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15" yWindow="480" windowWidth="18480" windowHeight="10575" activeTab="1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</externalReferences>
  <definedNames>
    <definedName name="_xlnm.Print_Area" localSheetId="1">'Detailed Breakdown'!$B$1:$AQ$49</definedName>
  </definedNames>
  <calcPr calcId="145621"/>
</workbook>
</file>

<file path=xl/calcChain.xml><?xml version="1.0" encoding="utf-8"?>
<calcChain xmlns="http://schemas.openxmlformats.org/spreadsheetml/2006/main">
  <c r="H28" i="2" l="1"/>
  <c r="N7" i="3" l="1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6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4" i="3"/>
  <c r="D13" i="3"/>
  <c r="D12" i="3"/>
  <c r="D11" i="3"/>
  <c r="D10" i="3"/>
  <c r="D9" i="3"/>
  <c r="D8" i="3"/>
  <c r="D7" i="3"/>
  <c r="D6" i="3"/>
  <c r="P32" i="3"/>
  <c r="M32" i="3"/>
  <c r="P31" i="3"/>
  <c r="M31" i="3"/>
  <c r="P30" i="3"/>
  <c r="M30" i="3"/>
  <c r="P29" i="3"/>
  <c r="M29" i="3"/>
  <c r="P28" i="3"/>
  <c r="M28" i="3"/>
  <c r="P27" i="3"/>
  <c r="M27" i="3"/>
  <c r="P26" i="3"/>
  <c r="M26" i="3"/>
  <c r="P25" i="3"/>
  <c r="M25" i="3"/>
  <c r="P24" i="3"/>
  <c r="M24" i="3"/>
  <c r="P23" i="3"/>
  <c r="M23" i="3"/>
  <c r="P22" i="3"/>
  <c r="M22" i="3"/>
  <c r="P21" i="3"/>
  <c r="M21" i="3"/>
  <c r="P20" i="3"/>
  <c r="M20" i="3"/>
  <c r="P19" i="3"/>
  <c r="M19" i="3"/>
  <c r="P18" i="3"/>
  <c r="M18" i="3"/>
  <c r="P17" i="3"/>
  <c r="M17" i="3"/>
  <c r="P16" i="3"/>
  <c r="M16" i="3"/>
  <c r="P15" i="3"/>
  <c r="M15" i="3"/>
  <c r="P14" i="3"/>
  <c r="M14" i="3"/>
  <c r="P13" i="3"/>
  <c r="M13" i="3"/>
  <c r="P12" i="3"/>
  <c r="M12" i="3"/>
  <c r="P11" i="3"/>
  <c r="M11" i="3"/>
  <c r="P10" i="3"/>
  <c r="M10" i="3"/>
  <c r="P9" i="3"/>
  <c r="M9" i="3"/>
  <c r="P8" i="3"/>
  <c r="M8" i="3"/>
  <c r="P7" i="3"/>
  <c r="M7" i="3"/>
  <c r="P6" i="3"/>
  <c r="M6" i="3"/>
  <c r="J32" i="3"/>
  <c r="I32" i="3"/>
  <c r="H32" i="3"/>
  <c r="G32" i="3"/>
  <c r="F32" i="3"/>
  <c r="E32" i="3"/>
  <c r="J31" i="3"/>
  <c r="I31" i="3"/>
  <c r="H31" i="3"/>
  <c r="G31" i="3"/>
  <c r="F31" i="3"/>
  <c r="E31" i="3"/>
  <c r="J30" i="3"/>
  <c r="I30" i="3"/>
  <c r="H30" i="3"/>
  <c r="G30" i="3"/>
  <c r="F30" i="3"/>
  <c r="E30" i="3"/>
  <c r="J29" i="3"/>
  <c r="I29" i="3"/>
  <c r="H29" i="3"/>
  <c r="G29" i="3"/>
  <c r="F29" i="3"/>
  <c r="E29" i="3"/>
  <c r="J28" i="3"/>
  <c r="I28" i="3"/>
  <c r="H28" i="3"/>
  <c r="G28" i="3"/>
  <c r="F28" i="3"/>
  <c r="E28" i="3"/>
  <c r="J27" i="3"/>
  <c r="I27" i="3"/>
  <c r="H27" i="3"/>
  <c r="G27" i="3"/>
  <c r="F27" i="3"/>
  <c r="E27" i="3"/>
  <c r="J26" i="3"/>
  <c r="I26" i="3"/>
  <c r="H26" i="3"/>
  <c r="G26" i="3"/>
  <c r="F26" i="3"/>
  <c r="E26" i="3"/>
  <c r="J25" i="3"/>
  <c r="I25" i="3"/>
  <c r="H25" i="3"/>
  <c r="G25" i="3"/>
  <c r="F25" i="3"/>
  <c r="E25" i="3"/>
  <c r="J24" i="3"/>
  <c r="I24" i="3"/>
  <c r="H24" i="3"/>
  <c r="G24" i="3"/>
  <c r="F24" i="3"/>
  <c r="E24" i="3"/>
  <c r="J23" i="3"/>
  <c r="I23" i="3"/>
  <c r="H23" i="3"/>
  <c r="G23" i="3"/>
  <c r="F23" i="3"/>
  <c r="E23" i="3"/>
  <c r="J22" i="3"/>
  <c r="I22" i="3"/>
  <c r="H22" i="3"/>
  <c r="G22" i="3"/>
  <c r="F22" i="3"/>
  <c r="E22" i="3"/>
  <c r="J21" i="3"/>
  <c r="I21" i="3"/>
  <c r="H21" i="3"/>
  <c r="G21" i="3"/>
  <c r="F21" i="3"/>
  <c r="E21" i="3"/>
  <c r="J20" i="3"/>
  <c r="I20" i="3"/>
  <c r="H20" i="3"/>
  <c r="G20" i="3"/>
  <c r="F20" i="3"/>
  <c r="E20" i="3"/>
  <c r="J19" i="3"/>
  <c r="I19" i="3"/>
  <c r="H19" i="3"/>
  <c r="G19" i="3"/>
  <c r="F19" i="3"/>
  <c r="E19" i="3"/>
  <c r="J18" i="3"/>
  <c r="I18" i="3"/>
  <c r="H18" i="3"/>
  <c r="G18" i="3"/>
  <c r="F18" i="3"/>
  <c r="E18" i="3"/>
  <c r="J17" i="3"/>
  <c r="I17" i="3"/>
  <c r="H17" i="3"/>
  <c r="G17" i="3"/>
  <c r="F17" i="3"/>
  <c r="E17" i="3"/>
  <c r="J16" i="3"/>
  <c r="I16" i="3"/>
  <c r="H16" i="3"/>
  <c r="G16" i="3"/>
  <c r="F16" i="3"/>
  <c r="E16" i="3"/>
  <c r="J15" i="3"/>
  <c r="I15" i="3"/>
  <c r="H15" i="3"/>
  <c r="G15" i="3"/>
  <c r="F15" i="3"/>
  <c r="E15" i="3"/>
  <c r="J14" i="3"/>
  <c r="I14" i="3"/>
  <c r="H14" i="3"/>
  <c r="G14" i="3"/>
  <c r="F14" i="3"/>
  <c r="E14" i="3"/>
  <c r="J13" i="3"/>
  <c r="I13" i="3"/>
  <c r="H13" i="3"/>
  <c r="G13" i="3"/>
  <c r="F13" i="3"/>
  <c r="E13" i="3"/>
  <c r="J12" i="3"/>
  <c r="I12" i="3"/>
  <c r="H12" i="3"/>
  <c r="G12" i="3"/>
  <c r="F12" i="3"/>
  <c r="E12" i="3"/>
  <c r="J11" i="3"/>
  <c r="I11" i="3"/>
  <c r="H11" i="3"/>
  <c r="G11" i="3"/>
  <c r="F11" i="3"/>
  <c r="E11" i="3"/>
  <c r="J10" i="3"/>
  <c r="I10" i="3"/>
  <c r="H10" i="3"/>
  <c r="G10" i="3"/>
  <c r="F10" i="3"/>
  <c r="E10" i="3"/>
  <c r="J9" i="3"/>
  <c r="I9" i="3"/>
  <c r="H9" i="3"/>
  <c r="G9" i="3"/>
  <c r="F9" i="3"/>
  <c r="E9" i="3"/>
  <c r="J8" i="3"/>
  <c r="I8" i="3"/>
  <c r="H8" i="3"/>
  <c r="G8" i="3"/>
  <c r="F8" i="3"/>
  <c r="E8" i="3"/>
  <c r="J7" i="3"/>
  <c r="I7" i="3"/>
  <c r="H7" i="3"/>
  <c r="G7" i="3"/>
  <c r="F7" i="3"/>
  <c r="E7" i="3"/>
  <c r="J6" i="3"/>
  <c r="I6" i="3"/>
  <c r="H6" i="3"/>
  <c r="G6" i="3"/>
  <c r="F6" i="3"/>
  <c r="E6" i="3"/>
  <c r="G72" i="2" l="1"/>
  <c r="K15" i="3" l="1"/>
  <c r="K16" i="3"/>
  <c r="O7" i="3" l="1"/>
  <c r="O8" i="3"/>
  <c r="O9" i="3"/>
  <c r="O10" i="3"/>
  <c r="O11" i="3"/>
  <c r="O17" i="3"/>
  <c r="O18" i="3"/>
  <c r="O19" i="3"/>
  <c r="O20" i="3"/>
  <c r="O21" i="3"/>
  <c r="O22" i="3"/>
  <c r="O23" i="3"/>
  <c r="O24" i="3"/>
  <c r="O27" i="3"/>
  <c r="O28" i="3"/>
  <c r="O29" i="3"/>
  <c r="O30" i="3"/>
  <c r="O31" i="3"/>
  <c r="O32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4" i="3"/>
  <c r="K13" i="3"/>
  <c r="K12" i="3"/>
  <c r="K11" i="3"/>
  <c r="K10" i="3"/>
  <c r="K9" i="3"/>
  <c r="K8" i="3"/>
  <c r="K7" i="3"/>
  <c r="O25" i="3" l="1"/>
  <c r="F49" i="2" l="1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F44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F43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P72" i="2" l="1"/>
  <c r="AQ72" i="2"/>
  <c r="AN72" i="2"/>
  <c r="AO72" i="2"/>
  <c r="AL72" i="2"/>
  <c r="AM72" i="2"/>
  <c r="AJ72" i="2"/>
  <c r="AK72" i="2"/>
  <c r="AH72" i="2"/>
  <c r="AI72" i="2"/>
  <c r="AF72" i="2"/>
  <c r="AG72" i="2"/>
  <c r="AD72" i="2"/>
  <c r="AE72" i="2"/>
  <c r="AB72" i="2"/>
  <c r="AC72" i="2"/>
  <c r="Z72" i="2"/>
  <c r="AA72" i="2"/>
  <c r="X72" i="2"/>
  <c r="Y72" i="2"/>
  <c r="W72" i="2"/>
  <c r="V72" i="2"/>
  <c r="T72" i="2"/>
  <c r="U72" i="2"/>
  <c r="R72" i="2"/>
  <c r="S72" i="2"/>
  <c r="P72" i="2"/>
  <c r="Q72" i="2"/>
  <c r="N72" i="2"/>
  <c r="O72" i="2"/>
  <c r="L72" i="2"/>
  <c r="M72" i="2"/>
  <c r="H72" i="2"/>
  <c r="I72" i="2"/>
  <c r="K72" i="2"/>
  <c r="J72" i="2"/>
  <c r="AP28" i="2"/>
  <c r="AN28" i="2"/>
  <c r="AL28" i="2"/>
  <c r="AJ28" i="2"/>
  <c r="AF28" i="2"/>
  <c r="AD28" i="2"/>
  <c r="AB28" i="2"/>
  <c r="Z28" i="2"/>
  <c r="X28" i="2"/>
  <c r="V28" i="2"/>
  <c r="R28" i="2"/>
  <c r="P28" i="2"/>
  <c r="N28" i="2"/>
  <c r="AV72" i="2" l="1"/>
  <c r="AU72" i="2"/>
  <c r="AY72" i="2" s="1"/>
  <c r="AW72" i="2" s="1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Z72" i="2" l="1"/>
  <c r="AX72" i="2" s="1"/>
  <c r="Q24" i="3" s="1"/>
  <c r="AV66" i="2"/>
  <c r="AZ66" i="2" s="1"/>
  <c r="AX66" i="2" s="1"/>
  <c r="AU66" i="2"/>
  <c r="AY66" i="2" s="1"/>
  <c r="AW66" i="2" l="1"/>
  <c r="Q18" i="3" s="1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E54" i="2"/>
  <c r="D54" i="2"/>
  <c r="AQ71" i="2" l="1"/>
  <c r="AP71" i="2"/>
  <c r="AQ69" i="2"/>
  <c r="AP69" i="2"/>
  <c r="AQ70" i="2"/>
  <c r="AP70" i="2"/>
  <c r="G54" i="2"/>
  <c r="F54" i="2"/>
  <c r="I55" i="2"/>
  <c r="H55" i="2"/>
  <c r="K54" i="2"/>
  <c r="J54" i="2"/>
  <c r="D51" i="2"/>
  <c r="J51" i="2" l="1"/>
  <c r="AU70" i="2"/>
  <c r="AV69" i="2"/>
  <c r="AZ69" i="2" s="1"/>
  <c r="AX69" i="2" s="1"/>
  <c r="AV70" i="2"/>
  <c r="AZ70" i="2" s="1"/>
  <c r="F51" i="2"/>
  <c r="G55" i="2"/>
  <c r="F55" i="2"/>
  <c r="F56" i="2"/>
  <c r="G56" i="2"/>
  <c r="G57" i="2"/>
  <c r="F57" i="2"/>
  <c r="F58" i="2"/>
  <c r="G58" i="2"/>
  <c r="G59" i="2"/>
  <c r="F59" i="2"/>
  <c r="G60" i="2"/>
  <c r="F60" i="2"/>
  <c r="F61" i="2"/>
  <c r="G61" i="2"/>
  <c r="G62" i="2"/>
  <c r="F62" i="2"/>
  <c r="F63" i="2"/>
  <c r="G63" i="2"/>
  <c r="G64" i="2"/>
  <c r="F64" i="2"/>
  <c r="F65" i="2"/>
  <c r="G65" i="2"/>
  <c r="I54" i="2"/>
  <c r="H54" i="2"/>
  <c r="J63" i="2"/>
  <c r="K63" i="2"/>
  <c r="K64" i="2"/>
  <c r="J64" i="2"/>
  <c r="J65" i="2"/>
  <c r="K65" i="2"/>
  <c r="H56" i="2"/>
  <c r="I56" i="2"/>
  <c r="I57" i="2"/>
  <c r="H57" i="2"/>
  <c r="H58" i="2"/>
  <c r="I58" i="2"/>
  <c r="I59" i="2"/>
  <c r="H59" i="2"/>
  <c r="H63" i="2"/>
  <c r="I63" i="2"/>
  <c r="I64" i="2"/>
  <c r="H64" i="2"/>
  <c r="H65" i="2"/>
  <c r="I65" i="2"/>
  <c r="K55" i="2"/>
  <c r="J55" i="2"/>
  <c r="J56" i="2"/>
  <c r="K56" i="2"/>
  <c r="K57" i="2"/>
  <c r="J57" i="2"/>
  <c r="J58" i="2"/>
  <c r="K58" i="2"/>
  <c r="K59" i="2"/>
  <c r="J59" i="2"/>
  <c r="V51" i="2"/>
  <c r="W54" i="2"/>
  <c r="V54" i="2"/>
  <c r="W55" i="2"/>
  <c r="V55" i="2"/>
  <c r="V56" i="2"/>
  <c r="W56" i="2"/>
  <c r="W57" i="2"/>
  <c r="V57" i="2"/>
  <c r="V58" i="2"/>
  <c r="W58" i="2"/>
  <c r="V59" i="2"/>
  <c r="W59" i="2"/>
  <c r="V63" i="2"/>
  <c r="W63" i="2"/>
  <c r="W64" i="2"/>
  <c r="V64" i="2"/>
  <c r="V65" i="2"/>
  <c r="W65" i="2"/>
  <c r="H51" i="2"/>
  <c r="AQ68" i="2" l="1"/>
  <c r="AV68" i="2" s="1"/>
  <c r="AZ68" i="2" s="1"/>
  <c r="AX68" i="2" s="1"/>
  <c r="AP68" i="2"/>
  <c r="AY70" i="2"/>
  <c r="AW70" i="2" s="1"/>
  <c r="AX70" i="2"/>
  <c r="M54" i="2"/>
  <c r="L54" i="2"/>
  <c r="O54" i="2"/>
  <c r="N54" i="2"/>
  <c r="S54" i="2"/>
  <c r="R54" i="2"/>
  <c r="Y54" i="2"/>
  <c r="X54" i="2"/>
  <c r="AC54" i="2"/>
  <c r="AB54" i="2"/>
  <c r="AE54" i="2"/>
  <c r="AD54" i="2"/>
  <c r="AI54" i="2"/>
  <c r="AH54" i="2"/>
  <c r="AM54" i="2"/>
  <c r="AL54" i="2"/>
  <c r="AQ54" i="2"/>
  <c r="AP54" i="2"/>
  <c r="O55" i="2"/>
  <c r="N55" i="2"/>
  <c r="S55" i="2"/>
  <c r="R55" i="2"/>
  <c r="Y55" i="2"/>
  <c r="X55" i="2"/>
  <c r="AC55" i="2"/>
  <c r="AB55" i="2"/>
  <c r="Q54" i="2"/>
  <c r="P54" i="2"/>
  <c r="U54" i="2"/>
  <c r="T54" i="2"/>
  <c r="AA54" i="2"/>
  <c r="Z54" i="2"/>
  <c r="AG54" i="2"/>
  <c r="AF54" i="2"/>
  <c r="AK54" i="2"/>
  <c r="AJ54" i="2"/>
  <c r="AO54" i="2"/>
  <c r="AN54" i="2"/>
  <c r="M55" i="2"/>
  <c r="L55" i="2"/>
  <c r="Q55" i="2"/>
  <c r="P55" i="2"/>
  <c r="U55" i="2"/>
  <c r="T55" i="2"/>
  <c r="AA55" i="2"/>
  <c r="Z55" i="2"/>
  <c r="AE55" i="2"/>
  <c r="AD55" i="2"/>
  <c r="AG55" i="2"/>
  <c r="AF55" i="2"/>
  <c r="AI55" i="2"/>
  <c r="AH55" i="2"/>
  <c r="AK55" i="2"/>
  <c r="AJ55" i="2"/>
  <c r="AM55" i="2"/>
  <c r="AL55" i="2"/>
  <c r="AO55" i="2"/>
  <c r="AN55" i="2"/>
  <c r="AQ55" i="2"/>
  <c r="AP55" i="2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M57" i="2"/>
  <c r="L57" i="2"/>
  <c r="O57" i="2"/>
  <c r="N57" i="2"/>
  <c r="Q57" i="2"/>
  <c r="P57" i="2"/>
  <c r="S57" i="2"/>
  <c r="R57" i="2"/>
  <c r="U57" i="2"/>
  <c r="T57" i="2"/>
  <c r="Y57" i="2"/>
  <c r="X57" i="2"/>
  <c r="AA57" i="2"/>
  <c r="Z57" i="2"/>
  <c r="AC57" i="2"/>
  <c r="AB57" i="2"/>
  <c r="AE57" i="2"/>
  <c r="AD57" i="2"/>
  <c r="AG57" i="2"/>
  <c r="AF57" i="2"/>
  <c r="AI57" i="2"/>
  <c r="AH57" i="2"/>
  <c r="AK57" i="2"/>
  <c r="AJ57" i="2"/>
  <c r="AM57" i="2"/>
  <c r="AL57" i="2"/>
  <c r="AO57" i="2"/>
  <c r="AN57" i="2"/>
  <c r="AQ57" i="2"/>
  <c r="AP57" i="2"/>
  <c r="L58" i="2"/>
  <c r="M58" i="2"/>
  <c r="N58" i="2"/>
  <c r="O58" i="2"/>
  <c r="P58" i="2"/>
  <c r="Q58" i="2"/>
  <c r="R58" i="2"/>
  <c r="S58" i="2"/>
  <c r="T58" i="2"/>
  <c r="U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M59" i="2"/>
  <c r="L59" i="2"/>
  <c r="O59" i="2"/>
  <c r="N59" i="2"/>
  <c r="Q59" i="2"/>
  <c r="P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O60" i="2"/>
  <c r="AN60" i="2"/>
  <c r="AQ60" i="2"/>
  <c r="AP60" i="2"/>
  <c r="AN61" i="2"/>
  <c r="AO61" i="2"/>
  <c r="AP61" i="2"/>
  <c r="AQ61" i="2"/>
  <c r="AO62" i="2"/>
  <c r="AN62" i="2"/>
  <c r="AQ62" i="2"/>
  <c r="AP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M64" i="2"/>
  <c r="L64" i="2"/>
  <c r="O64" i="2"/>
  <c r="N64" i="2"/>
  <c r="Q64" i="2"/>
  <c r="P64" i="2"/>
  <c r="S64" i="2"/>
  <c r="R64" i="2"/>
  <c r="U64" i="2"/>
  <c r="T64" i="2"/>
  <c r="Y64" i="2"/>
  <c r="X64" i="2"/>
  <c r="AA64" i="2"/>
  <c r="Z64" i="2"/>
  <c r="AC64" i="2"/>
  <c r="AB64" i="2"/>
  <c r="AE64" i="2"/>
  <c r="AD64" i="2"/>
  <c r="AG64" i="2"/>
  <c r="AF64" i="2"/>
  <c r="AI64" i="2"/>
  <c r="AH64" i="2"/>
  <c r="AK64" i="2"/>
  <c r="AJ64" i="2"/>
  <c r="AM64" i="2"/>
  <c r="AL64" i="2"/>
  <c r="AO64" i="2"/>
  <c r="AN64" i="2"/>
  <c r="AQ64" i="2"/>
  <c r="AP64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N51" i="2"/>
  <c r="X51" i="2"/>
  <c r="AF51" i="2"/>
  <c r="AN51" i="2"/>
  <c r="R51" i="2"/>
  <c r="AB51" i="2"/>
  <c r="AJ51" i="2"/>
  <c r="AH51" i="2"/>
  <c r="AL51" i="2"/>
  <c r="L51" i="2"/>
  <c r="Z51" i="2"/>
  <c r="AD51" i="2"/>
  <c r="AP51" i="2"/>
  <c r="T51" i="2"/>
  <c r="P51" i="2"/>
  <c r="Q22" i="3" l="1"/>
  <c r="AV55" i="2"/>
  <c r="AZ55" i="2" s="1"/>
  <c r="AX55" i="2" s="1"/>
  <c r="AU55" i="2"/>
  <c r="AY55" i="2" s="1"/>
  <c r="AW55" i="2" s="1"/>
  <c r="AU71" i="2"/>
  <c r="AV67" i="2"/>
  <c r="AZ67" i="2" s="1"/>
  <c r="AX67" i="2" s="1"/>
  <c r="AU64" i="2"/>
  <c r="AY64" i="2" s="1"/>
  <c r="AW64" i="2" s="1"/>
  <c r="AU60" i="2"/>
  <c r="AY60" i="2" s="1"/>
  <c r="AW60" i="2" s="1"/>
  <c r="AU67" i="2"/>
  <c r="AY67" i="2" s="1"/>
  <c r="AW67" i="2" s="1"/>
  <c r="AV64" i="2"/>
  <c r="AZ64" i="2" s="1"/>
  <c r="AV62" i="2"/>
  <c r="AZ62" i="2" s="1"/>
  <c r="AV60" i="2"/>
  <c r="AZ60" i="2" s="1"/>
  <c r="AX60" i="2" s="1"/>
  <c r="AU58" i="2"/>
  <c r="AY58" i="2" s="1"/>
  <c r="AW58" i="2" s="1"/>
  <c r="AU56" i="2"/>
  <c r="AY56" i="2" s="1"/>
  <c r="AW56" i="2" s="1"/>
  <c r="AV71" i="2"/>
  <c r="AZ71" i="2" s="1"/>
  <c r="AV65" i="2"/>
  <c r="AZ65" i="2" s="1"/>
  <c r="AX65" i="2" s="1"/>
  <c r="AV63" i="2"/>
  <c r="AZ63" i="2" s="1"/>
  <c r="AX63" i="2" s="1"/>
  <c r="AV61" i="2"/>
  <c r="AZ61" i="2" s="1"/>
  <c r="AX61" i="2" s="1"/>
  <c r="AU59" i="2"/>
  <c r="AY59" i="2" s="1"/>
  <c r="AW59" i="2" s="1"/>
  <c r="AU57" i="2"/>
  <c r="AY57" i="2" s="1"/>
  <c r="AW57" i="2" s="1"/>
  <c r="AU63" i="2"/>
  <c r="AY63" i="2" s="1"/>
  <c r="AW63" i="2" s="1"/>
  <c r="AU61" i="2"/>
  <c r="AY61" i="2" s="1"/>
  <c r="AW61" i="2" s="1"/>
  <c r="AV59" i="2"/>
  <c r="AZ59" i="2" s="1"/>
  <c r="AX59" i="2" s="1"/>
  <c r="AV57" i="2"/>
  <c r="AZ57" i="2" s="1"/>
  <c r="AX57" i="2" s="1"/>
  <c r="AU65" i="2"/>
  <c r="AY65" i="2" s="1"/>
  <c r="AW65" i="2" s="1"/>
  <c r="AU62" i="2"/>
  <c r="AY62" i="2" s="1"/>
  <c r="AW62" i="2" s="1"/>
  <c r="AV58" i="2"/>
  <c r="AZ58" i="2" s="1"/>
  <c r="AX58" i="2" s="1"/>
  <c r="AV56" i="2"/>
  <c r="AZ56" i="2" s="1"/>
  <c r="AX56" i="2" s="1"/>
  <c r="AU54" i="2"/>
  <c r="AY54" i="2" s="1"/>
  <c r="AW54" i="2" s="1"/>
  <c r="AU68" i="2"/>
  <c r="AY68" i="2" s="1"/>
  <c r="AW68" i="2" s="1"/>
  <c r="Q20" i="3" s="1"/>
  <c r="AU69" i="2"/>
  <c r="AY69" i="2" s="1"/>
  <c r="AW69" i="2" s="1"/>
  <c r="Q21" i="3" s="1"/>
  <c r="AV54" i="2"/>
  <c r="AY71" i="2"/>
  <c r="AW71" i="2" s="1"/>
  <c r="Q7" i="3" l="1"/>
  <c r="Q19" i="3"/>
  <c r="Q17" i="3"/>
  <c r="Q8" i="3"/>
  <c r="Q10" i="3"/>
  <c r="Q9" i="3"/>
  <c r="Q11" i="3"/>
  <c r="AX62" i="2"/>
  <c r="AX71" i="2"/>
  <c r="Q23" i="3" s="1"/>
  <c r="AX64" i="2"/>
  <c r="AZ54" i="2"/>
  <c r="AX54" i="2" s="1"/>
  <c r="Q6" i="3" s="1"/>
  <c r="O6" i="3" l="1"/>
  <c r="K6" i="3" l="1"/>
</calcChain>
</file>

<file path=xl/sharedStrings.xml><?xml version="1.0" encoding="utf-8"?>
<sst xmlns="http://schemas.openxmlformats.org/spreadsheetml/2006/main" count="256" uniqueCount="98">
  <si>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</si>
  <si>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</si>
  <si>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</si>
  <si>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</si>
  <si>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</si>
  <si>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</si>
  <si>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1069: Peaking probabailities</t>
  </si>
  <si>
    <t>Table 1092: power factor</t>
  </si>
  <si>
    <t>Table 1053: volumes and mpans etc forecast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</si>
  <si>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</si>
  <si>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</si>
  <si>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</si>
  <si>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</si>
  <si>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</si>
  <si>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</si>
  <si>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</si>
  <si>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</si>
  <si>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</si>
  <si>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</si>
  <si>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</si>
  <si>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</si>
  <si>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</si>
  <si>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</si>
  <si>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</si>
  <si>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</si>
  <si>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</si>
  <si>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Comment</t>
  </si>
  <si>
    <t>No Change</t>
  </si>
  <si>
    <t>Updated to represent the latest business expectations. This could be volatile as customers start to respond to the cost signals in the various time bands.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</si>
  <si>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</si>
  <si>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</si>
  <si>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</si>
  <si>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</si>
  <si>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</si>
  <si>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</si>
  <si>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</si>
  <si>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</si>
  <si>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</si>
  <si>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</si>
  <si>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</si>
  <si>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</si>
  <si>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</si>
  <si>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</si>
  <si>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</si>
  <si>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</si>
  <si>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</si>
  <si>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</si>
  <si>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</si>
  <si>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</si>
  <si>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</si>
  <si>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</si>
  <si>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</si>
  <si>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</si>
  <si>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</si>
  <si>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</si>
  <si>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</si>
  <si>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</si>
  <si>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</si>
  <si>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</si>
  <si>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</si>
  <si>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</si>
  <si>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</si>
  <si>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</si>
  <si>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</si>
  <si>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</si>
  <si>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</si>
  <si>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</si>
  <si>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</si>
  <si>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</si>
  <si>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</si>
  <si>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</si>
  <si>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</si>
  <si>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</si>
  <si>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</si>
  <si>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</si>
  <si>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</si>
  <si>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</si>
  <si>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</si>
  <si>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</si>
  <si>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</si>
  <si>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/>
  </si>
  <si>
    <t>Updated to reflect latest data</t>
  </si>
  <si>
    <t>Updated to reflect latest NGC Exit Forecast</t>
  </si>
  <si>
    <t>No change</t>
  </si>
  <si>
    <t>Updated in accordance with the ARP</t>
  </si>
  <si>
    <t>Updated to reflect 40% HV split and DCP118</t>
  </si>
  <si>
    <t>Updated to reflect latest data and the three year rolling average.</t>
  </si>
  <si>
    <t>Updated to reflect latest data.</t>
  </si>
  <si>
    <t>Updated to reflect the latest forcast of allowed revenue</t>
  </si>
  <si>
    <t>LV Network Domestic</t>
  </si>
  <si>
    <t>LV Network Non-Domestic Non-CT</t>
  </si>
  <si>
    <t>LV Generation NHH or Aggregate HH</t>
  </si>
  <si>
    <t>Table 1061/1062/1064: TPR data</t>
  </si>
  <si>
    <t>Table 1066/1068 - annual hours in time bands</t>
  </si>
  <si>
    <t>Table 1010 - no of days and Rate of return</t>
  </si>
  <si>
    <t>Table 1076: allowed revenue</t>
  </si>
  <si>
    <t>DNO : Mid West</t>
  </si>
  <si>
    <t>EDCM recoverable &amp;Table 1037 - LDNO discounts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</si>
</sst>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#,##0.00;[Red]\(#,##0.00\)"/>
    <numFmt numFmtId="169" formatCode="&quot;£&quot;#,##0.00;[Red]\(&quot;£&quot;#,##0.00\)"/>
    <numFmt numFmtId="170" formatCode="0.0%;[Red]\(0.0%\)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4">
    <xf numFmtId="0" fontId="0" fillId="0" borderId="0" xfId="0"/>
    <xf numFmtId="0" fontId="3" fillId="0" borderId="0" xfId="1" applyFont="1"/>
    <xf numFmtId="0" fontId="5" fillId="3" borderId="0" xfId="1" applyFont="1" applyFill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164" fontId="3" fillId="4" borderId="1" xfId="2" applyNumberFormat="1" applyFont="1" applyFill="1" applyBorder="1" applyAlignment="1">
      <alignment horizontal="center" vertical="center"/>
    </xf>
    <xf numFmtId="165" fontId="3" fillId="4" borderId="2" xfId="2" applyNumberFormat="1" applyFont="1" applyFill="1" applyBorder="1"/>
    <xf numFmtId="164" fontId="3" fillId="4" borderId="5" xfId="2" applyNumberFormat="1" applyFont="1" applyFill="1" applyBorder="1" applyAlignment="1">
      <alignment horizontal="center" vertical="center"/>
    </xf>
    <xf numFmtId="165" fontId="3" fillId="4" borderId="6" xfId="2" applyNumberFormat="1" applyFont="1" applyFill="1" applyBorder="1"/>
    <xf numFmtId="164" fontId="3" fillId="4" borderId="3" xfId="2" applyNumberFormat="1" applyFont="1" applyFill="1" applyBorder="1" applyAlignment="1">
      <alignment horizontal="center" vertical="center"/>
    </xf>
    <xf numFmtId="165" fontId="3" fillId="4" borderId="4" xfId="2" applyNumberFormat="1" applyFont="1" applyFill="1" applyBorder="1"/>
    <xf numFmtId="0" fontId="6" fillId="3" borderId="0" xfId="2" applyFont="1" applyFill="1" applyAlignment="1">
      <alignment horizontal="center" vertical="center"/>
    </xf>
    <xf numFmtId="165" fontId="3" fillId="6" borderId="2" xfId="2" applyNumberFormat="1" applyFont="1" applyFill="1" applyBorder="1" applyAlignment="1">
      <alignment horizontal="center" vertical="center"/>
    </xf>
    <xf numFmtId="165" fontId="3" fillId="6" borderId="6" xfId="2" applyNumberFormat="1" applyFont="1" applyFill="1" applyBorder="1" applyAlignment="1">
      <alignment horizontal="center" vertical="center"/>
    </xf>
    <xf numFmtId="165" fontId="3" fillId="6" borderId="4" xfId="2" applyNumberFormat="1" applyFont="1" applyFill="1" applyBorder="1" applyAlignment="1">
      <alignment horizontal="center" vertical="center"/>
    </xf>
    <xf numFmtId="166" fontId="3" fillId="0" borderId="0" xfId="1" applyNumberFormat="1" applyFont="1"/>
    <xf numFmtId="0" fontId="4" fillId="2" borderId="7" xfId="2" applyFont="1" applyFill="1" applyBorder="1" applyAlignment="1">
      <alignment vertical="center"/>
    </xf>
    <xf numFmtId="0" fontId="3" fillId="0" borderId="8" xfId="1" applyFont="1" applyBorder="1"/>
    <xf numFmtId="166" fontId="3" fillId="7" borderId="1" xfId="2" applyNumberFormat="1" applyFont="1" applyFill="1" applyBorder="1" applyAlignment="1">
      <alignment horizontal="center" vertical="center"/>
    </xf>
    <xf numFmtId="166" fontId="3" fillId="7" borderId="5" xfId="2" applyNumberFormat="1" applyFont="1" applyFill="1" applyBorder="1" applyAlignment="1">
      <alignment horizontal="center" vertical="center"/>
    </xf>
    <xf numFmtId="166" fontId="3" fillId="7" borderId="3" xfId="2" applyNumberFormat="1" applyFont="1" applyFill="1" applyBorder="1" applyAlignment="1">
      <alignment horizontal="center" vertical="center"/>
    </xf>
    <xf numFmtId="166" fontId="3" fillId="13" borderId="1" xfId="2" applyNumberFormat="1" applyFont="1" applyFill="1" applyBorder="1" applyAlignment="1">
      <alignment horizontal="center" vertical="center"/>
    </xf>
    <xf numFmtId="165" fontId="3" fillId="13" borderId="2" xfId="2" applyNumberFormat="1" applyFont="1" applyFill="1" applyBorder="1" applyAlignment="1">
      <alignment horizontal="center" vertical="center"/>
    </xf>
    <xf numFmtId="166" fontId="3" fillId="13" borderId="5" xfId="2" applyNumberFormat="1" applyFont="1" applyFill="1" applyBorder="1" applyAlignment="1">
      <alignment horizontal="center" vertical="center"/>
    </xf>
    <xf numFmtId="165" fontId="3" fillId="13" borderId="6" xfId="2" applyNumberFormat="1" applyFont="1" applyFill="1" applyBorder="1" applyAlignment="1">
      <alignment horizontal="center" vertical="center"/>
    </xf>
    <xf numFmtId="166" fontId="3" fillId="13" borderId="3" xfId="2" applyNumberFormat="1" applyFont="1" applyFill="1" applyBorder="1" applyAlignment="1">
      <alignment horizontal="center" vertical="center"/>
    </xf>
    <xf numFmtId="165" fontId="3" fillId="13" borderId="4" xfId="2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6" applyFont="1" applyAlignment="1" applyProtection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9" fillId="0" borderId="0" xfId="0" applyFont="1"/>
    <xf numFmtId="0" fontId="12" fillId="0" borderId="0" xfId="2" applyFont="1" applyFill="1" applyBorder="1" applyAlignment="1">
      <alignment vertical="center"/>
    </xf>
    <xf numFmtId="0" fontId="17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0" fontId="22" fillId="2" borderId="7" xfId="2" applyFont="1" applyFill="1" applyBorder="1" applyAlignment="1" applyProtection="1">
      <alignment vertical="center" wrapText="1"/>
      <protection locked="0"/>
    </xf>
    <xf numFmtId="4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12" fillId="10" borderId="7" xfId="2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/>
    <xf numFmtId="165" fontId="3" fillId="0" borderId="0" xfId="1" applyNumberFormat="1" applyFont="1"/>
    <xf numFmtId="168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2" fillId="2" borderId="7" xfId="2" applyFont="1" applyFill="1" applyBorder="1" applyAlignment="1">
      <alignment horizontal="center" vertical="center" wrapText="1"/>
    </xf>
    <xf numFmtId="167" fontId="12" fillId="11" borderId="7" xfId="2" applyNumberFormat="1" applyFont="1" applyFill="1" applyBorder="1" applyAlignment="1">
      <alignment horizontal="center" vertical="center"/>
    </xf>
    <xf numFmtId="170" fontId="23" fillId="4" borderId="7" xfId="2" applyNumberFormat="1" applyFont="1" applyFill="1" applyBorder="1" applyAlignment="1" applyProtection="1">
      <alignment horizontal="center" vertical="center" wrapText="1"/>
      <protection locked="0"/>
    </xf>
    <xf numFmtId="16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3" fillId="4" borderId="7" xfId="2" applyFont="1" applyFill="1" applyBorder="1" applyAlignment="1" applyProtection="1">
      <alignment horizontal="center" vertical="center" wrapText="1"/>
      <protection locked="0"/>
    </xf>
    <xf numFmtId="164" fontId="16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12" fillId="11" borderId="7" xfId="2" applyNumberFormat="1" applyFont="1" applyFill="1" applyBorder="1" applyAlignment="1">
      <alignment horizontal="center" vertical="center"/>
    </xf>
    <xf numFmtId="0" fontId="16" fillId="12" borderId="7" xfId="2" applyFont="1" applyFill="1" applyBorder="1" applyAlignment="1" applyProtection="1">
      <alignment horizontal="center" vertical="center" wrapText="1"/>
      <protection locked="0"/>
    </xf>
    <xf numFmtId="10" fontId="3" fillId="0" borderId="0" xfId="1" applyNumberFormat="1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center" vertical="center" wrapText="1"/>
    </xf>
    <xf numFmtId="164" fontId="3" fillId="13" borderId="9" xfId="1" applyNumberFormat="1" applyFont="1" applyFill="1" applyBorder="1" applyAlignment="1">
      <alignment horizontal="center" vertical="center" wrapText="1"/>
    </xf>
    <xf numFmtId="164" fontId="3" fillId="13" borderId="10" xfId="1" applyNumberFormat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49" fontId="18" fillId="8" borderId="9" xfId="5" applyNumberFormat="1" applyFont="1" applyFill="1" applyBorder="1" applyAlignment="1">
      <alignment horizontal="center" vertical="center" wrapText="1"/>
    </xf>
    <xf numFmtId="49" fontId="18" fillId="8" borderId="11" xfId="5" applyNumberFormat="1" applyFont="1" applyFill="1" applyBorder="1" applyAlignment="1">
      <alignment horizontal="center" vertical="center" wrapText="1"/>
    </xf>
    <xf numFmtId="49" fontId="18" fillId="8" borderId="10" xfId="5" applyNumberFormat="1" applyFont="1" applyFill="1" applyBorder="1" applyAlignment="1">
      <alignment horizontal="center" vertical="center" wrapText="1"/>
    </xf>
    <xf numFmtId="0" fontId="19" fillId="9" borderId="9" xfId="2" applyFont="1" applyFill="1" applyBorder="1" applyAlignment="1">
      <alignment horizontal="center" vertical="center"/>
    </xf>
    <xf numFmtId="0" fontId="19" fillId="9" borderId="11" xfId="2" applyFont="1" applyFill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</cellXfs>
  <cellStyles count="8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 3" xfId="7"/>
    <cellStyle name="Normal_Copy of WSC - CDCM Volatility YOY National - Updated Mar 11" xfId="1"/>
    <cellStyle name="Percent" xfId="3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66675</xdr:rowOff>
    </xdr:from>
    <xdr:to>
      <xdr:col>24</xdr:col>
      <xdr:colOff>466725</xdr:colOff>
      <xdr:row>1</xdr:row>
      <xdr:rowOff>816428</xdr:rowOff>
    </xdr:to>
    <xdr:sp macro="" textlink="">
      <xdr:nvSpPr>
        <xdr:cNvPr id="4" name="TextBox 3"/>
        <xdr:cNvSpPr txBox="1"/>
      </xdr:nvSpPr>
      <xdr:spPr>
        <a:xfrm>
          <a:off x="161924" y="270782"/>
          <a:ext cx="18347872" cy="749753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WPD West Mids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8/CDCM%20Models/April%2018%20CDCM%20Models/CDCM%20Model_01%20April%202018%20Pre-Release%20-%20MID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9/Current%20DCUSA%20Models/CDCM/CDCM%20Model_01%20April%202019%20Pre-Release%20-%20MI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Adder"/>
      <sheetName val="Adjust"/>
      <sheetName val="Tariffs"/>
      <sheetName val="Summary"/>
      <sheetName val="M-ATW"/>
      <sheetName val="M-Rev"/>
      <sheetName val="CData"/>
      <sheetName val="CTables"/>
      <sheetName val="CDCM Model_01 April 2018 Pre-Re"/>
    </sheetNames>
    <sheetDataSet>
      <sheetData sheetId="0"/>
      <sheetData sheetId="1">
        <row r="46">
          <cell r="E46">
            <v>5021154.0213884702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Tariffs for WPD West Mids in April 18 (Final)</v>
          </cell>
        </row>
        <row r="15">
          <cell r="B15" t="str">
            <v>Open LLFCs</v>
          </cell>
          <cell r="C15" t="str">
            <v>PCs</v>
          </cell>
          <cell r="D15" t="str">
            <v>Unit rate 1 p/kWh</v>
          </cell>
          <cell r="E15" t="str">
            <v>Unit rate 2 p/kWh</v>
          </cell>
          <cell r="F15" t="str">
            <v>Unit rate 3 p/kWh</v>
          </cell>
          <cell r="G15" t="str">
            <v>Fixed charge p/MPAN/day</v>
          </cell>
          <cell r="H15" t="str">
            <v>Capacity charge p/kVA/day</v>
          </cell>
          <cell r="I15" t="str">
            <v>Exceeded capacity charge p/kVA/day</v>
          </cell>
        </row>
        <row r="16">
          <cell r="A16" t="str">
            <v>Domestic Unrestricted</v>
          </cell>
          <cell r="B16">
            <v>1</v>
          </cell>
          <cell r="C16">
            <v>1</v>
          </cell>
          <cell r="D16">
            <v>2.1459999999999999</v>
          </cell>
          <cell r="E16">
            <v>0</v>
          </cell>
          <cell r="F16">
            <v>0</v>
          </cell>
          <cell r="G16">
            <v>4.21</v>
          </cell>
          <cell r="H16">
            <v>0</v>
          </cell>
          <cell r="I16">
            <v>0</v>
          </cell>
        </row>
        <row r="17">
          <cell r="A17" t="str">
            <v>Domestic Two Rate</v>
          </cell>
          <cell r="B17">
            <v>4</v>
          </cell>
          <cell r="C17">
            <v>2</v>
          </cell>
          <cell r="D17">
            <v>2.3679999999999999</v>
          </cell>
          <cell r="E17">
            <v>1.05</v>
          </cell>
          <cell r="F17">
            <v>0</v>
          </cell>
          <cell r="G17">
            <v>4.21</v>
          </cell>
          <cell r="H17">
            <v>0</v>
          </cell>
          <cell r="I17">
            <v>0</v>
          </cell>
        </row>
        <row r="18">
          <cell r="A18" t="str">
            <v>Domestic Off Peak (related MPAN)</v>
          </cell>
          <cell r="B18">
            <v>34</v>
          </cell>
          <cell r="C18">
            <v>2</v>
          </cell>
          <cell r="D18">
            <v>1.111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Small Non Domestic Unrestricted</v>
          </cell>
          <cell r="B19">
            <v>7</v>
          </cell>
          <cell r="C19">
            <v>3</v>
          </cell>
          <cell r="D19">
            <v>1.9570000000000001</v>
          </cell>
          <cell r="E19">
            <v>0</v>
          </cell>
          <cell r="F19">
            <v>0</v>
          </cell>
          <cell r="G19">
            <v>6.5</v>
          </cell>
          <cell r="H19">
            <v>0</v>
          </cell>
          <cell r="I19">
            <v>0</v>
          </cell>
        </row>
        <row r="20">
          <cell r="A20" t="str">
            <v>Small Non Domestic Two Rate</v>
          </cell>
          <cell r="B20">
            <v>10</v>
          </cell>
          <cell r="C20">
            <v>4</v>
          </cell>
          <cell r="D20">
            <v>2.1480000000000001</v>
          </cell>
          <cell r="E20">
            <v>1.04</v>
          </cell>
          <cell r="F20">
            <v>0</v>
          </cell>
          <cell r="G20">
            <v>6.5</v>
          </cell>
          <cell r="H20">
            <v>0</v>
          </cell>
          <cell r="I20">
            <v>0</v>
          </cell>
        </row>
        <row r="21">
          <cell r="A21" t="str">
            <v>Small Non Domestic Off Peak (related MPAN)</v>
          </cell>
          <cell r="B21">
            <v>40</v>
          </cell>
          <cell r="C21">
            <v>4</v>
          </cell>
          <cell r="D21">
            <v>1.1930000000000001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LV Medium Non-Domestic</v>
          </cell>
          <cell r="B22">
            <v>21</v>
          </cell>
          <cell r="C22" t="str">
            <v>5-8</v>
          </cell>
          <cell r="D22">
            <v>2.0960000000000001</v>
          </cell>
          <cell r="E22">
            <v>1.0349999999999999</v>
          </cell>
          <cell r="F22">
            <v>0</v>
          </cell>
          <cell r="G22">
            <v>37.450000000000003</v>
          </cell>
          <cell r="H22">
            <v>0</v>
          </cell>
          <cell r="I22">
            <v>0</v>
          </cell>
        </row>
        <row r="23">
          <cell r="A23" t="str">
            <v>LV Sub Medium Non-Domestic</v>
          </cell>
          <cell r="B23">
            <v>19</v>
          </cell>
          <cell r="C23" t="str">
            <v>5-8</v>
          </cell>
          <cell r="D23">
            <v>2.0070000000000001</v>
          </cell>
          <cell r="E23">
            <v>1.0289999999999999</v>
          </cell>
          <cell r="F23">
            <v>0</v>
          </cell>
          <cell r="G23">
            <v>25.36</v>
          </cell>
          <cell r="H23">
            <v>0</v>
          </cell>
          <cell r="I23">
            <v>0</v>
          </cell>
        </row>
        <row r="24">
          <cell r="A24" t="str">
            <v>HV Medium Non-Domestic</v>
          </cell>
          <cell r="B24" t="str">
            <v>322, 323</v>
          </cell>
          <cell r="C24" t="str">
            <v>5-8</v>
          </cell>
          <cell r="D24">
            <v>1.27</v>
          </cell>
          <cell r="E24">
            <v>0.97799999999999998</v>
          </cell>
          <cell r="F24">
            <v>0</v>
          </cell>
          <cell r="G24">
            <v>266.97000000000003</v>
          </cell>
          <cell r="H24">
            <v>0</v>
          </cell>
          <cell r="I24">
            <v>0</v>
          </cell>
        </row>
        <row r="25">
          <cell r="A25" t="str">
            <v>LV Network Domestic</v>
          </cell>
          <cell r="B25">
            <v>632</v>
          </cell>
          <cell r="C25">
            <v>0</v>
          </cell>
          <cell r="D25">
            <v>7.2530000000000001</v>
          </cell>
          <cell r="E25">
            <v>1.4890000000000001</v>
          </cell>
          <cell r="F25">
            <v>1.0369999999999999</v>
          </cell>
          <cell r="G25">
            <v>4.21</v>
          </cell>
          <cell r="H25">
            <v>0</v>
          </cell>
          <cell r="I25">
            <v>0</v>
          </cell>
        </row>
        <row r="26">
          <cell r="A26" t="str">
            <v>LV Network Non-Domestic Non-CT</v>
          </cell>
          <cell r="B26">
            <v>633</v>
          </cell>
          <cell r="C26">
            <v>0</v>
          </cell>
          <cell r="D26">
            <v>6.6449999999999996</v>
          </cell>
          <cell r="E26">
            <v>1.4390000000000001</v>
          </cell>
          <cell r="F26">
            <v>1.0309999999999999</v>
          </cell>
          <cell r="G26">
            <v>6.5</v>
          </cell>
          <cell r="H26">
            <v>0</v>
          </cell>
          <cell r="I26">
            <v>0</v>
          </cell>
        </row>
        <row r="27">
          <cell r="A27" t="str">
            <v>LV HH Metered</v>
          </cell>
          <cell r="B27" t="str">
            <v>127, 129</v>
          </cell>
          <cell r="C27">
            <v>0</v>
          </cell>
          <cell r="D27">
            <v>5.3929999999999998</v>
          </cell>
          <cell r="E27">
            <v>1.339</v>
          </cell>
          <cell r="F27">
            <v>1.0129999999999999</v>
          </cell>
          <cell r="G27">
            <v>8.4600000000000009</v>
          </cell>
          <cell r="H27">
            <v>3.68</v>
          </cell>
          <cell r="I27">
            <v>7.58</v>
          </cell>
        </row>
        <row r="28">
          <cell r="A28" t="str">
            <v>LV Sub HH Metered</v>
          </cell>
          <cell r="B28">
            <v>128</v>
          </cell>
          <cell r="C28">
            <v>0</v>
          </cell>
          <cell r="D28">
            <v>3.8410000000000002</v>
          </cell>
          <cell r="E28">
            <v>1.2190000000000001</v>
          </cell>
          <cell r="F28">
            <v>0.99</v>
          </cell>
          <cell r="G28">
            <v>6.52</v>
          </cell>
          <cell r="H28">
            <v>4.71</v>
          </cell>
          <cell r="I28">
            <v>6.89</v>
          </cell>
        </row>
        <row r="29">
          <cell r="A29" t="str">
            <v>HV HH Metered</v>
          </cell>
          <cell r="B29" t="str">
            <v>365, 367</v>
          </cell>
          <cell r="C29">
            <v>0</v>
          </cell>
          <cell r="D29">
            <v>2.4169999999999998</v>
          </cell>
          <cell r="E29">
            <v>1.0900000000000001</v>
          </cell>
          <cell r="F29">
            <v>0.97599999999999998</v>
          </cell>
          <cell r="G29">
            <v>64.66</v>
          </cell>
          <cell r="H29">
            <v>4.97</v>
          </cell>
          <cell r="I29">
            <v>6.93</v>
          </cell>
        </row>
        <row r="30">
          <cell r="A30" t="str">
            <v>NHH UMS category A</v>
          </cell>
          <cell r="B30">
            <v>95</v>
          </cell>
          <cell r="C30">
            <v>8</v>
          </cell>
          <cell r="D30">
            <v>2.472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B</v>
          </cell>
          <cell r="B31">
            <v>96</v>
          </cell>
          <cell r="C31">
            <v>1</v>
          </cell>
          <cell r="D31">
            <v>2.7730000000000001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C</v>
          </cell>
          <cell r="B32">
            <v>97</v>
          </cell>
          <cell r="C32">
            <v>1</v>
          </cell>
          <cell r="D32">
            <v>3.714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NHH UMS category D</v>
          </cell>
          <cell r="B33">
            <v>98</v>
          </cell>
          <cell r="C33">
            <v>1</v>
          </cell>
          <cell r="D33">
            <v>2.1619999999999999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UMS (Pseudo HH Metered)</v>
          </cell>
          <cell r="B34">
            <v>99</v>
          </cell>
          <cell r="C34">
            <v>0</v>
          </cell>
          <cell r="D34">
            <v>23.7</v>
          </cell>
          <cell r="E34">
            <v>2.1040000000000001</v>
          </cell>
          <cell r="F34">
            <v>1.661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NHH or Aggregate HH</v>
          </cell>
          <cell r="B35">
            <v>625</v>
          </cell>
          <cell r="C35" t="str">
            <v>8&amp;0</v>
          </cell>
          <cell r="D35">
            <v>-0.59599999999999997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Sub Generation NHH</v>
          </cell>
          <cell r="B36">
            <v>570</v>
          </cell>
          <cell r="C36">
            <v>8</v>
          </cell>
          <cell r="D36">
            <v>-0.50800000000000001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 t="str">
            <v>LV Generation Intermittent</v>
          </cell>
          <cell r="B37">
            <v>571</v>
          </cell>
          <cell r="C37">
            <v>0</v>
          </cell>
          <cell r="D37">
            <v>-0.59599999999999997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 t="str">
            <v>LV Generation Intermittent no RP charge</v>
          </cell>
          <cell r="B38" t="str">
            <v>tbc</v>
          </cell>
          <cell r="C38">
            <v>0</v>
          </cell>
          <cell r="D38">
            <v>-0.59599999999999997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A39" t="str">
            <v>LV Generation Non-Intermittent</v>
          </cell>
          <cell r="B39">
            <v>573</v>
          </cell>
          <cell r="C39">
            <v>0</v>
          </cell>
          <cell r="D39">
            <v>-4.899</v>
          </cell>
          <cell r="E39">
            <v>-0.40699999999999997</v>
          </cell>
          <cell r="F39">
            <v>-5.5E-2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LV Generation Non-Intermittent no RP charge</v>
          </cell>
          <cell r="B40" t="str">
            <v>tbc</v>
          </cell>
          <cell r="C40">
            <v>0</v>
          </cell>
          <cell r="D40">
            <v>-4.899</v>
          </cell>
          <cell r="E40">
            <v>-0.40699999999999997</v>
          </cell>
          <cell r="F40">
            <v>-5.5E-2</v>
          </cell>
          <cell r="G40">
            <v>0</v>
          </cell>
          <cell r="H40">
            <v>0</v>
          </cell>
          <cell r="I40">
            <v>0</v>
          </cell>
        </row>
        <row r="41">
          <cell r="A41" t="str">
            <v>LV Sub Generation Intermittent</v>
          </cell>
          <cell r="B41">
            <v>572</v>
          </cell>
          <cell r="C41">
            <v>0</v>
          </cell>
          <cell r="D41">
            <v>-0.50800000000000001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A42" t="str">
            <v>LV Sub Generation Intermittent no RP charge</v>
          </cell>
          <cell r="B42" t="str">
            <v>tbc</v>
          </cell>
          <cell r="C42">
            <v>0</v>
          </cell>
          <cell r="D42">
            <v>-0.50800000000000001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</sheetData>
      <sheetData sheetId="20">
        <row r="1">
          <cell r="A1" t="str">
            <v>Summary for WPD West Mids in April 18 (Final)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adder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adder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216226643.96371365</v>
          </cell>
          <cell r="D14">
            <v>-32194.825024247169</v>
          </cell>
          <cell r="E14">
            <v>-6.4998039572341284E-5</v>
          </cell>
          <cell r="F14">
            <v>0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Exceeded capacity charge p/kVA/day (in Tariffs)</v>
          </cell>
        </row>
        <row r="27">
          <cell r="A27" t="str">
            <v>x10 = 1053. Exceeded capacity (kVA) by tariff (in Volume forecasts for the charging year)</v>
          </cell>
        </row>
        <row r="28">
          <cell r="A28" t="str">
            <v>x11 = 3607. Unit rate 1 p/kWh (in Tariffs)</v>
          </cell>
        </row>
        <row r="29">
          <cell r="A29" t="str">
            <v>x12 = 3607. Unit rate 2 p/kWh (in Tariffs)</v>
          </cell>
        </row>
        <row r="30">
          <cell r="A30" t="str">
            <v>x13 = 3607. Unit rate 3 p/kWh (in Tariffs)</v>
          </cell>
        </row>
        <row r="31">
          <cell r="A31" t="str">
            <v>x14 = 3607. Reactive power charge p/kVArh (in Tariffs)</v>
          </cell>
        </row>
        <row r="32">
          <cell r="A32" t="str">
            <v>x15 = 1053. Reactive power units (MVArh) by tariff (in Volume forecasts for the charging year)</v>
          </cell>
        </row>
        <row r="33">
          <cell r="A33" t="str">
            <v>x16 = All units (MWh) (in Revenue summary)</v>
          </cell>
        </row>
        <row r="34">
          <cell r="A34" t="str">
            <v>x17 = Net revenues (£) (in Revenue summary)</v>
          </cell>
        </row>
        <row r="35">
          <cell r="A35" t="str">
            <v>x18 = MPANs (in Revenue summary)</v>
          </cell>
        </row>
        <row r="36">
          <cell r="A36" t="str">
            <v>x19 = Revenues from unit rates (£) (in Revenue summary)</v>
          </cell>
        </row>
        <row r="37">
          <cell r="A37" t="str">
            <v>x20 = Net revenues from unit rate 1 (£) (in Revenue summary)</v>
          </cell>
        </row>
        <row r="38">
          <cell r="A38" t="str">
            <v>x21 = Net revenues from unit rate 2 (£) (in Revenue summary)</v>
          </cell>
        </row>
        <row r="39">
          <cell r="A39" t="str">
            <v>x22 = Net revenues from unit rate 3 (£) (in Revenue summary)</v>
          </cell>
        </row>
        <row r="40">
          <cell r="A40" t="str">
            <v>x23 = Revenues from fixed charges (£) (in Revenue summary)</v>
          </cell>
        </row>
        <row r="41">
          <cell r="A41" t="str">
            <v>x24 = Revenues from capacity charges (£) (in Revenue summary)</v>
          </cell>
        </row>
        <row r="42">
          <cell r="A42" t="str">
            <v>x25 = Revenues from exceeded capacity charges (£) (in Revenue summary)</v>
          </cell>
        </row>
        <row r="43">
          <cell r="A43" t="str">
            <v>x26 = Revenues from reactive power charges (£) (in Revenue summary)</v>
          </cell>
        </row>
        <row r="44">
          <cell r="A44" t="str">
            <v>Kind:</v>
          </cell>
          <cell r="B44" t="str">
            <v>Calculation</v>
          </cell>
          <cell r="C44" t="str">
            <v>Copy cells</v>
          </cell>
          <cell r="D44" t="str">
            <v>Calculation</v>
          </cell>
          <cell r="E44" t="str">
            <v>Calculation</v>
          </cell>
          <cell r="F44" t="str">
            <v>Calculation</v>
          </cell>
          <cell r="G44" t="str">
            <v>Calculation</v>
          </cell>
          <cell r="H44" t="str">
            <v>Calculation</v>
          </cell>
          <cell r="I44" t="str">
            <v>Calculation</v>
          </cell>
          <cell r="J44" t="str">
            <v>Calculation</v>
          </cell>
        </row>
        <row r="45">
          <cell r="A45" t="str">
            <v>Formula:</v>
          </cell>
          <cell r="B45" t="str">
            <v>=x1+x2+x3</v>
          </cell>
          <cell r="C45" t="str">
            <v>= x4</v>
          </cell>
          <cell r="D45" t="str">
            <v>=0.01*x5*(x6*x4+x7*x8+x9*x10)+10*(x11*x1+x12*x2+x13*x3+x14*x15)</v>
          </cell>
          <cell r="E45" t="str">
            <v>=10*(x11*x1+x12*x2+x13*x3)</v>
          </cell>
          <cell r="F45" t="str">
            <v>=x6*x5*x4/100</v>
          </cell>
          <cell r="G45" t="str">
            <v>=x7*x5*x8/100</v>
          </cell>
          <cell r="H45" t="str">
            <v>=x9*x5*x10/100</v>
          </cell>
          <cell r="I45" t="str">
            <v>=x14*x15*10</v>
          </cell>
          <cell r="J45" t="str">
            <v>=IF(x16&lt;&gt;0,0.1*x17/x16,"")</v>
          </cell>
        </row>
        <row r="47">
          <cell r="B47" t="str">
            <v>All units (MWh)</v>
          </cell>
          <cell r="C47" t="str">
            <v>MPANs</v>
          </cell>
          <cell r="D47" t="str">
            <v>Net revenues (£)</v>
          </cell>
          <cell r="E47" t="str">
            <v>Revenues from unit rates (£)</v>
          </cell>
          <cell r="F47" t="str">
            <v>Revenues from fixed charges (£)</v>
          </cell>
          <cell r="G47" t="str">
            <v>Revenues from capacity charges (£)</v>
          </cell>
          <cell r="H47" t="str">
            <v>Revenues from exceeded capacity charges (£)</v>
          </cell>
          <cell r="I47" t="str">
            <v>Revenues from reactive power charges (£)</v>
          </cell>
          <cell r="J47" t="str">
            <v>Average p/kWh</v>
          </cell>
        </row>
        <row r="48">
          <cell r="A48" t="str">
            <v>&gt; Domestic Unrestricted</v>
          </cell>
        </row>
        <row r="49">
          <cell r="A49" t="str">
            <v>Domestic Unrestricted</v>
          </cell>
          <cell r="B49">
            <v>7033994.3995415075</v>
          </cell>
          <cell r="C49">
            <v>1997624.9959965297</v>
          </cell>
          <cell r="D49">
            <v>181646024.31514141</v>
          </cell>
          <cell r="E49">
            <v>150949519.81416073</v>
          </cell>
          <cell r="F49">
            <v>30696504.500980679</v>
          </cell>
          <cell r="G49">
            <v>0</v>
          </cell>
          <cell r="H49">
            <v>0</v>
          </cell>
          <cell r="I49">
            <v>0</v>
          </cell>
          <cell r="J49">
            <v>2.5824021743176471</v>
          </cell>
        </row>
        <row r="50">
          <cell r="A50" t="str">
            <v>LDNO LV: Domestic Unrestricted</v>
          </cell>
          <cell r="B50">
            <v>45904.235473913803</v>
          </cell>
          <cell r="C50">
            <v>15951.347266438355</v>
          </cell>
          <cell r="D50">
            <v>820494.60286993149</v>
          </cell>
          <cell r="E50">
            <v>656889.60963170649</v>
          </cell>
          <cell r="F50">
            <v>163604.993238225</v>
          </cell>
          <cell r="G50">
            <v>0</v>
          </cell>
          <cell r="H50">
            <v>0</v>
          </cell>
          <cell r="I50">
            <v>0</v>
          </cell>
          <cell r="J50">
            <v>1.7874050060940401</v>
          </cell>
        </row>
        <row r="51">
          <cell r="A51" t="str">
            <v>LDNO HV: Domestic Unrestricted</v>
          </cell>
          <cell r="B51">
            <v>85598.427335508633</v>
          </cell>
          <cell r="C51">
            <v>29809.599419178085</v>
          </cell>
          <cell r="D51">
            <v>1117553.8933100651</v>
          </cell>
          <cell r="E51">
            <v>894503.56565606524</v>
          </cell>
          <cell r="F51">
            <v>223050.32765399999</v>
          </cell>
          <cell r="G51">
            <v>0</v>
          </cell>
          <cell r="H51">
            <v>0</v>
          </cell>
          <cell r="I51">
            <v>0</v>
          </cell>
          <cell r="J51">
            <v>1.3055776000763888</v>
          </cell>
        </row>
        <row r="52">
          <cell r="A52" t="str">
            <v>&gt; Domestic Two Rate</v>
          </cell>
        </row>
        <row r="53">
          <cell r="A53" t="str">
            <v>Domestic Two Rate</v>
          </cell>
          <cell r="B53">
            <v>1493964.3520166888</v>
          </cell>
          <cell r="C53">
            <v>280164.54532643908</v>
          </cell>
          <cell r="D53">
            <v>31285306.039278407</v>
          </cell>
          <cell r="E53">
            <v>26980157.553519681</v>
          </cell>
          <cell r="F53">
            <v>4305148.4857587265</v>
          </cell>
          <cell r="G53">
            <v>0</v>
          </cell>
          <cell r="H53">
            <v>0</v>
          </cell>
          <cell r="I53">
            <v>0</v>
          </cell>
          <cell r="J53">
            <v>2.0941132897211814</v>
          </cell>
        </row>
        <row r="54">
          <cell r="A54" t="str">
            <v>LDNO LV: Domestic Two Rate</v>
          </cell>
          <cell r="B54">
            <v>3799.6470773534484</v>
          </cell>
          <cell r="C54">
            <v>979.4869910958904</v>
          </cell>
          <cell r="D54">
            <v>61625.170695642941</v>
          </cell>
          <cell r="E54">
            <v>51579.062371467939</v>
          </cell>
          <cell r="F54">
            <v>10046.108324175</v>
          </cell>
          <cell r="G54">
            <v>0</v>
          </cell>
          <cell r="H54">
            <v>0</v>
          </cell>
          <cell r="I54">
            <v>0</v>
          </cell>
          <cell r="J54">
            <v>1.6218656480739906</v>
          </cell>
        </row>
        <row r="55">
          <cell r="A55" t="str">
            <v>LDNO HV: Domestic Two Rate</v>
          </cell>
          <cell r="B55">
            <v>5889.5460257586219</v>
          </cell>
          <cell r="C55">
            <v>1369.8624349315071</v>
          </cell>
          <cell r="D55">
            <v>67680.985344691566</v>
          </cell>
          <cell r="E55">
            <v>57430.989675316567</v>
          </cell>
          <cell r="F55">
            <v>10249.995669375001</v>
          </cell>
          <cell r="G55">
            <v>0</v>
          </cell>
          <cell r="H55">
            <v>0</v>
          </cell>
          <cell r="I55">
            <v>0</v>
          </cell>
          <cell r="J55">
            <v>1.1491715159144835</v>
          </cell>
        </row>
        <row r="56">
          <cell r="A56" t="str">
            <v>&gt; Domestic Off Peak (related MPAN)</v>
          </cell>
        </row>
        <row r="57">
          <cell r="A57" t="str">
            <v>Domestic Off Peak (related MPAN)</v>
          </cell>
          <cell r="B57">
            <v>22924.724389826239</v>
          </cell>
          <cell r="C57">
            <v>9842</v>
          </cell>
          <cell r="D57">
            <v>254693.68797096951</v>
          </cell>
          <cell r="E57">
            <v>254693.68797096951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1.111</v>
          </cell>
        </row>
        <row r="58">
          <cell r="A58" t="str">
            <v>LDNO LV: Domestic Off Peak (related MPAN)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/>
          </cell>
        </row>
        <row r="59">
          <cell r="A59" t="str">
            <v>LDNO HV: Domestic Off Peak (related MPAN)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 t="str">
            <v/>
          </cell>
        </row>
        <row r="60">
          <cell r="A60" t="str">
            <v>&gt; Small Non Domestic Unrestricted</v>
          </cell>
        </row>
        <row r="61">
          <cell r="A61" t="str">
            <v>Small Non Domestic Unrestricted</v>
          </cell>
          <cell r="B61">
            <v>1595722.2482836125</v>
          </cell>
          <cell r="C61">
            <v>134131.86978233623</v>
          </cell>
          <cell r="D61">
            <v>34410563.009496227</v>
          </cell>
          <cell r="E61">
            <v>31228284.398910299</v>
          </cell>
          <cell r="F61">
            <v>3182278.6105859275</v>
          </cell>
          <cell r="G61">
            <v>0</v>
          </cell>
          <cell r="H61">
            <v>0</v>
          </cell>
          <cell r="I61">
            <v>0</v>
          </cell>
          <cell r="J61">
            <v>2.1564255964036878</v>
          </cell>
        </row>
        <row r="62">
          <cell r="A62" t="str">
            <v>LDNO LV: Small Non Domestic Unrestricted</v>
          </cell>
          <cell r="B62">
            <v>2554.7659093189659</v>
          </cell>
          <cell r="C62">
            <v>314.36521027397271</v>
          </cell>
          <cell r="D62">
            <v>38319.554412562502</v>
          </cell>
          <cell r="E62">
            <v>33339.6951166125</v>
          </cell>
          <cell r="F62">
            <v>4979.8592959500011</v>
          </cell>
          <cell r="G62">
            <v>0</v>
          </cell>
          <cell r="H62">
            <v>0</v>
          </cell>
          <cell r="I62">
            <v>0</v>
          </cell>
          <cell r="J62">
            <v>1.4999242894538818</v>
          </cell>
        </row>
        <row r="63">
          <cell r="A63" t="str">
            <v>LDNO HV: Small Non Domestic Unrestricted</v>
          </cell>
          <cell r="B63">
            <v>16791.711370784484</v>
          </cell>
          <cell r="C63">
            <v>1122.0559191780821</v>
          </cell>
          <cell r="D63">
            <v>173007.75737642613</v>
          </cell>
          <cell r="E63">
            <v>160025.00936357613</v>
          </cell>
          <cell r="F63">
            <v>12982.748012849997</v>
          </cell>
          <cell r="G63">
            <v>0</v>
          </cell>
          <cell r="H63">
            <v>0</v>
          </cell>
          <cell r="I63">
            <v>0</v>
          </cell>
          <cell r="J63">
            <v>1.0303164076381064</v>
          </cell>
        </row>
        <row r="64">
          <cell r="A64" t="str">
            <v>&gt; Small Non Domestic Two Rate</v>
          </cell>
        </row>
        <row r="65">
          <cell r="A65" t="str">
            <v>Small Non Domestic Two Rate</v>
          </cell>
          <cell r="B65">
            <v>739187.96455120202</v>
          </cell>
          <cell r="C65">
            <v>36566.217500969753</v>
          </cell>
          <cell r="D65">
            <v>14478257.522060452</v>
          </cell>
          <cell r="E65">
            <v>13610724.011849945</v>
          </cell>
          <cell r="F65">
            <v>867533.51021050732</v>
          </cell>
          <cell r="G65">
            <v>0</v>
          </cell>
          <cell r="H65">
            <v>0</v>
          </cell>
          <cell r="I65">
            <v>0</v>
          </cell>
          <cell r="J65">
            <v>1.9586706245752967</v>
          </cell>
        </row>
        <row r="66">
          <cell r="A66" t="str">
            <v>LDNO LV: Small Non Domestic Two Rate</v>
          </cell>
          <cell r="B66">
            <v>939.02471992241385</v>
          </cell>
          <cell r="C66">
            <v>15.913684931506848</v>
          </cell>
          <cell r="D66">
            <v>12023.446729518362</v>
          </cell>
          <cell r="E66">
            <v>11771.358046518362</v>
          </cell>
          <cell r="F66">
            <v>252.08868299999997</v>
          </cell>
          <cell r="G66">
            <v>0</v>
          </cell>
          <cell r="H66">
            <v>0</v>
          </cell>
          <cell r="I66">
            <v>0</v>
          </cell>
          <cell r="J66">
            <v>1.280418552827</v>
          </cell>
        </row>
        <row r="67">
          <cell r="A67" t="str">
            <v>LDNO HV: Small Non Domestic Two Rate</v>
          </cell>
          <cell r="B67">
            <v>4222.6182513103449</v>
          </cell>
          <cell r="C67">
            <v>81.950730821917816</v>
          </cell>
          <cell r="D67">
            <v>39904.103584139229</v>
          </cell>
          <cell r="E67">
            <v>38955.892653164228</v>
          </cell>
          <cell r="F67">
            <v>948.21093097500011</v>
          </cell>
          <cell r="G67">
            <v>0</v>
          </cell>
          <cell r="H67">
            <v>0</v>
          </cell>
          <cell r="I67">
            <v>0</v>
          </cell>
          <cell r="J67">
            <v>0.9450085517855269</v>
          </cell>
        </row>
        <row r="68">
          <cell r="A68" t="str">
            <v>&gt; Small Non Domestic Off Peak (related MPAN)</v>
          </cell>
        </row>
        <row r="69">
          <cell r="A69" t="str">
            <v>Small Non Domestic Off Peak (related MPAN)</v>
          </cell>
          <cell r="B69">
            <v>4352.9807728373871</v>
          </cell>
          <cell r="C69">
            <v>864</v>
          </cell>
          <cell r="D69">
            <v>51931.060619950033</v>
          </cell>
          <cell r="E69">
            <v>51931.060619950033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1.1930000000000003</v>
          </cell>
        </row>
        <row r="70">
          <cell r="A70" t="str">
            <v>LDNO LV: Small Non Domestic Off Peak (related MPAN)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/>
          </cell>
        </row>
        <row r="71">
          <cell r="A71" t="str">
            <v>LDNO HV: Small Non Domestic Off Peak (related MPAN)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/>
          </cell>
        </row>
        <row r="72">
          <cell r="A72" t="str">
            <v>&gt; LV Medium Non-Domestic</v>
          </cell>
        </row>
        <row r="73">
          <cell r="A73" t="str">
            <v>LV Medium Non-Domestic</v>
          </cell>
          <cell r="B73">
            <v>1E-3</v>
          </cell>
          <cell r="C73">
            <v>1.204888626703401E-5</v>
          </cell>
          <cell r="D73">
            <v>2.0507868406873728E-2</v>
          </cell>
          <cell r="E73">
            <v>1.886087602081718E-2</v>
          </cell>
          <cell r="F73">
            <v>1.6469923860565467E-3</v>
          </cell>
          <cell r="G73">
            <v>0</v>
          </cell>
          <cell r="H73">
            <v>0</v>
          </cell>
          <cell r="I73">
            <v>0</v>
          </cell>
          <cell r="J73">
            <v>2.0507868406873726</v>
          </cell>
        </row>
        <row r="74">
          <cell r="A74" t="str">
            <v>LDNO LV: LV Medium Non-Domestic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/>
          </cell>
        </row>
        <row r="75">
          <cell r="A75" t="str">
            <v>LDNO HV: LV Medium Non-Domestic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 t="str">
            <v/>
          </cell>
        </row>
        <row r="76">
          <cell r="A76" t="str">
            <v>&gt; LV Sub Medium Non-Domestic</v>
          </cell>
        </row>
        <row r="77">
          <cell r="A77" t="str">
            <v>LV Sub Medium Non-Domestic</v>
          </cell>
          <cell r="B77">
            <v>1E-3</v>
          </cell>
          <cell r="C77">
            <v>1.2536144055792031E-5</v>
          </cell>
          <cell r="D77">
            <v>1.8887448052384102E-2</v>
          </cell>
          <cell r="E77">
            <v>1.7727052414003769E-2</v>
          </cell>
          <cell r="F77">
            <v>1.1603956383803335E-3</v>
          </cell>
          <cell r="G77">
            <v>0</v>
          </cell>
          <cell r="H77">
            <v>0</v>
          </cell>
          <cell r="I77">
            <v>0</v>
          </cell>
          <cell r="J77">
            <v>1.8887448052384102</v>
          </cell>
        </row>
        <row r="78">
          <cell r="A78" t="str">
            <v>&gt; HV Medium Non-Domestic</v>
          </cell>
        </row>
        <row r="79">
          <cell r="A79" t="str">
            <v>HV Medium Non-Domestic</v>
          </cell>
          <cell r="B79">
            <v>1E-3</v>
          </cell>
          <cell r="C79">
            <v>6.1528634567946232E-6</v>
          </cell>
          <cell r="D79">
            <v>1.8092485506669299E-2</v>
          </cell>
          <cell r="E79">
            <v>1.2096886163398619E-2</v>
          </cell>
          <cell r="F79">
            <v>5.9955993432706809E-3</v>
          </cell>
          <cell r="G79">
            <v>0</v>
          </cell>
          <cell r="H79">
            <v>0</v>
          </cell>
          <cell r="I79">
            <v>0</v>
          </cell>
          <cell r="J79">
            <v>1.8092485506669298</v>
          </cell>
        </row>
        <row r="80">
          <cell r="A80" t="str">
            <v>&gt; LV Network Domestic</v>
          </cell>
        </row>
        <row r="81">
          <cell r="A81" t="str">
            <v>LV Network Domestic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/>
          </cell>
        </row>
        <row r="82">
          <cell r="A82" t="str">
            <v>LDNO LV: LV Network Domestic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/>
          </cell>
        </row>
        <row r="83">
          <cell r="A83" t="str">
            <v>LDNO HV: LV Network Domestic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 t="str">
            <v/>
          </cell>
        </row>
        <row r="84">
          <cell r="A84" t="str">
            <v>&gt; LV Network Non-Domestic Non-CT</v>
          </cell>
        </row>
        <row r="85">
          <cell r="A85" t="str">
            <v>LV Network Non-Domestic Non-CT</v>
          </cell>
          <cell r="B85">
            <v>592169.15915692737</v>
          </cell>
          <cell r="C85">
            <v>9933.7901453094528</v>
          </cell>
          <cell r="D85">
            <v>11033530.303074561</v>
          </cell>
          <cell r="E85">
            <v>10797851.131877095</v>
          </cell>
          <cell r="F85">
            <v>235679.17119746679</v>
          </cell>
          <cell r="G85">
            <v>0</v>
          </cell>
          <cell r="H85">
            <v>0</v>
          </cell>
          <cell r="I85">
            <v>0</v>
          </cell>
          <cell r="J85">
            <v>1.8632396051802198</v>
          </cell>
        </row>
        <row r="86">
          <cell r="A86" t="str">
            <v>LDNO LV: LV Network Non-Domestic Non-CT</v>
          </cell>
          <cell r="B86">
            <v>845.2122377252266</v>
          </cell>
          <cell r="C86">
            <v>16.994399508493149</v>
          </cell>
          <cell r="D86">
            <v>10299.848375783387</v>
          </cell>
          <cell r="E86">
            <v>10030.640093169348</v>
          </cell>
          <cell r="F86">
            <v>269.20828261403994</v>
          </cell>
          <cell r="G86">
            <v>0</v>
          </cell>
          <cell r="H86">
            <v>0</v>
          </cell>
          <cell r="I86">
            <v>0</v>
          </cell>
          <cell r="J86">
            <v>1.2186108903846475</v>
          </cell>
        </row>
        <row r="87">
          <cell r="A87" t="str">
            <v>LDNO HV: LV Network Non-Domestic Non-CT</v>
          </cell>
          <cell r="B87">
            <v>7016.2262838624192</v>
          </cell>
          <cell r="C87">
            <v>106.46776342520548</v>
          </cell>
          <cell r="D87">
            <v>63711.031485702631</v>
          </cell>
          <cell r="E87">
            <v>62479.146228991289</v>
          </cell>
          <cell r="F87">
            <v>1231.8852567113399</v>
          </cell>
          <cell r="G87">
            <v>0</v>
          </cell>
          <cell r="H87">
            <v>0</v>
          </cell>
          <cell r="I87">
            <v>0</v>
          </cell>
          <cell r="J87">
            <v>0.90805268969503405</v>
          </cell>
        </row>
        <row r="88">
          <cell r="A88" t="str">
            <v>&gt; LV HH Metered</v>
          </cell>
        </row>
        <row r="89">
          <cell r="A89" t="str">
            <v>LV HH Metered</v>
          </cell>
          <cell r="B89">
            <v>2639731.6580583258</v>
          </cell>
          <cell r="C89">
            <v>13739.246046912602</v>
          </cell>
          <cell r="D89">
            <v>63721176.573983103</v>
          </cell>
          <cell r="E89">
            <v>43056960.949982703</v>
          </cell>
          <cell r="F89">
            <v>424254.17868261429</v>
          </cell>
          <cell r="G89">
            <v>19393095.605789121</v>
          </cell>
          <cell r="H89">
            <v>530798.25105054909</v>
          </cell>
          <cell r="I89">
            <v>316067.58847812505</v>
          </cell>
          <cell r="J89">
            <v>2.4139262935859809</v>
          </cell>
        </row>
        <row r="90">
          <cell r="A90" t="str">
            <v>LDNO LV: LV HH Metered</v>
          </cell>
          <cell r="B90">
            <v>2947.0777106337073</v>
          </cell>
          <cell r="C90">
            <v>29.531531998356169</v>
          </cell>
          <cell r="D90">
            <v>49802.456955596834</v>
          </cell>
          <cell r="E90">
            <v>31028.432937353129</v>
          </cell>
          <cell r="F90">
            <v>607.93611771816006</v>
          </cell>
          <cell r="G90">
            <v>17333.004005625</v>
          </cell>
          <cell r="H90">
            <v>656.79353816999992</v>
          </cell>
          <cell r="I90">
            <v>176.29035673055171</v>
          </cell>
          <cell r="J90">
            <v>1.6898928988502262</v>
          </cell>
        </row>
        <row r="91">
          <cell r="A91" t="str">
            <v>LDNO HV: LV HH Metered</v>
          </cell>
          <cell r="B91">
            <v>129099.87342647437</v>
          </cell>
          <cell r="C91">
            <v>377.12646465698623</v>
          </cell>
          <cell r="D91">
            <v>1568004.8787644522</v>
          </cell>
          <cell r="E91">
            <v>1037133.6714168638</v>
          </cell>
          <cell r="F91">
            <v>5671.2277755117593</v>
          </cell>
          <cell r="G91">
            <v>507569.80223564996</v>
          </cell>
          <cell r="H91">
            <v>14685.364036035002</v>
          </cell>
          <cell r="I91">
            <v>2944.8133003914963</v>
          </cell>
          <cell r="J91">
            <v>1.2145673246205548</v>
          </cell>
        </row>
        <row r="92">
          <cell r="A92" t="str">
            <v>&gt; LV Sub HH Metered</v>
          </cell>
        </row>
        <row r="93">
          <cell r="A93" t="str">
            <v>LV Sub HH Metered</v>
          </cell>
          <cell r="B93">
            <v>144784.6567445235</v>
          </cell>
          <cell r="C93">
            <v>263.43850408549929</v>
          </cell>
          <cell r="D93">
            <v>3829781.5651059002</v>
          </cell>
          <cell r="E93">
            <v>2023613.9493566332</v>
          </cell>
          <cell r="F93">
            <v>6269.3095202267114</v>
          </cell>
          <cell r="G93">
            <v>1778095.7615890184</v>
          </cell>
          <cell r="H93">
            <v>11884.666087670004</v>
          </cell>
          <cell r="I93">
            <v>9917.8785523518345</v>
          </cell>
          <cell r="J93">
            <v>2.6451570568445351</v>
          </cell>
        </row>
        <row r="94">
          <cell r="A94" t="str">
            <v>LDNO HV: LV Sub HH Metered</v>
          </cell>
          <cell r="B94">
            <v>6226.6681534981362</v>
          </cell>
          <cell r="C94">
            <v>7.1201794520547956</v>
          </cell>
          <cell r="D94">
            <v>122727.60885893262</v>
          </cell>
          <cell r="E94">
            <v>62275.310359463096</v>
          </cell>
          <cell r="F94">
            <v>126.56474985000001</v>
          </cell>
          <cell r="G94">
            <v>58959.646283999995</v>
          </cell>
          <cell r="H94">
            <v>0</v>
          </cell>
          <cell r="I94">
            <v>1366.0874656195344</v>
          </cell>
          <cell r="J94">
            <v>1.970999671629913</v>
          </cell>
        </row>
        <row r="95">
          <cell r="A95" t="str">
            <v>&gt; HV HH Metered</v>
          </cell>
        </row>
        <row r="96">
          <cell r="A96" t="str">
            <v>HV HH Metered</v>
          </cell>
          <cell r="B96">
            <v>7554375.1876074681</v>
          </cell>
          <cell r="C96">
            <v>4142.6109571263096</v>
          </cell>
          <cell r="D96">
            <v>142899530.78146535</v>
          </cell>
          <cell r="E96">
            <v>87789837.300269604</v>
          </cell>
          <cell r="F96">
            <v>977693.46938042308</v>
          </cell>
          <cell r="G96">
            <v>52129405.648665287</v>
          </cell>
          <cell r="H96">
            <v>1535991.2754507903</v>
          </cell>
          <cell r="I96">
            <v>466603.08769925416</v>
          </cell>
          <cell r="J96">
            <v>1.8916128367026843</v>
          </cell>
        </row>
        <row r="97">
          <cell r="A97" t="str">
            <v>LDNO HV: HV HH Metered</v>
          </cell>
          <cell r="B97">
            <v>34994.502414312927</v>
          </cell>
          <cell r="C97">
            <v>32.520528082191788</v>
          </cell>
          <cell r="D97">
            <v>799055.19653222966</v>
          </cell>
          <cell r="E97">
            <v>357434.48817065737</v>
          </cell>
          <cell r="F97">
            <v>6574.7889842250015</v>
          </cell>
          <cell r="G97">
            <v>434757.91219244996</v>
          </cell>
          <cell r="H97">
            <v>0</v>
          </cell>
          <cell r="I97">
            <v>288.00718489739484</v>
          </cell>
          <cell r="J97">
            <v>2.2833735055635831</v>
          </cell>
        </row>
        <row r="98">
          <cell r="A98" t="str">
            <v>&gt; NHH UMS category A</v>
          </cell>
        </row>
        <row r="99">
          <cell r="A99" t="str">
            <v>NHH UMS category A</v>
          </cell>
          <cell r="B99">
            <v>59176.071403002861</v>
          </cell>
          <cell r="C99">
            <v>948</v>
          </cell>
          <cell r="D99">
            <v>1462832.4850822308</v>
          </cell>
          <cell r="E99">
            <v>1462832.4850822308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2.472</v>
          </cell>
        </row>
        <row r="100">
          <cell r="A100" t="str">
            <v>LDNO LV: NHH UMS category A</v>
          </cell>
          <cell r="B100">
            <v>36.248115749999997</v>
          </cell>
          <cell r="C100">
            <v>0</v>
          </cell>
          <cell r="D100">
            <v>597.73142871749997</v>
          </cell>
          <cell r="E100">
            <v>597.73142871749997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1.649</v>
          </cell>
        </row>
        <row r="101">
          <cell r="A101" t="str">
            <v>LDNO HV: NHH UMS category A</v>
          </cell>
          <cell r="B101">
            <v>85.360149543103461</v>
          </cell>
          <cell r="C101">
            <v>0</v>
          </cell>
          <cell r="D101">
            <v>1027.7362004989657</v>
          </cell>
          <cell r="E101">
            <v>1027.7362004989657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1.2040000000000002</v>
          </cell>
        </row>
        <row r="102">
          <cell r="A102" t="str">
            <v>&gt; NHH UMS category B</v>
          </cell>
        </row>
        <row r="103">
          <cell r="A103" t="str">
            <v>NHH UMS category B</v>
          </cell>
          <cell r="B103">
            <v>10874.207167439868</v>
          </cell>
          <cell r="C103">
            <v>694</v>
          </cell>
          <cell r="D103">
            <v>301541.76475310756</v>
          </cell>
          <cell r="E103">
            <v>301541.76475310756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2.7730000000000001</v>
          </cell>
        </row>
        <row r="104">
          <cell r="A104" t="str">
            <v>LDNO LV: NHH UMS category B</v>
          </cell>
          <cell r="B104">
            <v>200.20069233620688</v>
          </cell>
          <cell r="C104">
            <v>0</v>
          </cell>
          <cell r="D104">
            <v>3703.7128082198274</v>
          </cell>
          <cell r="E104">
            <v>3703.7128082198274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1.85</v>
          </cell>
        </row>
        <row r="105">
          <cell r="A105" t="str">
            <v>LDNO HV: NHH UMS category B</v>
          </cell>
          <cell r="B105">
            <v>544.4360659137933</v>
          </cell>
          <cell r="C105">
            <v>0</v>
          </cell>
          <cell r="D105">
            <v>7355.3312504953474</v>
          </cell>
          <cell r="E105">
            <v>7355.3312504953474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1.351</v>
          </cell>
        </row>
        <row r="106">
          <cell r="A106" t="str">
            <v>&gt; NHH UMS category C</v>
          </cell>
        </row>
        <row r="107">
          <cell r="A107" t="str">
            <v>NHH UMS category C</v>
          </cell>
          <cell r="B107">
            <v>974.65951184584776</v>
          </cell>
          <cell r="C107">
            <v>135</v>
          </cell>
          <cell r="D107">
            <v>36198.854269954783</v>
          </cell>
          <cell r="E107">
            <v>36198.854269954783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3.714</v>
          </cell>
        </row>
        <row r="108">
          <cell r="A108" t="str">
            <v>LDNO LV: NHH UMS category C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 t="str">
            <v/>
          </cell>
        </row>
        <row r="109">
          <cell r="A109" t="str">
            <v>LDNO HV: NHH UMS category C</v>
          </cell>
          <cell r="B109">
            <v>25.769167163793099</v>
          </cell>
          <cell r="C109">
            <v>0</v>
          </cell>
          <cell r="D109">
            <v>466.16423399301715</v>
          </cell>
          <cell r="E109">
            <v>466.16423399301715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1.8089999999999999</v>
          </cell>
        </row>
        <row r="110">
          <cell r="A110" t="str">
            <v>&gt; NHH UMS category D</v>
          </cell>
        </row>
        <row r="111">
          <cell r="A111" t="str">
            <v>NHH UMS category D</v>
          </cell>
          <cell r="B111">
            <v>6690.9793127952425</v>
          </cell>
          <cell r="C111">
            <v>40</v>
          </cell>
          <cell r="D111">
            <v>144658.97274263314</v>
          </cell>
          <cell r="E111">
            <v>144658.97274263314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2.1619999999999999</v>
          </cell>
        </row>
        <row r="112">
          <cell r="A112" t="str">
            <v>LDNO LV: NHH UMS category D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 t="str">
            <v/>
          </cell>
        </row>
        <row r="113">
          <cell r="A113" t="str">
            <v>LDNO HV: NHH UMS category D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 t="str">
            <v/>
          </cell>
        </row>
        <row r="114">
          <cell r="A114" t="str">
            <v>&gt; LV UMS (Pseudo HH Metered)</v>
          </cell>
        </row>
        <row r="115">
          <cell r="A115" t="str">
            <v>LV UMS (Pseudo HH Metered)</v>
          </cell>
          <cell r="B115">
            <v>268074.24347846059</v>
          </cell>
          <cell r="C115">
            <v>42.935455737500135</v>
          </cell>
          <cell r="D115">
            <v>7340402.9096013252</v>
          </cell>
          <cell r="E115">
            <v>7340402.9096013252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2.7381977523667311</v>
          </cell>
        </row>
        <row r="116">
          <cell r="A116" t="str">
            <v>LDNO LV: LV UMS (Pseudo HH Metered)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 t="str">
            <v/>
          </cell>
        </row>
        <row r="117">
          <cell r="A117" t="str">
            <v>LDNO HV: LV UMS (Pseudo HH Metered)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 t="str">
            <v/>
          </cell>
        </row>
        <row r="118">
          <cell r="A118" t="str">
            <v>&gt; LV Generation NHH or Aggregate HH</v>
          </cell>
        </row>
        <row r="119">
          <cell r="A119" t="str">
            <v>LV Generation NHH or Aggregate HH</v>
          </cell>
          <cell r="B119">
            <v>1307.1162122586206</v>
          </cell>
          <cell r="C119">
            <v>125</v>
          </cell>
          <cell r="D119">
            <v>-7790.412625061379</v>
          </cell>
          <cell r="E119">
            <v>-7790.412625061379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-0.59600000000000009</v>
          </cell>
        </row>
        <row r="120">
          <cell r="A120" t="str">
            <v>LDNO LV: LV Generation NHH or Aggregate 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 t="str">
            <v/>
          </cell>
        </row>
        <row r="121">
          <cell r="A121" t="str">
            <v>LDNO HV: LV Generation NHH or Aggregate 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 t="str">
            <v/>
          </cell>
        </row>
        <row r="122">
          <cell r="A122" t="str">
            <v>&gt; LV Sub Generation NHH</v>
          </cell>
        </row>
        <row r="123">
          <cell r="A123" t="str">
            <v>LV Sub Generation NHH</v>
          </cell>
          <cell r="B123">
            <v>133.51970661206897</v>
          </cell>
          <cell r="C123">
            <v>1</v>
          </cell>
          <cell r="D123">
            <v>-678.28010958931043</v>
          </cell>
          <cell r="E123">
            <v>-678.28010958931043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-0.50800000000000001</v>
          </cell>
        </row>
        <row r="124">
          <cell r="A124" t="str">
            <v>LDNO HV: LV Sub Generation NHH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 t="str">
            <v/>
          </cell>
        </row>
        <row r="125">
          <cell r="A125" t="str">
            <v>&gt; LV Generation Intermittent</v>
          </cell>
        </row>
        <row r="126">
          <cell r="A126" t="str">
            <v>LV Generation Intermittent</v>
          </cell>
          <cell r="B126">
            <v>32745.26218624138</v>
          </cell>
          <cell r="C126">
            <v>462.3004582191781</v>
          </cell>
          <cell r="D126">
            <v>-188983.65890925078</v>
          </cell>
          <cell r="E126">
            <v>-195161.76262999862</v>
          </cell>
          <cell r="F126">
            <v>0</v>
          </cell>
          <cell r="G126">
            <v>0</v>
          </cell>
          <cell r="H126">
            <v>0</v>
          </cell>
          <cell r="I126">
            <v>6178.1037207478485</v>
          </cell>
          <cell r="J126">
            <v>-0.57713283171895413</v>
          </cell>
        </row>
        <row r="127">
          <cell r="A127" t="str">
            <v>LDNO LV: LV Generation Intermittent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 t="str">
            <v/>
          </cell>
        </row>
        <row r="128">
          <cell r="A128" t="str">
            <v>LDNO HV: LV Generation Intermittent</v>
          </cell>
          <cell r="B128">
            <v>181.69715821551725</v>
          </cell>
          <cell r="C128">
            <v>1.5583006849315069</v>
          </cell>
          <cell r="D128">
            <v>-967.86684420155166</v>
          </cell>
          <cell r="E128">
            <v>-1082.9150629644828</v>
          </cell>
          <cell r="F128">
            <v>0</v>
          </cell>
          <cell r="G128">
            <v>0</v>
          </cell>
          <cell r="H128">
            <v>0</v>
          </cell>
          <cell r="I128">
            <v>115.04821876293101</v>
          </cell>
          <cell r="J128">
            <v>-0.53268133288773378</v>
          </cell>
        </row>
        <row r="129">
          <cell r="A129" t="str">
            <v>&gt; LV Generation Intermittent no RP charge</v>
          </cell>
        </row>
        <row r="130">
          <cell r="A130" t="str">
            <v>LV Generation Intermittent no RP charge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 t="str">
            <v/>
          </cell>
        </row>
        <row r="131">
          <cell r="A131" t="str">
            <v>&gt; LV Generation Non-Intermittent</v>
          </cell>
        </row>
        <row r="132">
          <cell r="A132" t="str">
            <v>LV Generation Non-Intermittent</v>
          </cell>
          <cell r="B132">
            <v>12737.132835787026</v>
          </cell>
          <cell r="C132">
            <v>116.02639520547946</v>
          </cell>
          <cell r="D132">
            <v>-77509.149456733634</v>
          </cell>
          <cell r="E132">
            <v>-79047.940009369835</v>
          </cell>
          <cell r="F132">
            <v>0</v>
          </cell>
          <cell r="G132">
            <v>0</v>
          </cell>
          <cell r="H132">
            <v>0</v>
          </cell>
          <cell r="I132">
            <v>1538.7905526362069</v>
          </cell>
          <cell r="J132">
            <v>-0.60852901870473708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 t="str">
            <v/>
          </cell>
        </row>
        <row r="134">
          <cell r="A134" t="str">
            <v>LDNO HV: LV Generation Non-Intermittent</v>
          </cell>
          <cell r="B134">
            <v>4.7888687602040614</v>
          </cell>
          <cell r="C134">
            <v>1.1611705479452052</v>
          </cell>
          <cell r="D134">
            <v>-13.873260521756896</v>
          </cell>
          <cell r="E134">
            <v>-17.707653736929309</v>
          </cell>
          <cell r="F134">
            <v>0</v>
          </cell>
          <cell r="G134">
            <v>0</v>
          </cell>
          <cell r="H134">
            <v>0</v>
          </cell>
          <cell r="I134">
            <v>3.8343932151724136</v>
          </cell>
          <cell r="J134">
            <v>-0.28969807310329659</v>
          </cell>
        </row>
        <row r="135">
          <cell r="A135" t="str">
            <v>&gt; LV Generation Non-Intermittent no RP charge</v>
          </cell>
        </row>
        <row r="136">
          <cell r="A136" t="str">
            <v>LV Generation Non-Intermittent no RP charge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 t="str">
            <v/>
          </cell>
        </row>
        <row r="137">
          <cell r="A137" t="str">
            <v>&gt; LV Sub Generation Intermittent</v>
          </cell>
        </row>
        <row r="138">
          <cell r="A138" t="str">
            <v>LV Sub Generation Intermittent</v>
          </cell>
          <cell r="B138">
            <v>1529.5298745517241</v>
          </cell>
          <cell r="C138">
            <v>12.527319863013698</v>
          </cell>
          <cell r="D138">
            <v>-7463.4745947499141</v>
          </cell>
          <cell r="E138">
            <v>-7770.0117627227592</v>
          </cell>
          <cell r="F138">
            <v>0</v>
          </cell>
          <cell r="G138">
            <v>0</v>
          </cell>
          <cell r="H138">
            <v>0</v>
          </cell>
          <cell r="I138">
            <v>306.53716797284483</v>
          </cell>
          <cell r="J138">
            <v>-0.48795873287125663</v>
          </cell>
        </row>
        <row r="139">
          <cell r="A139" t="str">
            <v>LDNO HV: LV Sub Generation Intermittent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 t="str">
            <v/>
          </cell>
        </row>
        <row r="140">
          <cell r="A140" t="str">
            <v>&gt; LV Sub Generation Intermittent no RP charge</v>
          </cell>
        </row>
        <row r="141">
          <cell r="A141" t="str">
            <v>LV Sub Generation Intermittent no RP charge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 t="str">
            <v/>
          </cell>
        </row>
        <row r="142">
          <cell r="A142" t="str">
            <v>&gt; LV Sub Generation Non-Intermittent</v>
          </cell>
        </row>
        <row r="143">
          <cell r="A143" t="str">
            <v>LV Sub Generation Non-Intermittent</v>
          </cell>
          <cell r="B143">
            <v>10704.169630332035</v>
          </cell>
          <cell r="C143">
            <v>6.8750979452054803</v>
          </cell>
          <cell r="D143">
            <v>-54176.287733365898</v>
          </cell>
          <cell r="E143">
            <v>-54189.779033548999</v>
          </cell>
          <cell r="F143">
            <v>0</v>
          </cell>
          <cell r="G143">
            <v>0</v>
          </cell>
          <cell r="H143">
            <v>0</v>
          </cell>
          <cell r="I143">
            <v>13.49130018310345</v>
          </cell>
          <cell r="J143">
            <v>-0.50612321744087863</v>
          </cell>
        </row>
        <row r="144">
          <cell r="A144" t="str">
            <v>LDNO HV: LV Sub Generation Non-Intermittent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 t="str">
            <v/>
          </cell>
        </row>
        <row r="145">
          <cell r="A145" t="str">
            <v>&gt; LV Sub Generation Non-Intermittent no RP charge</v>
          </cell>
        </row>
        <row r="146">
          <cell r="A146" t="str">
            <v>LV Sub Generation Non-Intermittent no RP charge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 t="str">
            <v/>
          </cell>
        </row>
        <row r="147">
          <cell r="A147" t="str">
            <v>&gt; HV Generation Intermittent</v>
          </cell>
        </row>
        <row r="148">
          <cell r="A148" t="str">
            <v>HV Generation Intermittent</v>
          </cell>
          <cell r="B148">
            <v>139370.23880487931</v>
          </cell>
          <cell r="C148">
            <v>115.63970753424657</v>
          </cell>
          <cell r="D148">
            <v>-335536.62689493236</v>
          </cell>
          <cell r="E148">
            <v>-359575.21611658862</v>
          </cell>
          <cell r="F148">
            <v>13156.387346025</v>
          </cell>
          <cell r="G148">
            <v>0</v>
          </cell>
          <cell r="H148">
            <v>0</v>
          </cell>
          <cell r="I148">
            <v>10882.201875631294</v>
          </cell>
          <cell r="J148">
            <v>-0.24075199251447743</v>
          </cell>
        </row>
        <row r="149">
          <cell r="A149" t="str">
            <v>LDNO HV: HV Generation Intermittent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 t="str">
            <v/>
          </cell>
        </row>
        <row r="150">
          <cell r="A150" t="str">
            <v>&gt; HV Generation Intermittent no RP charge</v>
          </cell>
        </row>
        <row r="151">
          <cell r="A151" t="str">
            <v>HV Generation Intermittent no RP charge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 t="str">
            <v/>
          </cell>
        </row>
        <row r="152">
          <cell r="A152" t="str">
            <v>&gt; HV Generation Non-Intermittent</v>
          </cell>
        </row>
        <row r="153">
          <cell r="A153" t="str">
            <v>HV Generation Non-Intermittent</v>
          </cell>
          <cell r="B153">
            <v>719941.75906854938</v>
          </cell>
          <cell r="C153">
            <v>160.76555753424657</v>
          </cell>
          <cell r="D153">
            <v>-1893892.141764086</v>
          </cell>
          <cell r="E153">
            <v>-1936872.4173967103</v>
          </cell>
          <cell r="F153">
            <v>18290.377863450001</v>
          </cell>
          <cell r="G153">
            <v>0</v>
          </cell>
          <cell r="H153">
            <v>0</v>
          </cell>
          <cell r="I153">
            <v>24689.897769174568</v>
          </cell>
          <cell r="J153">
            <v>-0.26306185436643892</v>
          </cell>
        </row>
        <row r="154">
          <cell r="A154" t="str">
            <v>LDNO HV: HV Generation Non-Intermittent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 t="str">
            <v/>
          </cell>
        </row>
        <row r="155">
          <cell r="A155" t="str">
            <v>&gt; HV Generation Non-Intermittent no RP charge</v>
          </cell>
        </row>
        <row r="156">
          <cell r="A156" t="str">
            <v>HV Generation Non-Intermittent no RP charge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 t="str">
            <v/>
          </cell>
        </row>
        <row r="158">
          <cell r="A158" t="str">
            <v>3803. Revenue summary by tariff component</v>
          </cell>
        </row>
        <row r="159">
          <cell r="A159" t="str">
            <v>Data sources:</v>
          </cell>
        </row>
        <row r="160">
          <cell r="A160" t="str">
            <v>x1 = 3802. All units (MWh) (in Revenue summary)</v>
          </cell>
        </row>
        <row r="161">
          <cell r="A161" t="str">
            <v>x2 = 3802. MPANs (in Revenue summary)</v>
          </cell>
        </row>
        <row r="162">
          <cell r="A162" t="str">
            <v>x3 = 3802. Net revenues (£) (in Revenue summary)</v>
          </cell>
        </row>
        <row r="163">
          <cell r="A163" t="str">
            <v>x4 = 3802. Revenues from unit rates (£) (in Revenue summary)</v>
          </cell>
        </row>
        <row r="164">
          <cell r="A164" t="str">
            <v>x5 = 3802. Revenues from fixed charges (£) (in Revenue summary)</v>
          </cell>
        </row>
        <row r="165">
          <cell r="A165" t="str">
            <v>x6 = 3802. Revenues from capacity charges (£) (in Revenue summary)</v>
          </cell>
        </row>
        <row r="166">
          <cell r="A166" t="str">
            <v>x7 = 3802. Revenues from exceeded capacity charges (£) (in Revenue summary)</v>
          </cell>
        </row>
        <row r="167">
          <cell r="A167" t="str">
            <v>x8 = 3802. Revenues from reactive power charges (£) (in Revenue summary)</v>
          </cell>
        </row>
        <row r="168">
          <cell r="A168" t="str">
            <v>Kind:</v>
          </cell>
          <cell r="B168" t="str">
            <v>Cell summation</v>
          </cell>
          <cell r="C168" t="str">
            <v>Cell summation</v>
          </cell>
          <cell r="D168" t="str">
            <v>Cell summation</v>
          </cell>
          <cell r="E168" t="str">
            <v>Cell summation</v>
          </cell>
          <cell r="F168" t="str">
            <v>Cell summation</v>
          </cell>
          <cell r="G168" t="str">
            <v>Cell summation</v>
          </cell>
          <cell r="H168" t="str">
            <v>Cell summation</v>
          </cell>
          <cell r="I168" t="str">
            <v>Cell summation</v>
          </cell>
        </row>
        <row r="169">
          <cell r="A169" t="str">
            <v>Formula:</v>
          </cell>
          <cell r="B169" t="str">
            <v>=SUM(x1)</v>
          </cell>
          <cell r="C169" t="str">
            <v>=SUM(x2)</v>
          </cell>
          <cell r="D169" t="str">
            <v>=SUM(x3)</v>
          </cell>
          <cell r="E169" t="str">
            <v>=SUM(x4)</v>
          </cell>
          <cell r="F169" t="str">
            <v>=SUM(x5)</v>
          </cell>
          <cell r="G169" t="str">
            <v>=SUM(x6)</v>
          </cell>
          <cell r="H169" t="str">
            <v>=SUM(x7)</v>
          </cell>
          <cell r="I169" t="str">
            <v>=SUM(x8)</v>
          </cell>
        </row>
        <row r="171">
          <cell r="B171" t="str">
            <v>Total units (MWh)</v>
          </cell>
          <cell r="C171" t="str">
            <v>Total MPANs</v>
          </cell>
          <cell r="D171" t="str">
            <v>Total net revenues (£)</v>
          </cell>
          <cell r="E171" t="str">
            <v>Total net revenues from unit rates (£)</v>
          </cell>
          <cell r="F171" t="str">
            <v>Total revenues from fixed charges (£)</v>
          </cell>
          <cell r="G171" t="str">
            <v>Total revenues from capacity charges (£)</v>
          </cell>
          <cell r="H171" t="str">
            <v>Total revenues from exceeded capacity charges (£)</v>
          </cell>
          <cell r="I171" t="str">
            <v>Total revenues from reactive power charges (£)</v>
          </cell>
        </row>
        <row r="172">
          <cell r="A172" t="str">
            <v>Revenue summary by tariff component</v>
          </cell>
          <cell r="B172">
            <v>23433374.259923734</v>
          </cell>
          <cell r="C172">
            <v>2540349.846277691</v>
          </cell>
          <cell r="D172">
            <v>495286779.34115851</v>
          </cell>
          <cell r="E172">
            <v>376865049.99889421</v>
          </cell>
          <cell r="F172">
            <v>41167403.953304224</v>
          </cell>
          <cell r="G172">
            <v>74319217.380761147</v>
          </cell>
          <cell r="H172">
            <v>2094016.3501632144</v>
          </cell>
          <cell r="I172">
            <v>841091.65803569427</v>
          </cell>
          <cell r="J172">
            <v>0</v>
          </cell>
        </row>
      </sheetData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Add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Tariffs for WPD West Midlands in April 19 ()</v>
          </cell>
        </row>
        <row r="3">
          <cell r="A3" t="str">
            <v>3701. Tariffs</v>
          </cell>
        </row>
        <row r="4">
          <cell r="A4" t="str">
            <v>Data sources:</v>
          </cell>
        </row>
        <row r="5">
          <cell r="A5" t="str">
            <v>x1 = 3607. Unit rate 1 p/kWh (in Tariffs)</v>
          </cell>
        </row>
        <row r="6">
          <cell r="A6" t="str">
            <v>x2 = 3607. Unit rate 2 p/kWh (in Tariffs)</v>
          </cell>
        </row>
        <row r="7">
          <cell r="A7" t="str">
            <v>x3 = 3607. Unit rate 3 p/kWh (in Tariffs)</v>
          </cell>
        </row>
        <row r="8">
          <cell r="A8" t="str">
            <v>x4 = 3607. Fixed charge p/MPAN/day (in Tariffs)</v>
          </cell>
        </row>
        <row r="9">
          <cell r="A9" t="str">
            <v>x5 = 3607. Capacity charge p/kVA/day (in Tariffs)</v>
          </cell>
        </row>
        <row r="10">
          <cell r="A10" t="str">
            <v>x6 = 3607. Exceeded capacity charge p/kVA/day (in Tariffs)</v>
          </cell>
        </row>
        <row r="11">
          <cell r="A11" t="str">
            <v>x7 = 3607. Reactive power charge p/kVArh (in Tariffs)</v>
          </cell>
        </row>
        <row r="12">
          <cell r="A12" t="str">
            <v>Kind:</v>
          </cell>
          <cell r="B12" t="str">
            <v>Input data</v>
          </cell>
          <cell r="C12" t="str">
            <v>Fixed data</v>
          </cell>
          <cell r="D12" t="str">
            <v>Copy cells</v>
          </cell>
          <cell r="E12" t="str">
            <v>Copy cells</v>
          </cell>
          <cell r="F12" t="str">
            <v>Copy cells</v>
          </cell>
          <cell r="G12" t="str">
            <v>Copy cells</v>
          </cell>
          <cell r="H12" t="str">
            <v>Copy cells</v>
          </cell>
          <cell r="I12" t="str">
            <v>Copy cells</v>
          </cell>
        </row>
        <row r="13">
          <cell r="A13" t="str">
            <v>Formula:</v>
          </cell>
          <cell r="B13" t="str">
            <v/>
          </cell>
          <cell r="C13" t="str">
            <v/>
          </cell>
          <cell r="D13" t="str">
            <v>= x1</v>
          </cell>
          <cell r="E13" t="str">
            <v>= x2</v>
          </cell>
          <cell r="F13" t="str">
            <v>= x3</v>
          </cell>
          <cell r="G13" t="str">
            <v>= x4</v>
          </cell>
          <cell r="H13" t="str">
            <v>= x5</v>
          </cell>
          <cell r="I13" t="str">
            <v>= x6</v>
          </cell>
        </row>
        <row r="15">
          <cell r="B15" t="str">
            <v>Open LLFCs</v>
          </cell>
          <cell r="C15" t="str">
            <v>PCs</v>
          </cell>
          <cell r="D15" t="str">
            <v>Unit rate 1 p/kWh</v>
          </cell>
          <cell r="E15" t="str">
            <v>Unit rate 2 p/kWh</v>
          </cell>
          <cell r="F15" t="str">
            <v>Unit rate 3 p/kWh</v>
          </cell>
          <cell r="G15" t="str">
            <v>Fixed charge p/MPAN/day</v>
          </cell>
          <cell r="H15" t="str">
            <v>Capacity charge p/kVA/day</v>
          </cell>
          <cell r="I15" t="str">
            <v>Exceeded capacity charge p/kVA/day</v>
          </cell>
        </row>
        <row r="16">
          <cell r="A16" t="str">
            <v>Domestic Unrestricted</v>
          </cell>
          <cell r="B16">
            <v>1</v>
          </cell>
          <cell r="C16">
            <v>1</v>
          </cell>
          <cell r="D16">
            <v>2.1960000000000002</v>
          </cell>
          <cell r="E16">
            <v>0</v>
          </cell>
          <cell r="F16">
            <v>0</v>
          </cell>
          <cell r="G16">
            <v>4.1399999999999997</v>
          </cell>
          <cell r="H16">
            <v>0</v>
          </cell>
          <cell r="I16">
            <v>0</v>
          </cell>
        </row>
        <row r="17">
          <cell r="A17" t="str">
            <v>Domestic Two Rate</v>
          </cell>
          <cell r="B17">
            <v>4</v>
          </cell>
          <cell r="C17">
            <v>2</v>
          </cell>
          <cell r="D17">
            <v>2.4049999999999998</v>
          </cell>
          <cell r="E17">
            <v>1.0920000000000001</v>
          </cell>
          <cell r="F17">
            <v>0</v>
          </cell>
          <cell r="G17">
            <v>4.1399999999999997</v>
          </cell>
          <cell r="H17">
            <v>0</v>
          </cell>
          <cell r="I17">
            <v>0</v>
          </cell>
        </row>
        <row r="18">
          <cell r="A18" t="str">
            <v>Domestic Off Peak (related MPAN)</v>
          </cell>
          <cell r="B18">
            <v>34</v>
          </cell>
          <cell r="C18">
            <v>2</v>
          </cell>
          <cell r="D18">
            <v>1.1619999999999999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Small Non Domestic Unrestricted</v>
          </cell>
          <cell r="B19">
            <v>7</v>
          </cell>
          <cell r="C19">
            <v>3</v>
          </cell>
          <cell r="D19">
            <v>2.0209999999999999</v>
          </cell>
          <cell r="E19">
            <v>0</v>
          </cell>
          <cell r="F19">
            <v>0</v>
          </cell>
          <cell r="G19">
            <v>7.5</v>
          </cell>
          <cell r="H19">
            <v>0</v>
          </cell>
          <cell r="I19">
            <v>0</v>
          </cell>
        </row>
        <row r="20">
          <cell r="A20" t="str">
            <v>Small Non Domestic Two Rate</v>
          </cell>
          <cell r="B20">
            <v>10</v>
          </cell>
          <cell r="C20">
            <v>4</v>
          </cell>
          <cell r="D20">
            <v>2.1920000000000002</v>
          </cell>
          <cell r="E20">
            <v>1.0820000000000001</v>
          </cell>
          <cell r="F20">
            <v>0</v>
          </cell>
          <cell r="G20">
            <v>7.5</v>
          </cell>
          <cell r="H20">
            <v>0</v>
          </cell>
          <cell r="I20">
            <v>0</v>
          </cell>
        </row>
        <row r="21">
          <cell r="A21" t="str">
            <v>Small Non Domestic Off Peak (related MPAN)</v>
          </cell>
          <cell r="B21">
            <v>40</v>
          </cell>
          <cell r="C21">
            <v>4</v>
          </cell>
          <cell r="D21">
            <v>1.228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LV Medium Non-Domestic</v>
          </cell>
          <cell r="B22">
            <v>21</v>
          </cell>
          <cell r="C22" t="str">
            <v>5-8</v>
          </cell>
          <cell r="D22">
            <v>2.1440000000000001</v>
          </cell>
          <cell r="E22">
            <v>1.0780000000000001</v>
          </cell>
          <cell r="F22">
            <v>0</v>
          </cell>
          <cell r="G22">
            <v>19.54</v>
          </cell>
          <cell r="H22">
            <v>0</v>
          </cell>
          <cell r="I22">
            <v>0</v>
          </cell>
        </row>
        <row r="23">
          <cell r="A23" t="str">
            <v>LV Sub Medium Non-Domestic</v>
          </cell>
          <cell r="B23">
            <v>19</v>
          </cell>
          <cell r="C23" t="str">
            <v>5-8</v>
          </cell>
          <cell r="D23">
            <v>2.0459999999999998</v>
          </cell>
          <cell r="E23">
            <v>1.07</v>
          </cell>
          <cell r="F23">
            <v>0</v>
          </cell>
          <cell r="G23">
            <v>23.88</v>
          </cell>
          <cell r="H23">
            <v>0</v>
          </cell>
          <cell r="I23">
            <v>0</v>
          </cell>
        </row>
        <row r="24">
          <cell r="A24" t="str">
            <v>HV Medium Non-Domestic</v>
          </cell>
          <cell r="B24" t="str">
            <v>322, 323</v>
          </cell>
          <cell r="C24" t="str">
            <v>5-8</v>
          </cell>
          <cell r="D24">
            <v>1.3149999999999999</v>
          </cell>
          <cell r="E24">
            <v>1.018</v>
          </cell>
          <cell r="F24">
            <v>0</v>
          </cell>
          <cell r="G24">
            <v>183.19</v>
          </cell>
          <cell r="H24">
            <v>0</v>
          </cell>
          <cell r="I24">
            <v>0</v>
          </cell>
        </row>
        <row r="25">
          <cell r="A25" t="str">
            <v>LV Network Domestic</v>
          </cell>
          <cell r="B25">
            <v>632</v>
          </cell>
          <cell r="D25">
            <v>7.5</v>
          </cell>
          <cell r="E25">
            <v>1.613</v>
          </cell>
          <cell r="F25">
            <v>1.0840000000000001</v>
          </cell>
          <cell r="G25">
            <v>4.1399999999999997</v>
          </cell>
          <cell r="H25">
            <v>0</v>
          </cell>
          <cell r="I25">
            <v>0</v>
          </cell>
        </row>
        <row r="26">
          <cell r="A26" t="str">
            <v>LV Network Non-Domestic Non-CT</v>
          </cell>
          <cell r="B26">
            <v>633</v>
          </cell>
          <cell r="D26">
            <v>6.8520000000000003</v>
          </cell>
          <cell r="E26">
            <v>1.5529999999999999</v>
          </cell>
          <cell r="F26">
            <v>1.0760000000000001</v>
          </cell>
          <cell r="G26">
            <v>7.5</v>
          </cell>
          <cell r="H26">
            <v>0</v>
          </cell>
          <cell r="I26">
            <v>0</v>
          </cell>
        </row>
        <row r="27">
          <cell r="A27" t="str">
            <v>LV HH Metered</v>
          </cell>
          <cell r="B27" t="str">
            <v>127, 129</v>
          </cell>
          <cell r="D27">
            <v>5.282</v>
          </cell>
          <cell r="E27">
            <v>1.415</v>
          </cell>
          <cell r="F27">
            <v>1.054</v>
          </cell>
          <cell r="G27">
            <v>9.26</v>
          </cell>
          <cell r="H27">
            <v>3.84</v>
          </cell>
          <cell r="I27">
            <v>7.58</v>
          </cell>
        </row>
        <row r="28">
          <cell r="A28" t="str">
            <v>LV Sub HH Metered</v>
          </cell>
          <cell r="B28">
            <v>128</v>
          </cell>
          <cell r="D28">
            <v>3.9239999999999999</v>
          </cell>
          <cell r="E28">
            <v>1.3029999999999999</v>
          </cell>
          <cell r="F28">
            <v>1.0309999999999999</v>
          </cell>
          <cell r="G28">
            <v>7.22</v>
          </cell>
          <cell r="H28">
            <v>4.68</v>
          </cell>
          <cell r="I28">
            <v>6.74</v>
          </cell>
        </row>
        <row r="29">
          <cell r="A29" t="str">
            <v>HV HH Metered</v>
          </cell>
          <cell r="B29" t="str">
            <v>365, 367</v>
          </cell>
          <cell r="D29">
            <v>2.4180000000000001</v>
          </cell>
          <cell r="E29">
            <v>1.147</v>
          </cell>
          <cell r="F29">
            <v>1.016</v>
          </cell>
          <cell r="G29">
            <v>78.03</v>
          </cell>
          <cell r="H29">
            <v>4.95</v>
          </cell>
          <cell r="I29">
            <v>6.77</v>
          </cell>
        </row>
        <row r="30">
          <cell r="A30" t="str">
            <v>NHH UMS category A</v>
          </cell>
          <cell r="B30">
            <v>95</v>
          </cell>
          <cell r="C30">
            <v>8</v>
          </cell>
          <cell r="D30">
            <v>2.64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B</v>
          </cell>
          <cell r="B31">
            <v>96</v>
          </cell>
          <cell r="C31">
            <v>1</v>
          </cell>
          <cell r="D31">
            <v>2.9220000000000002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C</v>
          </cell>
          <cell r="B32">
            <v>97</v>
          </cell>
          <cell r="C32">
            <v>1</v>
          </cell>
          <cell r="D32">
            <v>3.86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NHH UMS category D</v>
          </cell>
          <cell r="B33">
            <v>98</v>
          </cell>
          <cell r="C33">
            <v>1</v>
          </cell>
          <cell r="D33">
            <v>2.347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UMS (Pseudo HH Metered)</v>
          </cell>
          <cell r="B34">
            <v>99</v>
          </cell>
          <cell r="D34">
            <v>23.795000000000002</v>
          </cell>
          <cell r="E34">
            <v>2.3149999999999999</v>
          </cell>
          <cell r="F34">
            <v>1.8049999999999999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NHH or Aggregate HH</v>
          </cell>
          <cell r="B35">
            <v>625</v>
          </cell>
          <cell r="C35" t="str">
            <v>8&amp;0</v>
          </cell>
          <cell r="D35">
            <v>-0.59599999999999997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Sub Generation NHH</v>
          </cell>
          <cell r="B36">
            <v>570</v>
          </cell>
          <cell r="C36">
            <v>8</v>
          </cell>
          <cell r="D36">
            <v>-0.503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 t="str">
            <v>LV Generation Intermittent</v>
          </cell>
          <cell r="B37">
            <v>571</v>
          </cell>
          <cell r="D37">
            <v>-0.59599999999999997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 t="str">
            <v>LV Generation Intermittent no RP charge</v>
          </cell>
          <cell r="B38" t="str">
            <v>141</v>
          </cell>
          <cell r="D38">
            <v>-0.59599999999999997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A39" t="str">
            <v>LV Generation Non-Intermittent</v>
          </cell>
          <cell r="B39">
            <v>573</v>
          </cell>
          <cell r="D39">
            <v>-4.7329999999999997</v>
          </cell>
          <cell r="E39">
            <v>-0.442</v>
          </cell>
          <cell r="F39">
            <v>-5.6000000000000001E-2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LV Generation Non-Intermittent no RP charge</v>
          </cell>
          <cell r="B40" t="str">
            <v>142</v>
          </cell>
          <cell r="D40">
            <v>-4.7329999999999997</v>
          </cell>
          <cell r="E40">
            <v>-0.442</v>
          </cell>
          <cell r="F40">
            <v>-5.6000000000000001E-2</v>
          </cell>
          <cell r="G40">
            <v>0</v>
          </cell>
          <cell r="H40">
            <v>0</v>
          </cell>
          <cell r="I40">
            <v>0</v>
          </cell>
        </row>
        <row r="41">
          <cell r="A41" t="str">
            <v>LV Sub Generation Intermittent</v>
          </cell>
          <cell r="B41">
            <v>572</v>
          </cell>
          <cell r="D41">
            <v>-0.503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A42" t="str">
            <v>LV Sub Generation Intermittent no RP charge</v>
          </cell>
          <cell r="B42" t="str">
            <v>143</v>
          </cell>
          <cell r="D42">
            <v>-0.503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 t="str">
            <v>LV Sub Generation Non-Intermittent</v>
          </cell>
          <cell r="B43">
            <v>574</v>
          </cell>
          <cell r="D43">
            <v>-3.996</v>
          </cell>
          <cell r="E43">
            <v>-0.378</v>
          </cell>
          <cell r="F43">
            <v>-4.4999999999999998E-2</v>
          </cell>
          <cell r="G43">
            <v>0</v>
          </cell>
          <cell r="H43">
            <v>0</v>
          </cell>
          <cell r="I43">
            <v>0</v>
          </cell>
        </row>
        <row r="44">
          <cell r="A44" t="str">
            <v>LV Sub Generation Non-Intermittent no RP charge</v>
          </cell>
          <cell r="B44" t="str">
            <v>144</v>
          </cell>
          <cell r="D44">
            <v>-3.996</v>
          </cell>
          <cell r="E44">
            <v>-0.378</v>
          </cell>
          <cell r="F44">
            <v>-4.4999999999999998E-2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HV Generation Intermittent</v>
          </cell>
          <cell r="B45">
            <v>575</v>
          </cell>
          <cell r="D45">
            <v>-0.26</v>
          </cell>
          <cell r="E45">
            <v>0</v>
          </cell>
          <cell r="F45">
            <v>0</v>
          </cell>
          <cell r="G45">
            <v>32.08</v>
          </cell>
          <cell r="H45">
            <v>0</v>
          </cell>
          <cell r="I45">
            <v>0</v>
          </cell>
        </row>
        <row r="46">
          <cell r="A46" t="str">
            <v>HV Generation Intermittent no RP charge</v>
          </cell>
          <cell r="B46" t="str">
            <v>145</v>
          </cell>
          <cell r="D46">
            <v>-0.26</v>
          </cell>
          <cell r="E46">
            <v>0</v>
          </cell>
          <cell r="F46">
            <v>0</v>
          </cell>
          <cell r="G46">
            <v>32.08</v>
          </cell>
          <cell r="H46">
            <v>0</v>
          </cell>
          <cell r="I46">
            <v>0</v>
          </cell>
        </row>
        <row r="47">
          <cell r="A47" t="str">
            <v>HV Generation Non-Intermittent</v>
          </cell>
          <cell r="B47">
            <v>577</v>
          </cell>
          <cell r="D47">
            <v>-2.0609999999999999</v>
          </cell>
          <cell r="E47">
            <v>-0.20899999999999999</v>
          </cell>
          <cell r="F47">
            <v>-1.7000000000000001E-2</v>
          </cell>
          <cell r="G47">
            <v>32.08</v>
          </cell>
          <cell r="H47">
            <v>0</v>
          </cell>
          <cell r="I47">
            <v>0</v>
          </cell>
        </row>
        <row r="48">
          <cell r="A48" t="str">
            <v>HV Generation Non-Intermittent no RP charge</v>
          </cell>
          <cell r="B48" t="str">
            <v>146</v>
          </cell>
          <cell r="D48">
            <v>-2.0609999999999999</v>
          </cell>
          <cell r="E48">
            <v>-0.20899999999999999</v>
          </cell>
          <cell r="F48">
            <v>-1.7000000000000001E-2</v>
          </cell>
          <cell r="G48">
            <v>32.08</v>
          </cell>
          <cell r="H48">
            <v>0</v>
          </cell>
          <cell r="I48">
            <v>0</v>
          </cell>
        </row>
        <row r="49">
          <cell r="A49" t="str">
            <v>LDNO LV: Domestic Unrestricted</v>
          </cell>
          <cell r="B49">
            <v>10300</v>
          </cell>
          <cell r="C49">
            <v>1</v>
          </cell>
          <cell r="D49">
            <v>1.4670000000000001</v>
          </cell>
          <cell r="E49">
            <v>0</v>
          </cell>
          <cell r="F49">
            <v>0</v>
          </cell>
          <cell r="G49">
            <v>2.77</v>
          </cell>
          <cell r="H49">
            <v>0</v>
          </cell>
          <cell r="I49">
            <v>0</v>
          </cell>
        </row>
        <row r="50">
          <cell r="A50" t="str">
            <v>LDNO LV: Domestic Two Rate</v>
          </cell>
          <cell r="B50">
            <v>10301</v>
          </cell>
          <cell r="C50">
            <v>2</v>
          </cell>
          <cell r="D50">
            <v>1.607</v>
          </cell>
          <cell r="E50">
            <v>0.72899999999999998</v>
          </cell>
          <cell r="F50">
            <v>0</v>
          </cell>
          <cell r="G50">
            <v>2.77</v>
          </cell>
          <cell r="H50">
            <v>0</v>
          </cell>
          <cell r="I50">
            <v>0</v>
          </cell>
        </row>
        <row r="51">
          <cell r="A51" t="str">
            <v>LDNO LV: Domestic Off Peak (related MPAN)</v>
          </cell>
          <cell r="B51">
            <v>10302</v>
          </cell>
          <cell r="C51">
            <v>2</v>
          </cell>
          <cell r="D51">
            <v>0.77600000000000002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LDNO LV: Small Non Domestic Unrestricted</v>
          </cell>
          <cell r="B52">
            <v>10303</v>
          </cell>
          <cell r="C52">
            <v>3</v>
          </cell>
          <cell r="D52">
            <v>1.35</v>
          </cell>
          <cell r="E52">
            <v>0</v>
          </cell>
          <cell r="F52">
            <v>0</v>
          </cell>
          <cell r="G52">
            <v>5.01</v>
          </cell>
          <cell r="H52">
            <v>0</v>
          </cell>
          <cell r="I52">
            <v>0</v>
          </cell>
        </row>
        <row r="53">
          <cell r="A53" t="str">
            <v>LDNO LV: Small Non Domestic Two Rate</v>
          </cell>
          <cell r="B53">
            <v>10304</v>
          </cell>
          <cell r="C53">
            <v>4</v>
          </cell>
          <cell r="D53">
            <v>1.464</v>
          </cell>
          <cell r="E53">
            <v>0.72299999999999998</v>
          </cell>
          <cell r="F53">
            <v>0</v>
          </cell>
          <cell r="G53">
            <v>5.01</v>
          </cell>
          <cell r="H53">
            <v>0</v>
          </cell>
          <cell r="I53">
            <v>0</v>
          </cell>
        </row>
        <row r="54">
          <cell r="A54" t="str">
            <v>LDNO LV: Small Non Domestic Off Peak (related MPAN)</v>
          </cell>
          <cell r="B54">
            <v>10305</v>
          </cell>
          <cell r="C54">
            <v>4</v>
          </cell>
          <cell r="D54">
            <v>0.82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LDNO LV: LV Medium Non-Domestic</v>
          </cell>
          <cell r="B55">
            <v>10306</v>
          </cell>
          <cell r="C55" t="str">
            <v>5-8</v>
          </cell>
          <cell r="D55">
            <v>1.4319999999999999</v>
          </cell>
          <cell r="E55">
            <v>0.72</v>
          </cell>
          <cell r="F55">
            <v>0</v>
          </cell>
          <cell r="G55">
            <v>13.05</v>
          </cell>
          <cell r="H55">
            <v>0</v>
          </cell>
          <cell r="I55">
            <v>0</v>
          </cell>
        </row>
        <row r="56">
          <cell r="A56" t="str">
            <v>LDNO LV: LV Network Domestic</v>
          </cell>
          <cell r="B56">
            <v>10307</v>
          </cell>
          <cell r="D56">
            <v>5.01</v>
          </cell>
          <cell r="E56">
            <v>1.077</v>
          </cell>
          <cell r="F56">
            <v>0.72399999999999998</v>
          </cell>
          <cell r="G56">
            <v>2.77</v>
          </cell>
          <cell r="H56">
            <v>0</v>
          </cell>
          <cell r="I56">
            <v>0</v>
          </cell>
        </row>
        <row r="57">
          <cell r="A57" t="str">
            <v>LDNO LV: LV Network Non-Domestic Non-CT</v>
          </cell>
          <cell r="B57">
            <v>10308</v>
          </cell>
          <cell r="D57">
            <v>4.577</v>
          </cell>
          <cell r="E57">
            <v>1.0369999999999999</v>
          </cell>
          <cell r="F57">
            <v>0.71899999999999997</v>
          </cell>
          <cell r="G57">
            <v>5.01</v>
          </cell>
          <cell r="H57">
            <v>0</v>
          </cell>
          <cell r="I57">
            <v>0</v>
          </cell>
        </row>
        <row r="58">
          <cell r="A58" t="str">
            <v>LDNO LV: LV HH Metered</v>
          </cell>
          <cell r="B58">
            <v>10309</v>
          </cell>
          <cell r="D58">
            <v>3.528</v>
          </cell>
          <cell r="E58">
            <v>0.94499999999999995</v>
          </cell>
          <cell r="F58">
            <v>0.70399999999999996</v>
          </cell>
          <cell r="G58">
            <v>6.19</v>
          </cell>
          <cell r="H58">
            <v>2.57</v>
          </cell>
          <cell r="I58">
            <v>5.0599999999999996</v>
          </cell>
        </row>
        <row r="59">
          <cell r="A59" t="str">
            <v>LDNO LV: NHH UMS category A</v>
          </cell>
          <cell r="B59">
            <v>10310</v>
          </cell>
          <cell r="C59">
            <v>8</v>
          </cell>
          <cell r="D59">
            <v>1.7629999999999999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LDNO LV: NHH UMS category B</v>
          </cell>
          <cell r="B60">
            <v>10311</v>
          </cell>
          <cell r="C60">
            <v>1</v>
          </cell>
          <cell r="D60">
            <v>1.952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LDNO LV: NHH UMS category C</v>
          </cell>
          <cell r="B61">
            <v>10312</v>
          </cell>
          <cell r="C61">
            <v>1</v>
          </cell>
          <cell r="D61">
            <v>2.5779999999999998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LDNO LV: NHH UMS category D</v>
          </cell>
          <cell r="B62">
            <v>10313</v>
          </cell>
          <cell r="C62">
            <v>1</v>
          </cell>
          <cell r="D62">
            <v>1.5680000000000001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LDNO LV: LV UMS (Pseudo HH Metered)</v>
          </cell>
          <cell r="B63">
            <v>10314</v>
          </cell>
          <cell r="D63">
            <v>15.895</v>
          </cell>
          <cell r="E63">
            <v>1.546</v>
          </cell>
          <cell r="F63">
            <v>1.206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LDNO LV: LV Generation NHH or Aggregate HH</v>
          </cell>
          <cell r="B64">
            <v>10315</v>
          </cell>
          <cell r="C64" t="str">
            <v>8&amp;0</v>
          </cell>
          <cell r="D64">
            <v>-0.59599999999999997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LDNO LV: LV Generation Intermittent</v>
          </cell>
          <cell r="B65">
            <v>10316</v>
          </cell>
          <cell r="D65">
            <v>-0.59599999999999997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LDNO LV: LV Generation Non-Intermittent</v>
          </cell>
          <cell r="B66">
            <v>10317</v>
          </cell>
          <cell r="D66">
            <v>-4.7329999999999997</v>
          </cell>
          <cell r="E66">
            <v>-0.442</v>
          </cell>
          <cell r="F66">
            <v>-5.6000000000000001E-2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LDNO HV: Domestic Unrestricted</v>
          </cell>
          <cell r="B67">
            <v>10318</v>
          </cell>
          <cell r="C67">
            <v>1</v>
          </cell>
          <cell r="D67">
            <v>1.077</v>
          </cell>
          <cell r="E67">
            <v>0</v>
          </cell>
          <cell r="F67">
            <v>0</v>
          </cell>
          <cell r="G67">
            <v>2.0299999999999998</v>
          </cell>
          <cell r="H67">
            <v>0</v>
          </cell>
          <cell r="I67">
            <v>0</v>
          </cell>
        </row>
        <row r="68">
          <cell r="A68" t="str">
            <v>LDNO HV: Domestic Two Rate</v>
          </cell>
          <cell r="B68">
            <v>10319</v>
          </cell>
          <cell r="C68">
            <v>2</v>
          </cell>
          <cell r="D68">
            <v>1.18</v>
          </cell>
          <cell r="E68">
            <v>0.53600000000000003</v>
          </cell>
          <cell r="F68">
            <v>0</v>
          </cell>
          <cell r="G68">
            <v>2.0299999999999998</v>
          </cell>
          <cell r="H68">
            <v>0</v>
          </cell>
          <cell r="I68">
            <v>0</v>
          </cell>
        </row>
        <row r="69">
          <cell r="A69" t="str">
            <v>LDNO HV: Domestic Off Peak (related MPAN)</v>
          </cell>
          <cell r="B69">
            <v>10320</v>
          </cell>
          <cell r="C69">
            <v>2</v>
          </cell>
          <cell r="D69">
            <v>0.56999999999999995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LDNO HV: Small Non Domestic Unrestricted</v>
          </cell>
          <cell r="B70">
            <v>10321</v>
          </cell>
          <cell r="C70">
            <v>3</v>
          </cell>
          <cell r="D70">
            <v>0.99099999999999999</v>
          </cell>
          <cell r="E70">
            <v>0</v>
          </cell>
          <cell r="F70">
            <v>0</v>
          </cell>
          <cell r="G70">
            <v>3.68</v>
          </cell>
          <cell r="H70">
            <v>0</v>
          </cell>
          <cell r="I70">
            <v>0</v>
          </cell>
        </row>
        <row r="71">
          <cell r="A71" t="str">
            <v>LDNO HV: Small Non Domestic Two Rate</v>
          </cell>
          <cell r="B71">
            <v>10322</v>
          </cell>
          <cell r="C71">
            <v>4</v>
          </cell>
          <cell r="D71">
            <v>1.075</v>
          </cell>
          <cell r="E71">
            <v>0.53100000000000003</v>
          </cell>
          <cell r="F71">
            <v>0</v>
          </cell>
          <cell r="G71">
            <v>3.68</v>
          </cell>
          <cell r="H71">
            <v>0</v>
          </cell>
          <cell r="I71">
            <v>0</v>
          </cell>
        </row>
        <row r="72">
          <cell r="A72" t="str">
            <v>LDNO HV: Small Non Domestic Off Peak (related MPAN)</v>
          </cell>
          <cell r="B72">
            <v>10323</v>
          </cell>
          <cell r="C72">
            <v>4</v>
          </cell>
          <cell r="D72">
            <v>0.60199999999999998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LDNO HV: LV Medium Non-Domestic</v>
          </cell>
          <cell r="B73">
            <v>10324</v>
          </cell>
          <cell r="C73" t="str">
            <v>5-8</v>
          </cell>
          <cell r="D73">
            <v>1.052</v>
          </cell>
          <cell r="E73">
            <v>0.52900000000000003</v>
          </cell>
          <cell r="F73">
            <v>0</v>
          </cell>
          <cell r="G73">
            <v>9.59</v>
          </cell>
          <cell r="H73">
            <v>0</v>
          </cell>
          <cell r="I73">
            <v>0</v>
          </cell>
        </row>
        <row r="74">
          <cell r="A74" t="str">
            <v>LDNO HV: LV Network Domestic</v>
          </cell>
          <cell r="B74">
            <v>10325</v>
          </cell>
          <cell r="D74">
            <v>3.6789999999999998</v>
          </cell>
          <cell r="E74">
            <v>0.79100000000000004</v>
          </cell>
          <cell r="F74">
            <v>0.53200000000000003</v>
          </cell>
          <cell r="G74">
            <v>2.0299999999999998</v>
          </cell>
          <cell r="H74">
            <v>0</v>
          </cell>
          <cell r="I74">
            <v>0</v>
          </cell>
        </row>
        <row r="75">
          <cell r="A75" t="str">
            <v>LDNO HV: LV Network Non-Domestic Non-CT</v>
          </cell>
          <cell r="B75">
            <v>10326</v>
          </cell>
          <cell r="D75">
            <v>3.3610000000000002</v>
          </cell>
          <cell r="E75">
            <v>0.76200000000000001</v>
          </cell>
          <cell r="F75">
            <v>0.52800000000000002</v>
          </cell>
          <cell r="G75">
            <v>3.68</v>
          </cell>
          <cell r="H75">
            <v>0</v>
          </cell>
          <cell r="I75">
            <v>0</v>
          </cell>
        </row>
        <row r="76">
          <cell r="A76" t="str">
            <v>LDNO HV: LV HH Metered</v>
          </cell>
          <cell r="B76">
            <v>10327</v>
          </cell>
          <cell r="D76">
            <v>2.5910000000000002</v>
          </cell>
          <cell r="E76">
            <v>0.69399999999999995</v>
          </cell>
          <cell r="F76">
            <v>0.51700000000000002</v>
          </cell>
          <cell r="G76">
            <v>4.54</v>
          </cell>
          <cell r="H76">
            <v>1.88</v>
          </cell>
          <cell r="I76">
            <v>3.72</v>
          </cell>
        </row>
        <row r="77">
          <cell r="A77" t="str">
            <v>LDNO HV: LV Sub HH Metered</v>
          </cell>
          <cell r="B77">
            <v>10328</v>
          </cell>
          <cell r="D77">
            <v>2.95</v>
          </cell>
          <cell r="E77">
            <v>0.97899999999999998</v>
          </cell>
          <cell r="F77">
            <v>0.77500000000000002</v>
          </cell>
          <cell r="G77">
            <v>5.43</v>
          </cell>
          <cell r="H77">
            <v>3.52</v>
          </cell>
          <cell r="I77">
            <v>5.07</v>
          </cell>
        </row>
        <row r="78">
          <cell r="A78" t="str">
            <v>LDNO HV: HV HH Metered</v>
          </cell>
          <cell r="B78">
            <v>10329</v>
          </cell>
          <cell r="D78">
            <v>2.0840000000000001</v>
          </cell>
          <cell r="E78">
            <v>0.98899999999999999</v>
          </cell>
          <cell r="F78">
            <v>0.876</v>
          </cell>
          <cell r="G78">
            <v>67.27</v>
          </cell>
          <cell r="H78">
            <v>4.2699999999999996</v>
          </cell>
          <cell r="I78">
            <v>5.84</v>
          </cell>
        </row>
        <row r="79">
          <cell r="A79" t="str">
            <v>LDNO HV: NHH UMS category A</v>
          </cell>
          <cell r="B79">
            <v>10330</v>
          </cell>
          <cell r="C79">
            <v>8</v>
          </cell>
          <cell r="D79">
            <v>1.2949999999999999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LDNO HV: NHH UMS category B</v>
          </cell>
          <cell r="B80">
            <v>10331</v>
          </cell>
          <cell r="C80">
            <v>1</v>
          </cell>
          <cell r="D80">
            <v>1.4330000000000001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LDNO HV: NHH UMS category C</v>
          </cell>
          <cell r="B81">
            <v>10332</v>
          </cell>
          <cell r="C81">
            <v>1</v>
          </cell>
          <cell r="D81">
            <v>1.8939999999999999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LDNO HV: NHH UMS category D</v>
          </cell>
          <cell r="B82">
            <v>10333</v>
          </cell>
          <cell r="C82">
            <v>1</v>
          </cell>
          <cell r="D82">
            <v>1.151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LDNO HV: LV UMS (Pseudo HH Metered)</v>
          </cell>
          <cell r="B83">
            <v>10334</v>
          </cell>
          <cell r="D83">
            <v>11.673</v>
          </cell>
          <cell r="E83">
            <v>1.1359999999999999</v>
          </cell>
          <cell r="F83">
            <v>0.88500000000000001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LDNO HV: LV Generation NHH or Aggregate HH</v>
          </cell>
          <cell r="B84">
            <v>10335</v>
          </cell>
          <cell r="C84" t="str">
            <v>8&amp;0</v>
          </cell>
          <cell r="D84">
            <v>-0.59599999999999997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LDNO HV: LV Sub Generation NHH</v>
          </cell>
          <cell r="B85">
            <v>10336</v>
          </cell>
          <cell r="C85">
            <v>8</v>
          </cell>
          <cell r="D85">
            <v>-0.503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LDNO HV: LV Generation Intermittent</v>
          </cell>
          <cell r="B86">
            <v>10337</v>
          </cell>
          <cell r="D86">
            <v>-0.59599999999999997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LDNO HV: LV Generation Non-Intermittent</v>
          </cell>
          <cell r="B87">
            <v>10338</v>
          </cell>
          <cell r="D87">
            <v>-4.7329999999999997</v>
          </cell>
          <cell r="E87">
            <v>-0.442</v>
          </cell>
          <cell r="F87">
            <v>-5.6000000000000001E-2</v>
          </cell>
          <cell r="G87">
            <v>0</v>
          </cell>
          <cell r="H87">
            <v>0</v>
          </cell>
          <cell r="I87">
            <v>0</v>
          </cell>
        </row>
        <row r="88">
          <cell r="A88" t="str">
            <v>LDNO HV: LV Sub Generation Intermittent</v>
          </cell>
          <cell r="B88">
            <v>10339</v>
          </cell>
          <cell r="D88">
            <v>-0.503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LDNO HV: LV Sub Generation Non-Intermittent</v>
          </cell>
          <cell r="B89">
            <v>10340</v>
          </cell>
          <cell r="D89">
            <v>-3.996</v>
          </cell>
          <cell r="E89">
            <v>-0.378</v>
          </cell>
          <cell r="F89">
            <v>-4.4999999999999998E-2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LDNO HV: HV Generation Intermittent</v>
          </cell>
          <cell r="B90">
            <v>10341</v>
          </cell>
          <cell r="D90">
            <v>-0.26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LDNO HV: HV Generation Non-Intermittent</v>
          </cell>
          <cell r="B91">
            <v>10342</v>
          </cell>
          <cell r="D91">
            <v>-2.0609999999999999</v>
          </cell>
          <cell r="E91">
            <v>-0.20899999999999999</v>
          </cell>
          <cell r="F91">
            <v>-1.7000000000000001E-2</v>
          </cell>
          <cell r="G91">
            <v>0</v>
          </cell>
          <cell r="H91">
            <v>0</v>
          </cell>
          <cell r="I91">
            <v>0</v>
          </cell>
        </row>
      </sheetData>
      <sheetData sheetId="20">
        <row r="1">
          <cell r="A1" t="str">
            <v>Summary for WPD West Midlands in April 19 ()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adder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adder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223843647.8048985</v>
          </cell>
          <cell r="D14">
            <v>-38636.545583844185</v>
          </cell>
          <cell r="E14">
            <v>-7.5795909922975538E-5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Exceeded capacity charge p/kVA/day (in Tariffs)</v>
          </cell>
        </row>
        <row r="27">
          <cell r="A27" t="str">
            <v>x10 = 1053. Exceeded capacity (kVA) by tariff (in Volume forecasts for the charging year)</v>
          </cell>
        </row>
        <row r="28">
          <cell r="A28" t="str">
            <v>x11 = 3607. Unit rate 1 p/kWh (in Tariffs)</v>
          </cell>
        </row>
        <row r="29">
          <cell r="A29" t="str">
            <v>x12 = 3607. Unit rate 2 p/kWh (in Tariffs)</v>
          </cell>
        </row>
        <row r="30">
          <cell r="A30" t="str">
            <v>x13 = 3607. Unit rate 3 p/kWh (in Tariffs)</v>
          </cell>
        </row>
        <row r="31">
          <cell r="A31" t="str">
            <v>x14 = 3607. Reactive power charge p/kVArh (in Tariffs)</v>
          </cell>
        </row>
        <row r="32">
          <cell r="A32" t="str">
            <v>x15 = 1053. Reactive power units (MVArh) by tariff (in Volume forecasts for the charging year)</v>
          </cell>
        </row>
        <row r="33">
          <cell r="A33" t="str">
            <v>x16 = All units (MWh) (in Revenue summary)</v>
          </cell>
        </row>
        <row r="34">
          <cell r="A34" t="str">
            <v>x17 = Net revenues (£) (in Revenue summary)</v>
          </cell>
        </row>
        <row r="35">
          <cell r="A35" t="str">
            <v>x18 = MPANs (in Revenue summary)</v>
          </cell>
        </row>
        <row r="36">
          <cell r="A36" t="str">
            <v>x19 = Revenues from unit rates (£) (in Revenue summary)</v>
          </cell>
        </row>
        <row r="37">
          <cell r="A37" t="str">
            <v>x20 = Net revenues from unit rate 1 (£) (in Revenue summary)</v>
          </cell>
        </row>
        <row r="38">
          <cell r="A38" t="str">
            <v>x21 = Net revenues from unit rate 2 (£) (in Revenue summary)</v>
          </cell>
        </row>
        <row r="39">
          <cell r="A39" t="str">
            <v>x22 = Net revenues from unit rate 3 (£) (in Revenue summary)</v>
          </cell>
        </row>
        <row r="40">
          <cell r="A40" t="str">
            <v>x23 = Revenues from fixed charges (£) (in Revenue summary)</v>
          </cell>
        </row>
        <row r="41">
          <cell r="A41" t="str">
            <v>x24 = Revenues from capacity charges (£) (in Revenue summary)</v>
          </cell>
        </row>
        <row r="42">
          <cell r="A42" t="str">
            <v>x25 = Revenues from exceeded capacity charges (£) (in Revenue summary)</v>
          </cell>
        </row>
        <row r="43">
          <cell r="A43" t="str">
            <v>x26 = Revenues from reactive power charges (£) (in Revenue summary)</v>
          </cell>
        </row>
        <row r="44">
          <cell r="A44" t="str">
            <v>Kind:</v>
          </cell>
          <cell r="B44" t="str">
            <v>Calculation</v>
          </cell>
          <cell r="C44" t="str">
            <v>Copy cells</v>
          </cell>
          <cell r="D44" t="str">
            <v>Calculation</v>
          </cell>
          <cell r="E44" t="str">
            <v>Calculation</v>
          </cell>
          <cell r="F44" t="str">
            <v>Calculation</v>
          </cell>
          <cell r="G44" t="str">
            <v>Calculation</v>
          </cell>
          <cell r="H44" t="str">
            <v>Calculation</v>
          </cell>
          <cell r="I44" t="str">
            <v>Calculation</v>
          </cell>
          <cell r="J44" t="str">
            <v>Calculation</v>
          </cell>
          <cell r="K44" t="str">
            <v>Calculation</v>
          </cell>
          <cell r="L44" t="str">
            <v>Calculation</v>
          </cell>
          <cell r="M44" t="str">
            <v>Calculation</v>
          </cell>
          <cell r="N44" t="str">
            <v>Calculation</v>
          </cell>
          <cell r="O44" t="str">
            <v>Calculation</v>
          </cell>
          <cell r="P44" t="str">
            <v>Calculation</v>
          </cell>
          <cell r="Q44" t="str">
            <v>Calculation</v>
          </cell>
          <cell r="R44" t="str">
            <v>Calculation</v>
          </cell>
          <cell r="S44" t="str">
            <v>Calculation</v>
          </cell>
          <cell r="T44" t="str">
            <v>Calculation</v>
          </cell>
          <cell r="U44" t="str">
            <v>Calculation</v>
          </cell>
          <cell r="V44" t="str">
            <v>Calculation</v>
          </cell>
        </row>
        <row r="45">
          <cell r="A45" t="str">
            <v>Formula:</v>
          </cell>
          <cell r="B45" t="str">
            <v>=x1+x2+x3</v>
          </cell>
          <cell r="C45" t="str">
            <v>= x4</v>
          </cell>
          <cell r="D45" t="str">
            <v>=0.01*x5*(x6*x4+x7*x8+x9*x10)+10*(x11*x1+x12*x2+x13*x3+x14*x15)</v>
          </cell>
          <cell r="E45" t="str">
            <v>=10*(x11*x1+x12*x2+x13*x3)</v>
          </cell>
          <cell r="F45" t="str">
            <v>=x6*x5*x4/100</v>
          </cell>
          <cell r="G45" t="str">
            <v>=x7*x5*x8/100</v>
          </cell>
          <cell r="H45" t="str">
            <v>=x9*x5*x10/100</v>
          </cell>
          <cell r="I45" t="str">
            <v>=x14*x15*10</v>
          </cell>
          <cell r="J45" t="str">
            <v>=IF(x16&lt;&gt;0,0.1*x17/x16,"")</v>
          </cell>
          <cell r="K45" t="str">
            <v>=IF(x18&lt;&gt;0,x17/x18,"")</v>
          </cell>
          <cell r="L45" t="str">
            <v>=IF(x16&lt;&gt;0,0.1*x19/x16,0)</v>
          </cell>
          <cell r="M45" t="str">
            <v>=x11*x1*10</v>
          </cell>
          <cell r="N45" t="str">
            <v>=x12*x2*10</v>
          </cell>
          <cell r="O45" t="str">
            <v>=x13*x3*10</v>
          </cell>
          <cell r="P45" t="str">
            <v>=IF(x19&lt;&gt;0,x20/x19,"")</v>
          </cell>
          <cell r="Q45" t="str">
            <v>=IF(x19&lt;&gt;0,x21/x19,"")</v>
          </cell>
          <cell r="R45" t="str">
            <v>=IF(x19&lt;&gt;0,x22/x19,"")</v>
          </cell>
          <cell r="S45" t="str">
            <v>=IF(x17&lt;&gt;0,x23/x17,"")</v>
          </cell>
          <cell r="T45" t="str">
            <v>=IF(x17&lt;&gt;0,x24/x17,"")</v>
          </cell>
          <cell r="U45" t="str">
            <v>=IF(x17&lt;&gt;0,x25/x17,"")</v>
          </cell>
          <cell r="V45" t="str">
            <v>=IF(x17&lt;&gt;0,x26/x17,"")</v>
          </cell>
        </row>
        <row r="47">
          <cell r="B47" t="str">
            <v>All units (MWh)</v>
          </cell>
          <cell r="C47" t="str">
            <v>MPANs</v>
          </cell>
          <cell r="D47" t="str">
            <v>Net revenues (£)</v>
          </cell>
          <cell r="E47" t="str">
            <v>Revenues from unit rates (£)</v>
          </cell>
          <cell r="F47" t="str">
            <v>Revenues from fixed charges (£)</v>
          </cell>
          <cell r="G47" t="str">
            <v>Revenues from capacity charges (£)</v>
          </cell>
          <cell r="H47" t="str">
            <v>Revenues from exceeded capacity charges (£)</v>
          </cell>
          <cell r="I47" t="str">
            <v>Revenues from reactive power charges (£)</v>
          </cell>
          <cell r="J47" t="str">
            <v>Average p/kWh</v>
          </cell>
          <cell r="K47" t="str">
            <v>Average £/MPAN</v>
          </cell>
          <cell r="L47" t="str">
            <v>Average unit rate p/kWh</v>
          </cell>
          <cell r="M47" t="str">
            <v>Net revenues from unit rate 1 (£)</v>
          </cell>
          <cell r="N47" t="str">
            <v>Net revenues from unit rate 2 (£)</v>
          </cell>
          <cell r="O47" t="str">
            <v>Net revenues from unit rate 3 (£)</v>
          </cell>
          <cell r="P47" t="str">
            <v>Rate 1 revenue proportion</v>
          </cell>
          <cell r="Q47" t="str">
            <v>Rate 2 revenue proportion</v>
          </cell>
          <cell r="R47" t="str">
            <v>Rate 3 revenue proportion</v>
          </cell>
          <cell r="S47" t="str">
            <v>Fixed charge proportion</v>
          </cell>
          <cell r="T47" t="str">
            <v>Capacity charge proportion</v>
          </cell>
          <cell r="U47" t="str">
            <v>Exceeded capacity charge proportion</v>
          </cell>
          <cell r="V47" t="str">
            <v>Reactive power charge proportion</v>
          </cell>
        </row>
        <row r="48">
          <cell r="A48" t="str">
            <v>&gt; Domestic Unrestricted</v>
          </cell>
        </row>
        <row r="49">
          <cell r="A49" t="str">
            <v>Domestic Unrestricted</v>
          </cell>
          <cell r="B49">
            <v>7011938.3334253635</v>
          </cell>
          <cell r="C49">
            <v>2020063.3134562976</v>
          </cell>
          <cell r="D49">
            <v>184590973.1528362</v>
          </cell>
          <cell r="E49">
            <v>153982165.802021</v>
          </cell>
          <cell r="F49">
            <v>30608807.350815199</v>
          </cell>
          <cell r="G49">
            <v>0</v>
          </cell>
          <cell r="H49">
            <v>0</v>
          </cell>
          <cell r="I49">
            <v>0</v>
          </cell>
          <cell r="J49">
            <v>2.6325241948136573</v>
          </cell>
          <cell r="K49">
            <v>91.378805764757871</v>
          </cell>
          <cell r="L49">
            <v>2.1960000000000002</v>
          </cell>
          <cell r="M49">
            <v>153982165.802021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0.16581963260723456</v>
          </cell>
          <cell r="T49">
            <v>0</v>
          </cell>
          <cell r="U49">
            <v>0</v>
          </cell>
          <cell r="V49">
            <v>0</v>
          </cell>
        </row>
        <row r="50">
          <cell r="A50" t="str">
            <v>LDNO LV: Domestic Unrestricted</v>
          </cell>
          <cell r="B50">
            <v>62258.132346403479</v>
          </cell>
          <cell r="C50">
            <v>22099.367320429548</v>
          </cell>
          <cell r="D50">
            <v>1137374.607289718</v>
          </cell>
          <cell r="E50">
            <v>913326.80152173911</v>
          </cell>
          <cell r="F50">
            <v>224047.80576797883</v>
          </cell>
          <cell r="G50">
            <v>0</v>
          </cell>
          <cell r="H50">
            <v>0</v>
          </cell>
          <cell r="I50">
            <v>0</v>
          </cell>
          <cell r="J50">
            <v>1.8268691405026092</v>
          </cell>
          <cell r="K50">
            <v>51.466387738543219</v>
          </cell>
          <cell r="L50">
            <v>1.4670000000000001</v>
          </cell>
          <cell r="M50">
            <v>913326.80152173911</v>
          </cell>
          <cell r="N50">
            <v>0</v>
          </cell>
          <cell r="O50">
            <v>0</v>
          </cell>
          <cell r="P50">
            <v>1</v>
          </cell>
          <cell r="Q50">
            <v>0</v>
          </cell>
          <cell r="R50">
            <v>0</v>
          </cell>
          <cell r="S50">
            <v>0.19698681888271505</v>
          </cell>
          <cell r="T50">
            <v>0</v>
          </cell>
          <cell r="U50">
            <v>0</v>
          </cell>
          <cell r="V50">
            <v>0</v>
          </cell>
        </row>
        <row r="51">
          <cell r="A51" t="str">
            <v>LDNO HV: Domestic Unrestricted</v>
          </cell>
          <cell r="B51">
            <v>126932.12096577352</v>
          </cell>
          <cell r="C51">
            <v>45341.742870763133</v>
          </cell>
          <cell r="D51">
            <v>1703939.0239825766</v>
          </cell>
          <cell r="E51">
            <v>1367058.9428013808</v>
          </cell>
          <cell r="F51">
            <v>336880.08118119591</v>
          </cell>
          <cell r="G51">
            <v>0</v>
          </cell>
          <cell r="H51">
            <v>0</v>
          </cell>
          <cell r="I51">
            <v>0</v>
          </cell>
          <cell r="J51">
            <v>1.3424017585289019</v>
          </cell>
          <cell r="K51">
            <v>37.579918990747387</v>
          </cell>
          <cell r="L51">
            <v>1.077</v>
          </cell>
          <cell r="M51">
            <v>1367058.9428013808</v>
          </cell>
          <cell r="N51">
            <v>0</v>
          </cell>
          <cell r="O51">
            <v>0</v>
          </cell>
          <cell r="P51">
            <v>1</v>
          </cell>
          <cell r="Q51">
            <v>0</v>
          </cell>
          <cell r="R51">
            <v>0</v>
          </cell>
          <cell r="S51">
            <v>0.19770665290229344</v>
          </cell>
          <cell r="T51">
            <v>0</v>
          </cell>
          <cell r="U51">
            <v>0</v>
          </cell>
          <cell r="V51">
            <v>0</v>
          </cell>
        </row>
        <row r="52">
          <cell r="A52" t="str">
            <v>&gt; Domestic Two Rate</v>
          </cell>
        </row>
        <row r="53">
          <cell r="A53" t="str">
            <v>Domestic Two Rate</v>
          </cell>
          <cell r="B53">
            <v>1445698.4232013943</v>
          </cell>
          <cell r="C53">
            <v>270511.37670028891</v>
          </cell>
          <cell r="D53">
            <v>30961531.612656131</v>
          </cell>
          <cell r="E53">
            <v>26862635.028342675</v>
          </cell>
          <cell r="F53">
            <v>4098896.5843134569</v>
          </cell>
          <cell r="G53">
            <v>0</v>
          </cell>
          <cell r="H53">
            <v>0</v>
          </cell>
          <cell r="I53">
            <v>0</v>
          </cell>
          <cell r="J53">
            <v>2.1416314160524621</v>
          </cell>
          <cell r="K53">
            <v>114.4555618707295</v>
          </cell>
          <cell r="L53">
            <v>1.858107790479381</v>
          </cell>
          <cell r="M53">
            <v>20287005.204870675</v>
          </cell>
          <cell r="N53">
            <v>6575629.8234719979</v>
          </cell>
          <cell r="O53">
            <v>0</v>
          </cell>
          <cell r="P53">
            <v>0.75521277728212155</v>
          </cell>
          <cell r="Q53">
            <v>0.24478722271787831</v>
          </cell>
          <cell r="R53">
            <v>0</v>
          </cell>
          <cell r="S53">
            <v>0.13238675126258781</v>
          </cell>
          <cell r="T53">
            <v>0</v>
          </cell>
          <cell r="U53">
            <v>0</v>
          </cell>
          <cell r="V53">
            <v>0</v>
          </cell>
        </row>
        <row r="54">
          <cell r="A54" t="str">
            <v>LDNO LV: Domestic Two Rate</v>
          </cell>
          <cell r="B54">
            <v>5209.4516211989394</v>
          </cell>
          <cell r="C54">
            <v>1296.5854367428776</v>
          </cell>
          <cell r="D54">
            <v>84728.634682385644</v>
          </cell>
          <cell r="E54">
            <v>71583.592207598995</v>
          </cell>
          <cell r="F54">
            <v>13145.042474786642</v>
          </cell>
          <cell r="G54">
            <v>0</v>
          </cell>
          <cell r="H54">
            <v>0</v>
          </cell>
          <cell r="I54">
            <v>0</v>
          </cell>
          <cell r="J54">
            <v>1.6264405707809533</v>
          </cell>
          <cell r="K54">
            <v>65.347513770654786</v>
          </cell>
          <cell r="L54">
            <v>1.3741099334966902</v>
          </cell>
          <cell r="M54">
            <v>61510.194364142808</v>
          </cell>
          <cell r="N54">
            <v>10073.397843456189</v>
          </cell>
          <cell r="O54">
            <v>0</v>
          </cell>
          <cell r="P54">
            <v>0.8592778382196522</v>
          </cell>
          <cell r="Q54">
            <v>0.14072216178034777</v>
          </cell>
          <cell r="R54">
            <v>0</v>
          </cell>
          <cell r="S54">
            <v>0.15514285724138294</v>
          </cell>
          <cell r="T54">
            <v>0</v>
          </cell>
          <cell r="U54">
            <v>0</v>
          </cell>
          <cell r="V54">
            <v>0</v>
          </cell>
        </row>
        <row r="55">
          <cell r="A55" t="str">
            <v>LDNO HV: Domestic Two Rate</v>
          </cell>
          <cell r="B55">
            <v>8882.5302503232779</v>
          </cell>
          <cell r="C55">
            <v>1985.4499408317195</v>
          </cell>
          <cell r="D55">
            <v>102550.00702801658</v>
          </cell>
          <cell r="E55">
            <v>87798.511057625074</v>
          </cell>
          <cell r="F55">
            <v>14751.495970391508</v>
          </cell>
          <cell r="G55">
            <v>0</v>
          </cell>
          <cell r="H55">
            <v>0</v>
          </cell>
          <cell r="I55">
            <v>0</v>
          </cell>
          <cell r="J55">
            <v>1.1545134566165345</v>
          </cell>
          <cell r="K55">
            <v>51.650764352717772</v>
          </cell>
          <cell r="L55">
            <v>0.98844032706142104</v>
          </cell>
          <cell r="M55">
            <v>73636.670373839952</v>
          </cell>
          <cell r="N55">
            <v>14161.840683785129</v>
          </cell>
          <cell r="O55">
            <v>0</v>
          </cell>
          <cell r="P55">
            <v>0.83870067369946355</v>
          </cell>
          <cell r="Q55">
            <v>0.16129932630053651</v>
          </cell>
          <cell r="R55">
            <v>0</v>
          </cell>
          <cell r="S55">
            <v>0.14384685479701051</v>
          </cell>
          <cell r="T55">
            <v>0</v>
          </cell>
          <cell r="U55">
            <v>0</v>
          </cell>
          <cell r="V55">
            <v>0</v>
          </cell>
        </row>
        <row r="56">
          <cell r="A56" t="str">
            <v>&gt; Domestic Off Peak (related MPAN)</v>
          </cell>
        </row>
        <row r="57">
          <cell r="A57" t="str">
            <v>Domestic Off Peak (related MPAN)</v>
          </cell>
          <cell r="B57">
            <v>22610.77948996353</v>
          </cell>
          <cell r="C57">
            <v>8980</v>
          </cell>
          <cell r="D57">
            <v>262737.25767337618</v>
          </cell>
          <cell r="E57">
            <v>262737.25767337618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1.1619999999999999</v>
          </cell>
          <cell r="K57">
            <v>29.258046511511825</v>
          </cell>
          <cell r="L57">
            <v>1.1619999999999999</v>
          </cell>
          <cell r="M57">
            <v>262737.25767337618</v>
          </cell>
          <cell r="N57">
            <v>0</v>
          </cell>
          <cell r="O57">
            <v>0</v>
          </cell>
          <cell r="P57">
            <v>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A58" t="str">
            <v>LDNO LV: Domestic Off Peak (related MPAN)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/>
          </cell>
          <cell r="K58" t="str">
            <v/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</row>
        <row r="59">
          <cell r="A59" t="str">
            <v>LDNO HV: Domestic Off Peak (related MPAN)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 t="str">
            <v/>
          </cell>
          <cell r="K59" t="str">
            <v/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</row>
        <row r="60">
          <cell r="A60" t="str">
            <v>&gt; Small Non Domestic Unrestricted</v>
          </cell>
        </row>
        <row r="61">
          <cell r="A61" t="str">
            <v>Small Non Domestic Unrestricted</v>
          </cell>
          <cell r="B61">
            <v>1589899.3262579124</v>
          </cell>
          <cell r="C61">
            <v>131912.27782479828</v>
          </cell>
          <cell r="D61">
            <v>35752857.409963124</v>
          </cell>
          <cell r="E61">
            <v>32131865.383672409</v>
          </cell>
          <cell r="F61">
            <v>3620992.0262907129</v>
          </cell>
          <cell r="G61">
            <v>0</v>
          </cell>
          <cell r="H61">
            <v>0</v>
          </cell>
          <cell r="I61">
            <v>0</v>
          </cell>
          <cell r="J61">
            <v>2.2487497679562711</v>
          </cell>
          <cell r="K61">
            <v>271.03509998856163</v>
          </cell>
          <cell r="L61">
            <v>2.0209999999999999</v>
          </cell>
          <cell r="M61">
            <v>32131865.383672409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0.10127839531174546</v>
          </cell>
          <cell r="T61">
            <v>0</v>
          </cell>
          <cell r="U61">
            <v>0</v>
          </cell>
          <cell r="V61">
            <v>0</v>
          </cell>
        </row>
        <row r="62">
          <cell r="A62" t="str">
            <v>LDNO LV: Small Non Domestic Unrestricted</v>
          </cell>
          <cell r="B62">
            <v>3147.3809546232696</v>
          </cell>
          <cell r="C62">
            <v>405.20908906838514</v>
          </cell>
          <cell r="D62">
            <v>49919.799870025498</v>
          </cell>
          <cell r="E62">
            <v>42489.642887414149</v>
          </cell>
          <cell r="F62">
            <v>7430.15698261135</v>
          </cell>
          <cell r="G62">
            <v>0</v>
          </cell>
          <cell r="H62">
            <v>0</v>
          </cell>
          <cell r="I62">
            <v>0</v>
          </cell>
          <cell r="J62">
            <v>1.5860742817515308</v>
          </cell>
          <cell r="K62">
            <v>123.19516322991655</v>
          </cell>
          <cell r="L62">
            <v>1.3500000000000003</v>
          </cell>
          <cell r="M62">
            <v>42489.642887414149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  <cell r="S62">
            <v>0.14884188241853932</v>
          </cell>
          <cell r="T62">
            <v>0</v>
          </cell>
          <cell r="U62">
            <v>0</v>
          </cell>
          <cell r="V62">
            <v>0</v>
          </cell>
        </row>
        <row r="63">
          <cell r="A63" t="str">
            <v>LDNO HV: Small Non Domestic Unrestricted</v>
          </cell>
          <cell r="B63">
            <v>21885.541840098271</v>
          </cell>
          <cell r="C63">
            <v>1432.6293166278883</v>
          </cell>
          <cell r="D63">
            <v>236181.51737517156</v>
          </cell>
          <cell r="E63">
            <v>216885.71963537385</v>
          </cell>
          <cell r="F63">
            <v>19295.797739797705</v>
          </cell>
          <cell r="G63">
            <v>0</v>
          </cell>
          <cell r="H63">
            <v>0</v>
          </cell>
          <cell r="I63">
            <v>0</v>
          </cell>
          <cell r="J63">
            <v>1.0791668723615713</v>
          </cell>
          <cell r="K63">
            <v>164.85877723840929</v>
          </cell>
          <cell r="L63">
            <v>0.99099999999999999</v>
          </cell>
          <cell r="M63">
            <v>216885.71963537385</v>
          </cell>
          <cell r="N63">
            <v>0</v>
          </cell>
          <cell r="O63">
            <v>0</v>
          </cell>
          <cell r="P63">
            <v>1</v>
          </cell>
          <cell r="Q63">
            <v>0</v>
          </cell>
          <cell r="R63">
            <v>0</v>
          </cell>
          <cell r="S63">
            <v>8.1699016731891672E-2</v>
          </cell>
          <cell r="T63">
            <v>0</v>
          </cell>
          <cell r="U63">
            <v>0</v>
          </cell>
          <cell r="V63">
            <v>0</v>
          </cell>
        </row>
        <row r="64">
          <cell r="A64" t="str">
            <v>&gt; Small Non Domestic Two Rate</v>
          </cell>
        </row>
        <row r="65">
          <cell r="A65" t="str">
            <v>Small Non Domestic Two Rate</v>
          </cell>
          <cell r="B65">
            <v>733496.28103450686</v>
          </cell>
          <cell r="C65">
            <v>36898.267365758649</v>
          </cell>
          <cell r="D65">
            <v>14958007.624313414</v>
          </cell>
          <cell r="E65">
            <v>13945150.185123339</v>
          </cell>
          <cell r="F65">
            <v>1012857.4391900749</v>
          </cell>
          <cell r="G65">
            <v>0</v>
          </cell>
          <cell r="H65">
            <v>0</v>
          </cell>
          <cell r="I65">
            <v>0</v>
          </cell>
          <cell r="J65">
            <v>2.0392751825840172</v>
          </cell>
          <cell r="K65">
            <v>405.38509507886397</v>
          </cell>
          <cell r="L65">
            <v>1.9011889420155492</v>
          </cell>
          <cell r="M65">
            <v>11865869.522640815</v>
          </cell>
          <cell r="N65">
            <v>2079280.6624825243</v>
          </cell>
          <cell r="O65">
            <v>0</v>
          </cell>
          <cell r="P65">
            <v>0.8508957856401792</v>
          </cell>
          <cell r="Q65">
            <v>0.14910421435982074</v>
          </cell>
          <cell r="R65">
            <v>0</v>
          </cell>
          <cell r="S65">
            <v>6.7713392360071484E-2</v>
          </cell>
          <cell r="T65">
            <v>0</v>
          </cell>
          <cell r="U65">
            <v>0</v>
          </cell>
          <cell r="V65">
            <v>0</v>
          </cell>
        </row>
        <row r="66">
          <cell r="A66" t="str">
            <v>LDNO LV: Small Non Domestic Two Rate</v>
          </cell>
          <cell r="B66">
            <v>1007.8606127629536</v>
          </cell>
          <cell r="C66">
            <v>18.654435227010278</v>
          </cell>
          <cell r="D66">
            <v>13343.007639371075</v>
          </cell>
          <cell r="E66">
            <v>13000.948722387478</v>
          </cell>
          <cell r="F66">
            <v>342.05891698359665</v>
          </cell>
          <cell r="G66">
            <v>0</v>
          </cell>
          <cell r="H66">
            <v>0</v>
          </cell>
          <cell r="I66">
            <v>0</v>
          </cell>
          <cell r="J66">
            <v>1.3238941447262729</v>
          </cell>
          <cell r="K66">
            <v>715.27266716986219</v>
          </cell>
          <cell r="L66">
            <v>1.2899550352252203</v>
          </cell>
          <cell r="M66">
            <v>11289.428535021565</v>
          </cell>
          <cell r="N66">
            <v>1711.5201873659139</v>
          </cell>
          <cell r="O66">
            <v>0</v>
          </cell>
          <cell r="P66">
            <v>0.86835420830337584</v>
          </cell>
          <cell r="Q66">
            <v>0.13164579169662416</v>
          </cell>
          <cell r="R66">
            <v>0</v>
          </cell>
          <cell r="S66">
            <v>2.5635818117519991E-2</v>
          </cell>
          <cell r="T66">
            <v>0</v>
          </cell>
          <cell r="U66">
            <v>0</v>
          </cell>
          <cell r="V66">
            <v>0</v>
          </cell>
        </row>
        <row r="67">
          <cell r="A67" t="str">
            <v>LDNO HV: Small Non Domestic Two Rate</v>
          </cell>
          <cell r="B67">
            <v>6810.7153343960817</v>
          </cell>
          <cell r="C67">
            <v>101.98408873190348</v>
          </cell>
          <cell r="D67">
            <v>64321.798993726079</v>
          </cell>
          <cell r="E67">
            <v>62948.195699413816</v>
          </cell>
          <cell r="F67">
            <v>1373.6032943122618</v>
          </cell>
          <cell r="G67">
            <v>0</v>
          </cell>
          <cell r="H67">
            <v>0</v>
          </cell>
          <cell r="I67">
            <v>0</v>
          </cell>
          <cell r="J67">
            <v>0.94442060540810446</v>
          </cell>
          <cell r="K67">
            <v>630.70425782609766</v>
          </cell>
          <cell r="L67">
            <v>0.92425233780521154</v>
          </cell>
          <cell r="M67">
            <v>52926.552517101874</v>
          </cell>
          <cell r="N67">
            <v>10021.643182311942</v>
          </cell>
          <cell r="O67">
            <v>0</v>
          </cell>
          <cell r="P67">
            <v>0.84079538625433126</v>
          </cell>
          <cell r="Q67">
            <v>0.15920461374566872</v>
          </cell>
          <cell r="R67">
            <v>0</v>
          </cell>
          <cell r="S67">
            <v>2.1355175318498825E-2</v>
          </cell>
          <cell r="T67">
            <v>0</v>
          </cell>
          <cell r="U67">
            <v>0</v>
          </cell>
          <cell r="V67">
            <v>0</v>
          </cell>
        </row>
        <row r="68">
          <cell r="A68" t="str">
            <v>&gt; Small Non Domestic Off Peak (related MPAN)</v>
          </cell>
        </row>
        <row r="69">
          <cell r="A69" t="str">
            <v>Small Non Domestic Off Peak (related MPAN)</v>
          </cell>
          <cell r="B69">
            <v>5399.3137214449498</v>
          </cell>
          <cell r="C69">
            <v>813</v>
          </cell>
          <cell r="D69">
            <v>66303.57249934398</v>
          </cell>
          <cell r="E69">
            <v>66303.57249934398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1.228</v>
          </cell>
          <cell r="K69">
            <v>81.554209716290259</v>
          </cell>
          <cell r="L69">
            <v>1.228</v>
          </cell>
          <cell r="M69">
            <v>66303.57249934398</v>
          </cell>
          <cell r="N69">
            <v>0</v>
          </cell>
          <cell r="O69">
            <v>0</v>
          </cell>
          <cell r="P69">
            <v>1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A70" t="str">
            <v>LDNO LV: Small Non Domestic Off Peak (related MPAN)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/>
          </cell>
          <cell r="K70" t="str">
            <v/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</row>
        <row r="71">
          <cell r="A71" t="str">
            <v>LDNO HV: Small Non Domestic Off Peak (related MPAN)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/>
          </cell>
          <cell r="K71" t="str">
            <v/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</row>
        <row r="72">
          <cell r="A72" t="str">
            <v>&gt; LV Medium Non-Domestic</v>
          </cell>
        </row>
        <row r="73">
          <cell r="A73" t="str">
            <v>LV Medium Non-Domestic</v>
          </cell>
          <cell r="B73">
            <v>93427.516080338726</v>
          </cell>
          <cell r="C73">
            <v>2818.5226707950819</v>
          </cell>
          <cell r="D73">
            <v>2001467.0426796959</v>
          </cell>
          <cell r="E73">
            <v>1799896.4479460465</v>
          </cell>
          <cell r="F73">
            <v>201570.59473364937</v>
          </cell>
          <cell r="G73">
            <v>0</v>
          </cell>
          <cell r="H73">
            <v>0</v>
          </cell>
          <cell r="I73">
            <v>0</v>
          </cell>
          <cell r="J73">
            <v>2.1422672106134404</v>
          </cell>
          <cell r="K73">
            <v>710.11209646048314</v>
          </cell>
          <cell r="L73">
            <v>1.9265164305538294</v>
          </cell>
          <cell r="M73">
            <v>1594419.6397208157</v>
          </cell>
          <cell r="N73">
            <v>205476.8082252309</v>
          </cell>
          <cell r="O73">
            <v>0</v>
          </cell>
          <cell r="P73">
            <v>0.88583965013114463</v>
          </cell>
          <cell r="Q73">
            <v>0.11416034986885548</v>
          </cell>
          <cell r="R73">
            <v>0</v>
          </cell>
          <cell r="S73">
            <v>0.10071142338860269</v>
          </cell>
          <cell r="T73">
            <v>0</v>
          </cell>
          <cell r="U73">
            <v>0</v>
          </cell>
          <cell r="V73">
            <v>0</v>
          </cell>
        </row>
        <row r="74">
          <cell r="A74" t="str">
            <v>LDNO LV: LV Medium Non-Domestic</v>
          </cell>
          <cell r="B74">
            <v>-1.6370904631912704E-14</v>
          </cell>
          <cell r="C74">
            <v>0</v>
          </cell>
          <cell r="D74">
            <v>-2.3443135432898992E-13</v>
          </cell>
          <cell r="E74">
            <v>-2.3443135432898992E-13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1.4319999999999999</v>
          </cell>
          <cell r="K74" t="str">
            <v/>
          </cell>
          <cell r="L74">
            <v>1.4319999999999999</v>
          </cell>
          <cell r="M74">
            <v>-2.3443135432898992E-13</v>
          </cell>
          <cell r="N74">
            <v>0</v>
          </cell>
          <cell r="O74">
            <v>0</v>
          </cell>
          <cell r="P74">
            <v>1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A75" t="str">
            <v>LDNO HV: LV Medium Non-Domestic</v>
          </cell>
          <cell r="B75">
            <v>-7.2759576141834248E-14</v>
          </cell>
          <cell r="C75">
            <v>0</v>
          </cell>
          <cell r="D75">
            <v>-9.9375029094517216E-13</v>
          </cell>
          <cell r="E75">
            <v>-9.9375029094517216E-13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1.3658000000000001</v>
          </cell>
          <cell r="K75" t="str">
            <v/>
          </cell>
          <cell r="L75">
            <v>1.3658000000000001</v>
          </cell>
          <cell r="M75">
            <v>-1.224689185619354E-12</v>
          </cell>
          <cell r="N75">
            <v>2.3093889467418187E-13</v>
          </cell>
          <cell r="O75">
            <v>0</v>
          </cell>
          <cell r="P75">
            <v>1.2323912725142774</v>
          </cell>
          <cell r="Q75">
            <v>-0.23239127251427733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A76" t="str">
            <v>&gt; LV Sub Medium Non-Domestic</v>
          </cell>
        </row>
        <row r="77">
          <cell r="A77" t="str">
            <v>LV Sub Medium Non-Domestic</v>
          </cell>
          <cell r="B77">
            <v>0.37975138665146879</v>
          </cell>
          <cell r="C77">
            <v>5.485994535518993E-3</v>
          </cell>
          <cell r="D77">
            <v>7.3511794634556429</v>
          </cell>
          <cell r="E77">
            <v>6.8716991522556548</v>
          </cell>
          <cell r="F77">
            <v>0.47948031119998835</v>
          </cell>
          <cell r="G77">
            <v>0</v>
          </cell>
          <cell r="H77">
            <v>0</v>
          </cell>
          <cell r="I77">
            <v>0</v>
          </cell>
          <cell r="J77">
            <v>1.9357873919239872</v>
          </cell>
          <cell r="K77">
            <v>1339.9903000013101</v>
          </cell>
          <cell r="L77">
            <v>1.8095257565346079</v>
          </cell>
          <cell r="M77">
            <v>5.8871958592866669</v>
          </cell>
          <cell r="N77">
            <v>0.98450329296898842</v>
          </cell>
          <cell r="O77">
            <v>0</v>
          </cell>
          <cell r="P77">
            <v>0.85673073410877976</v>
          </cell>
          <cell r="Q77">
            <v>0.14326926589122027</v>
          </cell>
          <cell r="R77">
            <v>0</v>
          </cell>
          <cell r="S77">
            <v>6.5224949762632267E-2</v>
          </cell>
          <cell r="T77">
            <v>0</v>
          </cell>
          <cell r="U77">
            <v>0</v>
          </cell>
          <cell r="V77">
            <v>0</v>
          </cell>
        </row>
        <row r="78">
          <cell r="A78" t="str">
            <v>&gt; HV Medium Non-Domestic</v>
          </cell>
        </row>
        <row r="79">
          <cell r="A79" t="str">
            <v>HV Medium Non-Domestic</v>
          </cell>
          <cell r="B79">
            <v>7843.7078671759427</v>
          </cell>
          <cell r="C79">
            <v>92.179724652663893</v>
          </cell>
          <cell r="D79">
            <v>159980.43256268959</v>
          </cell>
          <cell r="E79">
            <v>98176.194804304905</v>
          </cell>
          <cell r="F79">
            <v>61804.237758384683</v>
          </cell>
          <cell r="G79">
            <v>0</v>
          </cell>
          <cell r="H79">
            <v>0</v>
          </cell>
          <cell r="I79">
            <v>0</v>
          </cell>
          <cell r="J79">
            <v>2.0396021278682466</v>
          </cell>
          <cell r="K79">
            <v>1735.5273425419841</v>
          </cell>
          <cell r="L79">
            <v>1.2516554219866984</v>
          </cell>
          <cell r="M79">
            <v>81145.899199113686</v>
          </cell>
          <cell r="N79">
            <v>17030.295605191226</v>
          </cell>
          <cell r="O79">
            <v>0</v>
          </cell>
          <cell r="P79">
            <v>0.82653335017579577</v>
          </cell>
          <cell r="Q79">
            <v>0.17346664982420432</v>
          </cell>
          <cell r="R79">
            <v>0</v>
          </cell>
          <cell r="S79">
            <v>0.38632373202370363</v>
          </cell>
          <cell r="T79">
            <v>0</v>
          </cell>
          <cell r="U79">
            <v>0</v>
          </cell>
          <cell r="V79">
            <v>0</v>
          </cell>
        </row>
        <row r="80">
          <cell r="A80" t="str">
            <v>&gt; LV Network Domestic</v>
          </cell>
        </row>
        <row r="81">
          <cell r="A81" t="str">
            <v>LV Network Domestic</v>
          </cell>
          <cell r="B81">
            <v>431.42520997594403</v>
          </cell>
          <cell r="C81">
            <v>130.78786439415302</v>
          </cell>
          <cell r="D81">
            <v>10458.423868187219</v>
          </cell>
          <cell r="E81">
            <v>8476.6738317412546</v>
          </cell>
          <cell r="F81">
            <v>1981.7500364459638</v>
          </cell>
          <cell r="G81">
            <v>0</v>
          </cell>
          <cell r="H81">
            <v>0</v>
          </cell>
          <cell r="I81">
            <v>0</v>
          </cell>
          <cell r="J81">
            <v>2.4241568703809344</v>
          </cell>
          <cell r="K81">
            <v>79.964788144784265</v>
          </cell>
          <cell r="L81">
            <v>1.9648072564451919</v>
          </cell>
          <cell r="M81">
            <v>3347.6431274013526</v>
          </cell>
          <cell r="N81">
            <v>2854.6973042908207</v>
          </cell>
          <cell r="O81">
            <v>2274.3334000490813</v>
          </cell>
          <cell r="P81">
            <v>0.39492414051204433</v>
          </cell>
          <cell r="Q81">
            <v>0.33677092701164091</v>
          </cell>
          <cell r="R81">
            <v>0.26830493247631471</v>
          </cell>
          <cell r="S81">
            <v>0.18948840297763384</v>
          </cell>
          <cell r="T81">
            <v>0</v>
          </cell>
          <cell r="U81">
            <v>0</v>
          </cell>
          <cell r="V81">
            <v>0</v>
          </cell>
        </row>
        <row r="82">
          <cell r="A82" t="str">
            <v>LDNO LV: LV Network Domestic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/>
          </cell>
          <cell r="K82" t="str">
            <v/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</row>
        <row r="83">
          <cell r="A83" t="str">
            <v>LDNO HV: LV Network Domestic</v>
          </cell>
          <cell r="B83">
            <v>1.9700215415301785</v>
          </cell>
          <cell r="C83">
            <v>0.48623525247881172</v>
          </cell>
          <cell r="D83">
            <v>19.702813146809113</v>
          </cell>
          <cell r="E83">
            <v>16.090182467942039</v>
          </cell>
          <cell r="F83">
            <v>3.6126306788670748</v>
          </cell>
          <cell r="G83">
            <v>0</v>
          </cell>
          <cell r="H83">
            <v>0</v>
          </cell>
          <cell r="I83">
            <v>0</v>
          </cell>
          <cell r="J83">
            <v>1.0001318631016243</v>
          </cell>
          <cell r="K83">
            <v>40.521153179175727</v>
          </cell>
          <cell r="L83">
            <v>0.81675160036292205</v>
          </cell>
          <cell r="M83">
            <v>4.8957417879136758</v>
          </cell>
          <cell r="N83">
            <v>4.3424752643062376</v>
          </cell>
          <cell r="O83">
            <v>6.851965415722125</v>
          </cell>
          <cell r="P83">
            <v>0.30426887934104635</v>
          </cell>
          <cell r="Q83">
            <v>0.26988353133708415</v>
          </cell>
          <cell r="R83">
            <v>0.42584758932186945</v>
          </cell>
          <cell r="S83">
            <v>0.18335608483665405</v>
          </cell>
          <cell r="T83">
            <v>0</v>
          </cell>
          <cell r="U83">
            <v>0</v>
          </cell>
          <cell r="V83">
            <v>0</v>
          </cell>
        </row>
        <row r="84">
          <cell r="A84" t="str">
            <v>&gt; LV Network Non-Domestic Non-CT</v>
          </cell>
        </row>
        <row r="85">
          <cell r="A85" t="str">
            <v>LV Network Non-Domestic Non-CT</v>
          </cell>
          <cell r="B85">
            <v>559209.06055391626</v>
          </cell>
          <cell r="C85">
            <v>8895.0298815917704</v>
          </cell>
          <cell r="D85">
            <v>10920919.960141085</v>
          </cell>
          <cell r="E85">
            <v>10676751.389891392</v>
          </cell>
          <cell r="F85">
            <v>244168.57024969411</v>
          </cell>
          <cell r="G85">
            <v>0</v>
          </cell>
          <cell r="H85">
            <v>0</v>
          </cell>
          <cell r="I85">
            <v>0</v>
          </cell>
          <cell r="J85">
            <v>1.95292257055412</v>
          </cell>
          <cell r="K85">
            <v>1227.7552864371919</v>
          </cell>
          <cell r="L85">
            <v>1.9092593706038476</v>
          </cell>
          <cell r="M85">
            <v>4199900.7916116416</v>
          </cell>
          <cell r="N85">
            <v>3644146.0356006343</v>
          </cell>
          <cell r="O85">
            <v>2832704.5626791157</v>
          </cell>
          <cell r="P85">
            <v>0.39336879152099136</v>
          </cell>
          <cell r="Q85">
            <v>0.3413159960857442</v>
          </cell>
          <cell r="R85">
            <v>0.26531521239326444</v>
          </cell>
          <cell r="S85">
            <v>2.2357875631435334E-2</v>
          </cell>
          <cell r="T85">
            <v>0</v>
          </cell>
          <cell r="U85">
            <v>0</v>
          </cell>
          <cell r="V85">
            <v>0</v>
          </cell>
        </row>
        <row r="86">
          <cell r="A86" t="str">
            <v>LDNO LV: LV Network Non-Domestic Non-CT</v>
          </cell>
          <cell r="B86">
            <v>845.95999154726303</v>
          </cell>
          <cell r="C86">
            <v>18.380712254133041</v>
          </cell>
          <cell r="D86">
            <v>10573.585799372797</v>
          </cell>
          <cell r="E86">
            <v>10236.54603105366</v>
          </cell>
          <cell r="F86">
            <v>337.03976831913593</v>
          </cell>
          <cell r="G86">
            <v>0</v>
          </cell>
          <cell r="H86">
            <v>0</v>
          </cell>
          <cell r="I86">
            <v>0</v>
          </cell>
          <cell r="J86">
            <v>1.2498919458393867</v>
          </cell>
          <cell r="K86">
            <v>575.25441088362868</v>
          </cell>
          <cell r="L86">
            <v>1.2100508455879799</v>
          </cell>
          <cell r="M86">
            <v>3712.3592188052594</v>
          </cell>
          <cell r="N86">
            <v>3342.2321787498158</v>
          </cell>
          <cell r="O86">
            <v>3181.9546334985853</v>
          </cell>
          <cell r="P86">
            <v>0.36265740490429288</v>
          </cell>
          <cell r="Q86">
            <v>0.32649999019305886</v>
          </cell>
          <cell r="R86">
            <v>0.31084260490264831</v>
          </cell>
          <cell r="S86">
            <v>3.187563563716752E-2</v>
          </cell>
          <cell r="T86">
            <v>0</v>
          </cell>
          <cell r="U86">
            <v>0</v>
          </cell>
          <cell r="V86">
            <v>0</v>
          </cell>
        </row>
        <row r="87">
          <cell r="A87" t="str">
            <v>LDNO HV: LV Network Non-Domestic Non-CT</v>
          </cell>
          <cell r="B87">
            <v>6711.1891946382402</v>
          </cell>
          <cell r="C87">
            <v>140.53847482019188</v>
          </cell>
          <cell r="D87">
            <v>66973.686226529608</v>
          </cell>
          <cell r="E87">
            <v>65080.801616871409</v>
          </cell>
          <cell r="F87">
            <v>1892.8846096582006</v>
          </cell>
          <cell r="G87">
            <v>0</v>
          </cell>
          <cell r="H87">
            <v>0</v>
          </cell>
          <cell r="I87">
            <v>0</v>
          </cell>
          <cell r="J87">
            <v>0.99794066720748675</v>
          </cell>
          <cell r="K87">
            <v>476.55054113983567</v>
          </cell>
          <cell r="L87">
            <v>0.96973576112064186</v>
          </cell>
          <cell r="M87">
            <v>26918.112638274473</v>
          </cell>
          <cell r="N87">
            <v>22652.698906268015</v>
          </cell>
          <cell r="O87">
            <v>15509.990072328925</v>
          </cell>
          <cell r="P87">
            <v>0.41361064967731248</v>
          </cell>
          <cell r="Q87">
            <v>0.34807037318968082</v>
          </cell>
          <cell r="R87">
            <v>0.23831897713300673</v>
          </cell>
          <cell r="S87">
            <v>2.8263109234509948E-2</v>
          </cell>
          <cell r="T87">
            <v>0</v>
          </cell>
          <cell r="U87">
            <v>0</v>
          </cell>
          <cell r="V87">
            <v>0</v>
          </cell>
        </row>
        <row r="88">
          <cell r="A88" t="str">
            <v>&gt; LV HH Metered</v>
          </cell>
        </row>
        <row r="89">
          <cell r="A89" t="str">
            <v>LV HH Metered</v>
          </cell>
          <cell r="B89">
            <v>2549367.7196327164</v>
          </cell>
          <cell r="C89">
            <v>14470.440303268886</v>
          </cell>
          <cell r="D89">
            <v>65146467.60893932</v>
          </cell>
          <cell r="E89">
            <v>42595297.057887778</v>
          </cell>
          <cell r="F89">
            <v>490426.37458226777</v>
          </cell>
          <cell r="G89">
            <v>20519424</v>
          </cell>
          <cell r="H89">
            <v>1124359.7495928239</v>
          </cell>
          <cell r="I89">
            <v>416960.42687644262</v>
          </cell>
          <cell r="J89">
            <v>2.5553970542282101</v>
          </cell>
          <cell r="K89">
            <v>4502.0376881153143</v>
          </cell>
          <cell r="L89">
            <v>1.6708180906920882</v>
          </cell>
          <cell r="M89">
            <v>14648202.924931196</v>
          </cell>
          <cell r="N89">
            <v>15677663.789770599</v>
          </cell>
          <cell r="O89">
            <v>12269430.343185995</v>
          </cell>
          <cell r="P89">
            <v>0.34389249369534913</v>
          </cell>
          <cell r="Q89">
            <v>0.36806090983388073</v>
          </cell>
          <cell r="R89">
            <v>0.28804659647077041</v>
          </cell>
          <cell r="S89">
            <v>7.5280578146799176E-3</v>
          </cell>
          <cell r="T89">
            <v>0.31497370084858367</v>
          </cell>
          <cell r="U89">
            <v>1.725895187966478E-2</v>
          </cell>
          <cell r="V89">
            <v>6.4003535752601235E-3</v>
          </cell>
        </row>
        <row r="90">
          <cell r="A90" t="str">
            <v>LDNO LV: LV HH Metered</v>
          </cell>
          <cell r="B90">
            <v>5266.1434974697077</v>
          </cell>
          <cell r="C90">
            <v>45.578989107500561</v>
          </cell>
          <cell r="D90">
            <v>108036.01268524326</v>
          </cell>
          <cell r="E90">
            <v>57377.55637876039</v>
          </cell>
          <cell r="F90">
            <v>1032.6102298260682</v>
          </cell>
          <cell r="G90">
            <v>45920.224609951321</v>
          </cell>
          <cell r="H90">
            <v>2305.6687982489552</v>
          </cell>
          <cell r="I90">
            <v>1399.9526684565149</v>
          </cell>
          <cell r="J90">
            <v>2.0515204862372762</v>
          </cell>
          <cell r="K90">
            <v>2370.3029575850037</v>
          </cell>
          <cell r="L90">
            <v>1.0895555050167041</v>
          </cell>
          <cell r="M90">
            <v>18913.574328019298</v>
          </cell>
          <cell r="N90">
            <v>20250.719122034679</v>
          </cell>
          <cell r="O90">
            <v>18213.262928706416</v>
          </cell>
          <cell r="P90">
            <v>0.32963366726821064</v>
          </cell>
          <cell r="Q90">
            <v>0.35293798481684635</v>
          </cell>
          <cell r="R90">
            <v>0.31742834791494312</v>
          </cell>
          <cell r="S90">
            <v>9.5580187028423483E-3</v>
          </cell>
          <cell r="T90">
            <v>0.42504553313844773</v>
          </cell>
          <cell r="U90">
            <v>2.1341668772674807E-2</v>
          </cell>
          <cell r="V90">
            <v>1.2958203784650927E-2</v>
          </cell>
        </row>
        <row r="91">
          <cell r="A91" t="str">
            <v>LDNO HV: LV HH Metered</v>
          </cell>
          <cell r="B91">
            <v>172587.12410555666</v>
          </cell>
          <cell r="C91">
            <v>562.8138632264513</v>
          </cell>
          <cell r="D91">
            <v>2292349.8029115833</v>
          </cell>
          <cell r="E91">
            <v>1423525.5033829634</v>
          </cell>
          <cell r="F91">
            <v>9351.940276916006</v>
          </cell>
          <cell r="G91">
            <v>840596.60840805189</v>
          </cell>
          <cell r="H91">
            <v>13836.21479349541</v>
          </cell>
          <cell r="I91">
            <v>5039.5360501567347</v>
          </cell>
          <cell r="J91">
            <v>1.3282275921751558</v>
          </cell>
          <cell r="K91">
            <v>4073.0158808992301</v>
          </cell>
          <cell r="L91">
            <v>0.82481558850955505</v>
          </cell>
          <cell r="M91">
            <v>507650.80075176328</v>
          </cell>
          <cell r="N91">
            <v>489698.62118045439</v>
          </cell>
          <cell r="O91">
            <v>426176.08145074558</v>
          </cell>
          <cell r="P91">
            <v>0.35661517798265446</v>
          </cell>
          <cell r="Q91">
            <v>0.34400410812219456</v>
          </cell>
          <cell r="R91">
            <v>0.29938071389515086</v>
          </cell>
          <cell r="S91">
            <v>4.0796305454943319E-3</v>
          </cell>
          <cell r="T91">
            <v>0.36669648207284267</v>
          </cell>
          <cell r="U91">
            <v>6.0358217475891384E-3</v>
          </cell>
          <cell r="V91">
            <v>2.198414938137219E-3</v>
          </cell>
        </row>
        <row r="92">
          <cell r="A92" t="str">
            <v>&gt; LV Sub HH Metered</v>
          </cell>
        </row>
        <row r="93">
          <cell r="A93" t="str">
            <v>LV Sub HH Metered</v>
          </cell>
          <cell r="B93">
            <v>143198.69868066249</v>
          </cell>
          <cell r="C93">
            <v>256.07745936065572</v>
          </cell>
          <cell r="D93">
            <v>3817175.1498127235</v>
          </cell>
          <cell r="E93">
            <v>2089952.8258733405</v>
          </cell>
          <cell r="F93">
            <v>6766.8980790972</v>
          </cell>
          <cell r="G93">
            <v>1695137.7859415996</v>
          </cell>
          <cell r="H93">
            <v>14211.241202400006</v>
          </cell>
          <cell r="I93">
            <v>11106.398716285716</v>
          </cell>
          <cell r="J93">
            <v>2.6656493285076159</v>
          </cell>
          <cell r="K93">
            <v>14906.330136760183</v>
          </cell>
          <cell r="L93">
            <v>1.4594775267713846</v>
          </cell>
          <cell r="M93">
            <v>610493.75603318249</v>
          </cell>
          <cell r="N93">
            <v>783155.20564035513</v>
          </cell>
          <cell r="O93">
            <v>696303.86419980298</v>
          </cell>
          <cell r="P93">
            <v>0.29210886890620225</v>
          </cell>
          <cell r="Q93">
            <v>0.37472386742178909</v>
          </cell>
          <cell r="R93">
            <v>0.33316726367200872</v>
          </cell>
          <cell r="S93">
            <v>1.7727502180320948E-3</v>
          </cell>
          <cell r="T93">
            <v>0.44408174092424491</v>
          </cell>
          <cell r="U93">
            <v>3.7229733100136186E-3</v>
          </cell>
          <cell r="V93">
            <v>2.9095858273180397E-3</v>
          </cell>
        </row>
        <row r="94">
          <cell r="A94" t="str">
            <v>LDNO HV: LV Sub HH Metered</v>
          </cell>
          <cell r="B94">
            <v>8419.8357148795567</v>
          </cell>
          <cell r="C94">
            <v>11.522589544107644</v>
          </cell>
          <cell r="D94">
            <v>193214.12291263326</v>
          </cell>
          <cell r="E94">
            <v>88906.743796302209</v>
          </cell>
          <cell r="F94">
            <v>228.99764008168648</v>
          </cell>
          <cell r="G94">
            <v>102989.13190832394</v>
          </cell>
          <cell r="H94">
            <v>0</v>
          </cell>
          <cell r="I94">
            <v>1089.2495679254171</v>
          </cell>
          <cell r="J94">
            <v>2.2947493211914427</v>
          </cell>
          <cell r="K94">
            <v>16768.289990112335</v>
          </cell>
          <cell r="L94">
            <v>1.055920172399397</v>
          </cell>
          <cell r="M94">
            <v>23929.20261516262</v>
          </cell>
          <cell r="N94">
            <v>28843.546702568477</v>
          </cell>
          <cell r="O94">
            <v>36133.99447857112</v>
          </cell>
          <cell r="P94">
            <v>0.2691494659841302</v>
          </cell>
          <cell r="Q94">
            <v>0.32442473395103838</v>
          </cell>
          <cell r="R94">
            <v>0.40642580006483148</v>
          </cell>
          <cell r="S94">
            <v>1.1852013539674511E-3</v>
          </cell>
          <cell r="T94">
            <v>0.53303107638199476</v>
          </cell>
          <cell r="U94">
            <v>0</v>
          </cell>
          <cell r="V94">
            <v>5.6375256192734381E-3</v>
          </cell>
        </row>
        <row r="95">
          <cell r="A95" t="str">
            <v>&gt; HV HH Metered</v>
          </cell>
        </row>
        <row r="96">
          <cell r="A96" t="str">
            <v>HV HH Metered</v>
          </cell>
          <cell r="B96">
            <v>7469404.8948526848</v>
          </cell>
          <cell r="C96">
            <v>4424.04379595297</v>
          </cell>
          <cell r="D96">
            <v>147202183.54709053</v>
          </cell>
          <cell r="E96">
            <v>89941888.940070868</v>
          </cell>
          <cell r="F96">
            <v>1263461.7828774496</v>
          </cell>
          <cell r="G96">
            <v>54515389.856364943</v>
          </cell>
          <cell r="H96">
            <v>1083947.2304630303</v>
          </cell>
          <cell r="I96">
            <v>397495.73731423856</v>
          </cell>
          <cell r="J96">
            <v>1.9707350936154295</v>
          </cell>
          <cell r="K96">
            <v>33273.220233883818</v>
          </cell>
          <cell r="L96">
            <v>1.2041372800937811</v>
          </cell>
          <cell r="M96">
            <v>17672958.786309246</v>
          </cell>
          <cell r="N96">
            <v>33321094.545978684</v>
          </cell>
          <cell r="O96">
            <v>38947835.607782945</v>
          </cell>
          <cell r="P96">
            <v>0.1964930800829067</v>
          </cell>
          <cell r="Q96">
            <v>0.37047359065563817</v>
          </cell>
          <cell r="R96">
            <v>0.43303332926145521</v>
          </cell>
          <cell r="S96">
            <v>8.5831728336642748E-3</v>
          </cell>
          <cell r="T96">
            <v>0.37034362223930778</v>
          </cell>
          <cell r="U96">
            <v>7.3636627143935773E-3</v>
          </cell>
          <cell r="V96">
            <v>2.7003385937347741E-3</v>
          </cell>
        </row>
        <row r="97">
          <cell r="A97" t="str">
            <v>LDNO HV: HV HH Metered</v>
          </cell>
          <cell r="B97">
            <v>67810.880239393766</v>
          </cell>
          <cell r="C97">
            <v>46.520854265820354</v>
          </cell>
          <cell r="D97">
            <v>1632936.3030661864</v>
          </cell>
          <cell r="E97">
            <v>714356.15994357364</v>
          </cell>
          <cell r="F97">
            <v>11453.81579124995</v>
          </cell>
          <cell r="G97">
            <v>900345.92614551494</v>
          </cell>
          <cell r="H97">
            <v>6263.7827671045115</v>
          </cell>
          <cell r="I97">
            <v>516.61841874326012</v>
          </cell>
          <cell r="J97">
            <v>2.408074187064682</v>
          </cell>
          <cell r="K97">
            <v>35101.167612606201</v>
          </cell>
          <cell r="L97">
            <v>1.0534536012829674</v>
          </cell>
          <cell r="M97">
            <v>154862.86512493351</v>
          </cell>
          <cell r="N97">
            <v>267519.16779420059</v>
          </cell>
          <cell r="O97">
            <v>291974.12702443951</v>
          </cell>
          <cell r="P97">
            <v>0.21678663082735367</v>
          </cell>
          <cell r="Q97">
            <v>0.37448990124944354</v>
          </cell>
          <cell r="R97">
            <v>0.40872346792320274</v>
          </cell>
          <cell r="S97">
            <v>7.0142453013892622E-3</v>
          </cell>
          <cell r="T97">
            <v>0.55136622564819171</v>
          </cell>
          <cell r="U97">
            <v>3.8359014710757076E-3</v>
          </cell>
          <cell r="V97">
            <v>3.1637389515635041E-4</v>
          </cell>
        </row>
        <row r="98">
          <cell r="A98" t="str">
            <v>&gt; NHH UMS category A</v>
          </cell>
        </row>
        <row r="99">
          <cell r="A99" t="str">
            <v>NHH UMS category A</v>
          </cell>
          <cell r="B99">
            <v>33050.527451783164</v>
          </cell>
          <cell r="C99">
            <v>995</v>
          </cell>
          <cell r="D99">
            <v>872533.9247270755</v>
          </cell>
          <cell r="E99">
            <v>872533.9247270755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2.64</v>
          </cell>
          <cell r="K99">
            <v>876.91851731364375</v>
          </cell>
          <cell r="L99">
            <v>2.64</v>
          </cell>
          <cell r="M99">
            <v>872533.9247270755</v>
          </cell>
          <cell r="N99">
            <v>0</v>
          </cell>
          <cell r="O99">
            <v>0</v>
          </cell>
          <cell r="P99">
            <v>1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 t="str">
            <v>LDNO LV: NHH UMS category A</v>
          </cell>
          <cell r="B100">
            <v>250.54383041048575</v>
          </cell>
          <cell r="C100">
            <v>0</v>
          </cell>
          <cell r="D100">
            <v>4417.0877301368637</v>
          </cell>
          <cell r="E100">
            <v>4417.0877301368637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1.7629999999999999</v>
          </cell>
          <cell r="K100" t="str">
            <v/>
          </cell>
          <cell r="L100">
            <v>1.7629999999999999</v>
          </cell>
          <cell r="M100">
            <v>4417.0877301368637</v>
          </cell>
          <cell r="N100">
            <v>0</v>
          </cell>
          <cell r="O100">
            <v>0</v>
          </cell>
          <cell r="P100">
            <v>1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A101" t="str">
            <v>LDNO HV: NHH UMS category A</v>
          </cell>
          <cell r="B101">
            <v>361.87849291771886</v>
          </cell>
          <cell r="C101">
            <v>0</v>
          </cell>
          <cell r="D101">
            <v>4686.3264832844588</v>
          </cell>
          <cell r="E101">
            <v>4686.3264832844588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1.2949999999999999</v>
          </cell>
          <cell r="K101" t="str">
            <v/>
          </cell>
          <cell r="L101">
            <v>1.2949999999999999</v>
          </cell>
          <cell r="M101">
            <v>4686.3264832844588</v>
          </cell>
          <cell r="N101">
            <v>0</v>
          </cell>
          <cell r="O101">
            <v>0</v>
          </cell>
          <cell r="P101">
            <v>1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A102" t="str">
            <v>&gt; NHH UMS category B</v>
          </cell>
        </row>
        <row r="103">
          <cell r="A103" t="str">
            <v>NHH UMS category B</v>
          </cell>
          <cell r="B103">
            <v>14987.953655230278</v>
          </cell>
          <cell r="C103">
            <v>730</v>
          </cell>
          <cell r="D103">
            <v>437948.00580582872</v>
          </cell>
          <cell r="E103">
            <v>437948.00580582872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2.9220000000000002</v>
          </cell>
          <cell r="K103">
            <v>599.92877507647768</v>
          </cell>
          <cell r="L103">
            <v>2.9220000000000002</v>
          </cell>
          <cell r="M103">
            <v>437948.00580582872</v>
          </cell>
          <cell r="N103">
            <v>0</v>
          </cell>
          <cell r="O103">
            <v>0</v>
          </cell>
          <cell r="P103">
            <v>1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A104" t="str">
            <v>LDNO LV: NHH UMS category B</v>
          </cell>
          <cell r="B104">
            <v>431.01816197102306</v>
          </cell>
          <cell r="C104">
            <v>0</v>
          </cell>
          <cell r="D104">
            <v>8413.4745216743704</v>
          </cell>
          <cell r="E104">
            <v>8413.4745216743704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1.952</v>
          </cell>
          <cell r="K104" t="str">
            <v/>
          </cell>
          <cell r="L104">
            <v>1.952</v>
          </cell>
          <cell r="M104">
            <v>8413.4745216743704</v>
          </cell>
          <cell r="N104">
            <v>0</v>
          </cell>
          <cell r="O104">
            <v>0</v>
          </cell>
          <cell r="P104">
            <v>1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A105" t="str">
            <v>LDNO HV: NHH UMS category B</v>
          </cell>
          <cell r="B105">
            <v>490.40657870961417</v>
          </cell>
          <cell r="C105">
            <v>0</v>
          </cell>
          <cell r="D105">
            <v>7027.5262729087717</v>
          </cell>
          <cell r="E105">
            <v>7027.5262729087717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1.4330000000000001</v>
          </cell>
          <cell r="K105" t="str">
            <v/>
          </cell>
          <cell r="L105">
            <v>1.4330000000000001</v>
          </cell>
          <cell r="M105">
            <v>7027.5262729087717</v>
          </cell>
          <cell r="N105">
            <v>0</v>
          </cell>
          <cell r="O105">
            <v>0</v>
          </cell>
          <cell r="P105">
            <v>1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A106" t="str">
            <v>&gt; NHH UMS category C</v>
          </cell>
        </row>
        <row r="107">
          <cell r="A107" t="str">
            <v>NHH UMS category C</v>
          </cell>
          <cell r="B107">
            <v>566.49247321216001</v>
          </cell>
          <cell r="C107">
            <v>136</v>
          </cell>
          <cell r="D107">
            <v>21866.609465989379</v>
          </cell>
          <cell r="E107">
            <v>21866.609465989379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3.8600000000000008</v>
          </cell>
          <cell r="K107">
            <v>160.78389313227484</v>
          </cell>
          <cell r="L107">
            <v>3.8600000000000008</v>
          </cell>
          <cell r="M107">
            <v>21866.609465989379</v>
          </cell>
          <cell r="N107">
            <v>0</v>
          </cell>
          <cell r="O107">
            <v>0</v>
          </cell>
          <cell r="P107">
            <v>1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A108" t="str">
            <v>LDNO LV: NHH UMS category C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 t="str">
            <v/>
          </cell>
          <cell r="K108" t="str">
            <v/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</row>
        <row r="109">
          <cell r="A109" t="str">
            <v>LDNO HV: NHH UMS category C</v>
          </cell>
          <cell r="B109">
            <v>30.663975614061407</v>
          </cell>
          <cell r="C109">
            <v>0</v>
          </cell>
          <cell r="D109">
            <v>580.77569813032301</v>
          </cell>
          <cell r="E109">
            <v>580.77569813032301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1.8940000000000001</v>
          </cell>
          <cell r="K109" t="str">
            <v/>
          </cell>
          <cell r="L109">
            <v>1.8940000000000001</v>
          </cell>
          <cell r="M109">
            <v>580.77569813032301</v>
          </cell>
          <cell r="N109">
            <v>0</v>
          </cell>
          <cell r="O109">
            <v>0</v>
          </cell>
          <cell r="P109">
            <v>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A110" t="str">
            <v>&gt; NHH UMS category D</v>
          </cell>
        </row>
        <row r="111">
          <cell r="A111" t="str">
            <v>NHH UMS category D</v>
          </cell>
          <cell r="B111">
            <v>3921.1676671188688</v>
          </cell>
          <cell r="C111">
            <v>42</v>
          </cell>
          <cell r="D111">
            <v>92029.805147279854</v>
          </cell>
          <cell r="E111">
            <v>92029.805147279854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2.347</v>
          </cell>
          <cell r="K111">
            <v>2191.1858368399967</v>
          </cell>
          <cell r="L111">
            <v>2.347</v>
          </cell>
          <cell r="M111">
            <v>92029.805147279854</v>
          </cell>
          <cell r="N111">
            <v>0</v>
          </cell>
          <cell r="O111">
            <v>0</v>
          </cell>
          <cell r="P111">
            <v>1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A112" t="str">
            <v>LDNO LV: NHH UMS category D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 t="str">
            <v/>
          </cell>
          <cell r="K112" t="str">
            <v/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</row>
        <row r="113">
          <cell r="A113" t="str">
            <v>LDNO HV: NHH UMS category D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 t="str">
            <v/>
          </cell>
          <cell r="K113" t="str">
            <v/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</row>
        <row r="114">
          <cell r="A114" t="str">
            <v>&gt; LV UMS (Pseudo HH Metered)</v>
          </cell>
        </row>
        <row r="115">
          <cell r="A115" t="str">
            <v>LV UMS (Pseudo HH Metered)</v>
          </cell>
          <cell r="B115">
            <v>260431.0433259187</v>
          </cell>
          <cell r="C115">
            <v>27.396174863387976</v>
          </cell>
          <cell r="D115">
            <v>7587432.5194925722</v>
          </cell>
          <cell r="E115">
            <v>7587432.5194925722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2.9134132485109365</v>
          </cell>
          <cell r="K115">
            <v>276952.25911382085</v>
          </cell>
          <cell r="L115">
            <v>2.9134132485109365</v>
          </cell>
          <cell r="M115">
            <v>2920284.6443489725</v>
          </cell>
          <cell r="N115">
            <v>852870.74036998255</v>
          </cell>
          <cell r="O115">
            <v>3814277.1347736167</v>
          </cell>
          <cell r="P115">
            <v>0.38488443051672422</v>
          </cell>
          <cell r="Q115">
            <v>0.11240571012380092</v>
          </cell>
          <cell r="R115">
            <v>0.50270985935947488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A116" t="str">
            <v>LDNO LV: LV UMS (Pseudo HH Metered)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 t="str">
            <v/>
          </cell>
          <cell r="K116" t="str">
            <v/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</row>
        <row r="117">
          <cell r="A117" t="str">
            <v>LDNO HV: LV UMS (Pseudo HH Metered)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 t="str">
            <v/>
          </cell>
          <cell r="K117" t="str">
            <v/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</row>
        <row r="118">
          <cell r="A118" t="str">
            <v>&gt; LV Generation NHH or Aggregate HH</v>
          </cell>
        </row>
        <row r="119">
          <cell r="A119" t="str">
            <v>LV Generation NHH or Aggregate HH</v>
          </cell>
          <cell r="B119">
            <v>3220.4737917857137</v>
          </cell>
          <cell r="C119">
            <v>143</v>
          </cell>
          <cell r="D119">
            <v>-19194.02379904285</v>
          </cell>
          <cell r="E119">
            <v>-19194.02379904285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-0.59599999999999997</v>
          </cell>
          <cell r="K119">
            <v>-134.22394265064929</v>
          </cell>
          <cell r="L119">
            <v>-0.59599999999999997</v>
          </cell>
          <cell r="M119">
            <v>-19194.02379904285</v>
          </cell>
          <cell r="N119">
            <v>0</v>
          </cell>
          <cell r="O119">
            <v>0</v>
          </cell>
          <cell r="P119">
            <v>1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A120" t="str">
            <v>LDNO LV: LV Generation NHH or Aggregate 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 t="str">
            <v/>
          </cell>
          <cell r="K120" t="str">
            <v/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</row>
        <row r="121">
          <cell r="A121" t="str">
            <v>LDNO HV: LV Generation NHH or Aggregate 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 t="str">
            <v/>
          </cell>
          <cell r="K121" t="str">
            <v/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</row>
        <row r="122">
          <cell r="A122" t="str">
            <v>&gt; LV Sub Generation NHH</v>
          </cell>
        </row>
        <row r="123">
          <cell r="A123" t="str">
            <v>LV Sub Generation NHH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 t="str">
            <v/>
          </cell>
          <cell r="K123" t="str">
            <v/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</row>
        <row r="124">
          <cell r="A124" t="str">
            <v>LDNO HV: LV Sub Generation NHH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 t="str">
            <v/>
          </cell>
          <cell r="K124" t="str">
            <v/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</row>
        <row r="125">
          <cell r="A125" t="str">
            <v>&gt; LV Generation Intermittent</v>
          </cell>
        </row>
        <row r="126">
          <cell r="A126" t="str">
            <v>LV Generation Intermittent</v>
          </cell>
          <cell r="B126">
            <v>46729.954019571422</v>
          </cell>
          <cell r="C126">
            <v>658.29996721311466</v>
          </cell>
          <cell r="D126">
            <v>-263620.52378615137</v>
          </cell>
          <cell r="E126">
            <v>-278510.52595664567</v>
          </cell>
          <cell r="F126">
            <v>0</v>
          </cell>
          <cell r="G126">
            <v>0</v>
          </cell>
          <cell r="H126">
            <v>0</v>
          </cell>
          <cell r="I126">
            <v>14890.002170494285</v>
          </cell>
          <cell r="J126">
            <v>-0.56413606500820002</v>
          </cell>
          <cell r="K126">
            <v>-400.45653488663811</v>
          </cell>
          <cell r="L126">
            <v>-0.59600000000000009</v>
          </cell>
          <cell r="M126">
            <v>-278510.52595664567</v>
          </cell>
          <cell r="N126">
            <v>0</v>
          </cell>
          <cell r="O126">
            <v>0</v>
          </cell>
          <cell r="P126">
            <v>1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-5.6482712182808023E-2</v>
          </cell>
        </row>
        <row r="127">
          <cell r="A127" t="str">
            <v>LDNO LV: LV Generation Intermittent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 t="str">
            <v/>
          </cell>
          <cell r="K127" t="str">
            <v/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</row>
        <row r="128">
          <cell r="A128" t="str">
            <v>LDNO HV: LV Generation Intermittent</v>
          </cell>
          <cell r="B128">
            <v>311.81705129999989</v>
          </cell>
          <cell r="C128">
            <v>2.944</v>
          </cell>
          <cell r="D128">
            <v>-1762.8649547892849</v>
          </cell>
          <cell r="E128">
            <v>-1858.4296257479991</v>
          </cell>
          <cell r="F128">
            <v>0</v>
          </cell>
          <cell r="G128">
            <v>0</v>
          </cell>
          <cell r="H128">
            <v>0</v>
          </cell>
          <cell r="I128">
            <v>95.564670958714288</v>
          </cell>
          <cell r="J128">
            <v>-0.56535232676972125</v>
          </cell>
          <cell r="K128">
            <v>-598.79923736049079</v>
          </cell>
          <cell r="L128">
            <v>-0.59599999999999997</v>
          </cell>
          <cell r="M128">
            <v>-1858.4296257479991</v>
          </cell>
          <cell r="N128">
            <v>0</v>
          </cell>
          <cell r="O128">
            <v>0</v>
          </cell>
          <cell r="P128">
            <v>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-5.4209864856118332E-2</v>
          </cell>
        </row>
        <row r="129">
          <cell r="A129" t="str">
            <v>&gt; LV Generation Intermittent no RP charge</v>
          </cell>
        </row>
        <row r="130">
          <cell r="A130" t="str">
            <v>LV Generation Intermittent no RP charge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 t="str">
            <v/>
          </cell>
          <cell r="K130" t="str">
            <v/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</row>
        <row r="131">
          <cell r="A131" t="str">
            <v>&gt; LV Generation Non-Intermittent</v>
          </cell>
        </row>
        <row r="132">
          <cell r="A132" t="str">
            <v>LV Generation Non-Intermittent</v>
          </cell>
          <cell r="B132">
            <v>13880.013945792767</v>
          </cell>
          <cell r="C132">
            <v>110.20120081967212</v>
          </cell>
          <cell r="D132">
            <v>-82863.511428468788</v>
          </cell>
          <cell r="E132">
            <v>-84063.98810038036</v>
          </cell>
          <cell r="F132">
            <v>0</v>
          </cell>
          <cell r="G132">
            <v>0</v>
          </cell>
          <cell r="H132">
            <v>0</v>
          </cell>
          <cell r="I132">
            <v>1200.4766719115623</v>
          </cell>
          <cell r="J132">
            <v>-0.59699876204797275</v>
          </cell>
          <cell r="K132">
            <v>-751.92929670578269</v>
          </cell>
          <cell r="L132">
            <v>-0.60564772073490147</v>
          </cell>
          <cell r="M132">
            <v>-57655.740977485562</v>
          </cell>
          <cell r="N132">
            <v>-22120.166665669611</v>
          </cell>
          <cell r="O132">
            <v>-4288.0804572251855</v>
          </cell>
          <cell r="P132">
            <v>0.68585540943690593</v>
          </cell>
          <cell r="Q132">
            <v>0.26313487101344796</v>
          </cell>
          <cell r="R132">
            <v>5.1009719549646053E-2</v>
          </cell>
          <cell r="S132">
            <v>0</v>
          </cell>
          <cell r="T132">
            <v>0</v>
          </cell>
          <cell r="U132">
            <v>0</v>
          </cell>
          <cell r="V132">
            <v>-1.4487398026185065E-2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 t="str">
            <v/>
          </cell>
          <cell r="K133" t="str">
            <v/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</row>
        <row r="134">
          <cell r="A134" t="str">
            <v>LDNO HV: LV Generation Non-Intermittent</v>
          </cell>
          <cell r="B134">
            <v>2.0731712130486599</v>
          </cell>
          <cell r="C134">
            <v>0.97014754098360645</v>
          </cell>
          <cell r="D134">
            <v>-3.1649149430895256</v>
          </cell>
          <cell r="E134">
            <v>-5.3993545010895252</v>
          </cell>
          <cell r="F134">
            <v>0</v>
          </cell>
          <cell r="G134">
            <v>0</v>
          </cell>
          <cell r="H134">
            <v>0</v>
          </cell>
          <cell r="I134">
            <v>2.2344395579999992</v>
          </cell>
          <cell r="J134">
            <v>-0.15266056769307654</v>
          </cell>
          <cell r="K134">
            <v>-3.2623027007631267</v>
          </cell>
          <cell r="L134">
            <v>-0.26043939193761106</v>
          </cell>
          <cell r="M134">
            <v>-0.98256013354987504</v>
          </cell>
          <cell r="N134">
            <v>-3.741477282945</v>
          </cell>
          <cell r="O134">
            <v>-0.67531708459464979</v>
          </cell>
          <cell r="P134">
            <v>0.18197733328152582</v>
          </cell>
          <cell r="Q134">
            <v>0.69294899643837327</v>
          </cell>
          <cell r="R134">
            <v>0.12507367028010086</v>
          </cell>
          <cell r="S134">
            <v>0</v>
          </cell>
          <cell r="T134">
            <v>0</v>
          </cell>
          <cell r="U134">
            <v>0</v>
          </cell>
          <cell r="V134">
            <v>-0.70600303584107849</v>
          </cell>
        </row>
        <row r="135">
          <cell r="A135" t="str">
            <v>&gt; LV Generation Non-Intermittent no RP charge</v>
          </cell>
        </row>
        <row r="136">
          <cell r="A136" t="str">
            <v>LV Generation Non-Intermittent no RP charge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 t="str">
            <v/>
          </cell>
          <cell r="K136" t="str">
            <v/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</row>
        <row r="137">
          <cell r="A137" t="str">
            <v>&gt; LV Sub Generation Intermittent</v>
          </cell>
        </row>
        <row r="138">
          <cell r="A138" t="str">
            <v>LV Sub Generation Intermittent</v>
          </cell>
          <cell r="B138">
            <v>1891.6480705714287</v>
          </cell>
          <cell r="C138">
            <v>22.760573770491806</v>
          </cell>
          <cell r="D138">
            <v>-9162.7267004142868</v>
          </cell>
          <cell r="E138">
            <v>-9514.9897949742863</v>
          </cell>
          <cell r="F138">
            <v>0</v>
          </cell>
          <cell r="G138">
            <v>0</v>
          </cell>
          <cell r="H138">
            <v>0</v>
          </cell>
          <cell r="I138">
            <v>352.26309455999996</v>
          </cell>
          <cell r="J138">
            <v>-0.48437797933769006</v>
          </cell>
          <cell r="K138">
            <v>-402.57011061352961</v>
          </cell>
          <cell r="L138">
            <v>-0.503</v>
          </cell>
          <cell r="M138">
            <v>-9514.9897949742863</v>
          </cell>
          <cell r="N138">
            <v>0</v>
          </cell>
          <cell r="O138">
            <v>0</v>
          </cell>
          <cell r="P138">
            <v>1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-3.8445225540130169E-2</v>
          </cell>
        </row>
        <row r="139">
          <cell r="A139" t="str">
            <v>LDNO HV: LV Sub Generation Intermittent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 t="str">
            <v/>
          </cell>
          <cell r="K139" t="str">
            <v/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</row>
        <row r="140">
          <cell r="A140" t="str">
            <v>&gt; LV Sub Generation Intermittent no RP charge</v>
          </cell>
        </row>
        <row r="141">
          <cell r="A141" t="str">
            <v>LV Sub Generation Intermittent no RP charge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 t="str">
            <v/>
          </cell>
          <cell r="K141" t="str">
            <v/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</row>
        <row r="142">
          <cell r="A142" t="str">
            <v>&gt; LV Sub Generation Non-Intermittent</v>
          </cell>
        </row>
        <row r="143">
          <cell r="A143" t="str">
            <v>LV Sub Generation Non-Intermittent</v>
          </cell>
          <cell r="B143">
            <v>9608.069079225892</v>
          </cell>
          <cell r="C143">
            <v>6.6282540983606575</v>
          </cell>
          <cell r="D143">
            <v>-47843.561293316816</v>
          </cell>
          <cell r="E143">
            <v>-47878.992809891817</v>
          </cell>
          <cell r="F143">
            <v>0</v>
          </cell>
          <cell r="G143">
            <v>0</v>
          </cell>
          <cell r="H143">
            <v>0</v>
          </cell>
          <cell r="I143">
            <v>35.431516575000003</v>
          </cell>
          <cell r="J143">
            <v>-0.49795188709417043</v>
          </cell>
          <cell r="K143">
            <v>-7218.1241973131046</v>
          </cell>
          <cell r="L143">
            <v>-0.49832065543131332</v>
          </cell>
          <cell r="M143">
            <v>-33936.99743123231</v>
          </cell>
          <cell r="N143">
            <v>-11351.96169932854</v>
          </cell>
          <cell r="O143">
            <v>-2590.0336793309657</v>
          </cell>
          <cell r="P143">
            <v>0.70880767199891714</v>
          </cell>
          <cell r="Q143">
            <v>0.2370969194026826</v>
          </cell>
          <cell r="R143">
            <v>5.4095408598400251E-2</v>
          </cell>
          <cell r="S143">
            <v>0</v>
          </cell>
          <cell r="T143">
            <v>0</v>
          </cell>
          <cell r="U143">
            <v>0</v>
          </cell>
          <cell r="V143">
            <v>-7.4057021712448004E-4</v>
          </cell>
        </row>
        <row r="144">
          <cell r="A144" t="str">
            <v>LDNO HV: LV Sub Generation Non-Intermittent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 t="str">
            <v/>
          </cell>
          <cell r="K144" t="str">
            <v/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</row>
        <row r="145">
          <cell r="A145" t="str">
            <v>&gt; LV Sub Generation Non-Intermittent no RP charge</v>
          </cell>
        </row>
        <row r="146">
          <cell r="A146" t="str">
            <v>LV Sub Generation Non-Intermittent no RP charge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 t="str">
            <v/>
          </cell>
          <cell r="K146" t="str">
            <v/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</row>
        <row r="147">
          <cell r="A147" t="str">
            <v>&gt; HV Generation Intermittent</v>
          </cell>
        </row>
        <row r="148">
          <cell r="A148" t="str">
            <v>HV Generation Intermittent</v>
          </cell>
          <cell r="B148">
            <v>236978.14493635716</v>
          </cell>
          <cell r="C148">
            <v>184.96524590163935</v>
          </cell>
          <cell r="D148">
            <v>-584156.04199615296</v>
          </cell>
          <cell r="E148">
            <v>-616143.17683452868</v>
          </cell>
          <cell r="F148">
            <v>21717.287423999998</v>
          </cell>
          <cell r="G148">
            <v>0</v>
          </cell>
          <cell r="H148">
            <v>0</v>
          </cell>
          <cell r="I148">
            <v>10269.847414375716</v>
          </cell>
          <cell r="J148">
            <v>-0.24650207391615539</v>
          </cell>
          <cell r="K148">
            <v>-3158.1935252138928</v>
          </cell>
          <cell r="L148">
            <v>-0.26000000000000006</v>
          </cell>
          <cell r="M148">
            <v>-616143.17683452868</v>
          </cell>
          <cell r="N148">
            <v>0</v>
          </cell>
          <cell r="O148">
            <v>0</v>
          </cell>
          <cell r="P148">
            <v>1</v>
          </cell>
          <cell r="Q148">
            <v>0</v>
          </cell>
          <cell r="R148">
            <v>0</v>
          </cell>
          <cell r="S148">
            <v>-3.7177202430002464E-2</v>
          </cell>
          <cell r="T148">
            <v>0</v>
          </cell>
          <cell r="U148">
            <v>0</v>
          </cell>
          <cell r="V148">
            <v>-1.7580657694272979E-2</v>
          </cell>
        </row>
        <row r="149">
          <cell r="A149" t="str">
            <v>LDNO HV: HV Generation Intermittent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 t="str">
            <v/>
          </cell>
          <cell r="K149" t="str">
            <v/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</row>
        <row r="150">
          <cell r="A150" t="str">
            <v>&gt; HV Generation Intermittent no RP charge</v>
          </cell>
        </row>
        <row r="151">
          <cell r="A151" t="str">
            <v>HV Generation Intermittent no RP charge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 t="str">
            <v/>
          </cell>
          <cell r="K151" t="str">
            <v/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</row>
        <row r="152">
          <cell r="A152" t="str">
            <v>&gt; HV Generation Non-Intermittent</v>
          </cell>
        </row>
        <row r="153">
          <cell r="A153" t="str">
            <v>HV Generation Non-Intermittent</v>
          </cell>
          <cell r="B153">
            <v>697340.0900751953</v>
          </cell>
          <cell r="C153">
            <v>166.77556659836063</v>
          </cell>
          <cell r="D153">
            <v>-1871088.7503149495</v>
          </cell>
          <cell r="E153">
            <v>-1919138.7142981661</v>
          </cell>
          <cell r="F153">
            <v>19581.586245899995</v>
          </cell>
          <cell r="G153">
            <v>0</v>
          </cell>
          <cell r="H153">
            <v>0</v>
          </cell>
          <cell r="I153">
            <v>28468.377737316565</v>
          </cell>
          <cell r="J153">
            <v>-0.26831796664855267</v>
          </cell>
          <cell r="K153">
            <v>-11219.201879979355</v>
          </cell>
          <cell r="L153">
            <v>-0.27520843009201185</v>
          </cell>
          <cell r="M153">
            <v>-1385855.0180742242</v>
          </cell>
          <cell r="N153">
            <v>-463900.53585895407</v>
          </cell>
          <cell r="O153">
            <v>-69383.160364987853</v>
          </cell>
          <cell r="P153">
            <v>0.72212342325710155</v>
          </cell>
          <cell r="Q153">
            <v>0.24172329618633309</v>
          </cell>
          <cell r="R153">
            <v>3.6153280556565422E-2</v>
          </cell>
          <cell r="S153">
            <v>-1.0465343368989815E-2</v>
          </cell>
          <cell r="T153">
            <v>0</v>
          </cell>
          <cell r="U153">
            <v>0</v>
          </cell>
          <cell r="V153">
            <v>-1.5214873015790751E-2</v>
          </cell>
        </row>
        <row r="154">
          <cell r="A154" t="str">
            <v>LDNO HV: HV Generation Non-Intermittent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 t="str">
            <v/>
          </cell>
          <cell r="K154" t="str">
            <v/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</row>
        <row r="155">
          <cell r="A155" t="str">
            <v>&gt; HV Generation Non-Intermittent no RP charge</v>
          </cell>
        </row>
        <row r="156">
          <cell r="A156" t="str">
            <v>HV Generation Non-Intermittent no RP charge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 t="str">
            <v/>
          </cell>
          <cell r="K156" t="str">
            <v/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</row>
        <row r="158">
          <cell r="A158" t="str">
            <v>3803. Revenue summary by tariff component</v>
          </cell>
        </row>
        <row r="159">
          <cell r="A159" t="str">
            <v>Data sources:</v>
          </cell>
        </row>
        <row r="160">
          <cell r="A160" t="str">
            <v>x1 = 3802. All units (MWh) (in Revenue summary)</v>
          </cell>
        </row>
        <row r="161">
          <cell r="A161" t="str">
            <v>x2 = 3802. MPANs (in Revenue summary)</v>
          </cell>
        </row>
        <row r="162">
          <cell r="A162" t="str">
            <v>x3 = 3802. Net revenues (£) (in Revenue summary)</v>
          </cell>
        </row>
        <row r="163">
          <cell r="A163" t="str">
            <v>x4 = 3802. Revenues from unit rates (£) (in Revenue summary)</v>
          </cell>
        </row>
        <row r="164">
          <cell r="A164" t="str">
            <v>x5 = 3802. Revenues from fixed charges (£) (in Revenue summary)</v>
          </cell>
        </row>
        <row r="165">
          <cell r="A165" t="str">
            <v>x6 = 3802. Revenues from capacity charges (£) (in Revenue summary)</v>
          </cell>
        </row>
        <row r="166">
          <cell r="A166" t="str">
            <v>x7 = 3802. Revenues from exceeded capacity charges (£) (in Revenue summary)</v>
          </cell>
        </row>
        <row r="167">
          <cell r="A167" t="str">
            <v>x8 = 3802. Revenues from reactive power charges (£) (in Revenue summary)</v>
          </cell>
        </row>
        <row r="168">
          <cell r="A168" t="str">
            <v>Kind:</v>
          </cell>
          <cell r="B168" t="str">
            <v>Cell summation</v>
          </cell>
          <cell r="C168" t="str">
            <v>Cell summation</v>
          </cell>
          <cell r="D168" t="str">
            <v>Cell summation</v>
          </cell>
          <cell r="E168" t="str">
            <v>Cell summation</v>
          </cell>
          <cell r="F168" t="str">
            <v>Cell summation</v>
          </cell>
          <cell r="G168" t="str">
            <v>Cell summation</v>
          </cell>
          <cell r="H168" t="str">
            <v>Cell summation</v>
          </cell>
          <cell r="I168" t="str">
            <v>Cell summation</v>
          </cell>
        </row>
        <row r="169">
          <cell r="A169" t="str">
            <v>Formula:</v>
          </cell>
          <cell r="B169" t="str">
            <v>=SUM(x1)</v>
          </cell>
          <cell r="C169" t="str">
            <v>=SUM(x2)</v>
          </cell>
          <cell r="D169" t="str">
            <v>=SUM(x3)</v>
          </cell>
          <cell r="E169" t="str">
            <v>=SUM(x4)</v>
          </cell>
          <cell r="F169" t="str">
            <v>=SUM(x5)</v>
          </cell>
          <cell r="G169" t="str">
            <v>=SUM(x6)</v>
          </cell>
          <cell r="H169" t="str">
            <v>=SUM(x7)</v>
          </cell>
          <cell r="I169" t="str">
            <v>=SUM(x8)</v>
          </cell>
        </row>
        <row r="171">
          <cell r="B171" t="str">
            <v>Total units (MWh)</v>
          </cell>
          <cell r="C171" t="str">
            <v>Total MPANs</v>
          </cell>
          <cell r="D171" t="str">
            <v>Total net revenues (£)</v>
          </cell>
          <cell r="E171" t="str">
            <v>Total net revenues from unit rates (£)</v>
          </cell>
          <cell r="F171" t="str">
            <v>Total revenues from fixed charges (£)</v>
          </cell>
          <cell r="G171" t="str">
            <v>Total revenues from capacity charges (£)</v>
          </cell>
          <cell r="H171" t="str">
            <v>Total revenues from exceeded capacity charges (£)</v>
          </cell>
          <cell r="I171" t="str">
            <v>Total revenues from reactive power charges (£)</v>
          </cell>
        </row>
        <row r="172">
          <cell r="A172" t="str">
            <v>Revenue summary by tariff component</v>
          </cell>
          <cell r="B172">
            <v>23454186.676203951</v>
          </cell>
          <cell r="C172">
            <v>2576999.7278808542</v>
          </cell>
          <cell r="D172">
            <v>509704772.64564759</v>
          </cell>
          <cell r="E172">
            <v>385656523.20197272</v>
          </cell>
          <cell r="F172">
            <v>42294599.905351423</v>
          </cell>
          <cell r="G172">
            <v>78619803.533378378</v>
          </cell>
          <cell r="H172">
            <v>2244923.8876171033</v>
          </cell>
          <cell r="I172">
            <v>888922.11732799863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29"/>
  </cols>
  <sheetData>
    <row r="2" spans="1:1" ht="15" x14ac:dyDescent="0.25">
      <c r="A2" s="36" t="s">
        <v>73</v>
      </c>
    </row>
    <row r="3" spans="1:1" x14ac:dyDescent="0.2">
      <c r="A3" s="28"/>
    </row>
    <row r="4" spans="1:1" x14ac:dyDescent="0.2">
      <c r="A4" s="29" t="s">
        <v>62</v>
      </c>
    </row>
    <row r="5" spans="1:1" x14ac:dyDescent="0.2">
      <c r="A5" s="30" t="s">
        <v>70</v>
      </c>
    </row>
    <row r="6" spans="1:1" x14ac:dyDescent="0.2">
      <c r="A6" s="31"/>
    </row>
    <row r="7" spans="1:1" x14ac:dyDescent="0.2">
      <c r="A7" s="32" t="s">
        <v>63</v>
      </c>
    </row>
    <row r="8" spans="1:1" x14ac:dyDescent="0.2">
      <c r="A8" s="29" t="s">
        <v>64</v>
      </c>
    </row>
    <row r="9" spans="1:1" ht="12.75" customHeight="1" x14ac:dyDescent="0.2">
      <c r="A9" s="29" t="s">
        <v>74</v>
      </c>
    </row>
    <row r="11" spans="1:1" ht="15" x14ac:dyDescent="0.25">
      <c r="A11" s="36" t="s">
        <v>65</v>
      </c>
    </row>
    <row r="13" spans="1:1" x14ac:dyDescent="0.2">
      <c r="A13" s="29" t="s">
        <v>71</v>
      </c>
    </row>
    <row r="14" spans="1:1" x14ac:dyDescent="0.2">
      <c r="A14" s="29" t="s">
        <v>59</v>
      </c>
    </row>
    <row r="15" spans="1:1" x14ac:dyDescent="0.2">
      <c r="A15" s="33" t="s">
        <v>60</v>
      </c>
    </row>
    <row r="16" spans="1:1" x14ac:dyDescent="0.2">
      <c r="A16" s="29" t="s">
        <v>72</v>
      </c>
    </row>
    <row r="17" spans="1:1" x14ac:dyDescent="0.2">
      <c r="A17" s="33" t="s">
        <v>61</v>
      </c>
    </row>
    <row r="18" spans="1:1" x14ac:dyDescent="0.2">
      <c r="A18" s="34" t="s">
        <v>68</v>
      </c>
    </row>
    <row r="19" spans="1:1" x14ac:dyDescent="0.2">
      <c r="A19" s="35" t="s">
        <v>67</v>
      </c>
    </row>
    <row r="20" spans="1:1" x14ac:dyDescent="0.2">
      <c r="A20" s="35" t="s">
        <v>66</v>
      </c>
    </row>
    <row r="21" spans="1:1" x14ac:dyDescent="0.2">
      <c r="A21" s="29" t="s">
        <v>69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72"/>
  <sheetViews>
    <sheetView tabSelected="1" topLeftCell="AE1" zoomScale="70" zoomScaleNormal="70" workbookViewId="0">
      <selection activeCell="AP5" sqref="AP5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13.855468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46" width="9.140625" style="1"/>
    <col min="47" max="47" width="32.85546875" style="1" customWidth="1"/>
    <col min="48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51" ht="72.75" customHeight="1" x14ac:dyDescent="0.25"/>
    <row r="3" spans="2:51" ht="16.5" thickBot="1" x14ac:dyDescent="0.3"/>
    <row r="4" spans="2:51" ht="60.75" customHeight="1" x14ac:dyDescent="0.25">
      <c r="D4" s="57"/>
      <c r="E4" s="58"/>
      <c r="F4" s="57" t="s">
        <v>56</v>
      </c>
      <c r="G4" s="58"/>
      <c r="H4" s="57" t="s">
        <v>56</v>
      </c>
      <c r="I4" s="58"/>
      <c r="J4" s="57" t="s">
        <v>94</v>
      </c>
      <c r="K4" s="58"/>
      <c r="L4" s="57" t="s">
        <v>30</v>
      </c>
      <c r="M4" s="58"/>
      <c r="N4" s="57" t="s">
        <v>1</v>
      </c>
      <c r="O4" s="58"/>
      <c r="P4" s="57" t="s">
        <v>29</v>
      </c>
      <c r="Q4" s="58"/>
      <c r="R4" s="57" t="s">
        <v>2</v>
      </c>
      <c r="S4" s="58"/>
      <c r="T4" s="57" t="s">
        <v>57</v>
      </c>
      <c r="U4" s="58"/>
      <c r="V4" s="57" t="s">
        <v>58</v>
      </c>
      <c r="W4" s="58"/>
      <c r="X4" s="57" t="s">
        <v>3</v>
      </c>
      <c r="Y4" s="58"/>
      <c r="Z4" s="57" t="s">
        <v>4</v>
      </c>
      <c r="AA4" s="58"/>
      <c r="AB4" s="57" t="s">
        <v>5</v>
      </c>
      <c r="AC4" s="58"/>
      <c r="AD4" s="57" t="s">
        <v>92</v>
      </c>
      <c r="AE4" s="58"/>
      <c r="AF4" s="57" t="s">
        <v>93</v>
      </c>
      <c r="AG4" s="58"/>
      <c r="AH4" s="57" t="s">
        <v>6</v>
      </c>
      <c r="AI4" s="58"/>
      <c r="AJ4" s="57" t="s">
        <v>7</v>
      </c>
      <c r="AK4" s="58"/>
      <c r="AL4" s="57" t="s">
        <v>8</v>
      </c>
      <c r="AM4" s="58"/>
      <c r="AN4" s="57" t="s">
        <v>95</v>
      </c>
      <c r="AO4" s="58"/>
      <c r="AP4" s="57" t="s">
        <v>97</v>
      </c>
      <c r="AQ4" s="58"/>
    </row>
    <row r="5" spans="2:51" ht="63.75" thickBot="1" x14ac:dyDescent="0.3">
      <c r="B5" s="2" t="s">
        <v>9</v>
      </c>
      <c r="D5" s="3" t="s">
        <v>10</v>
      </c>
      <c r="E5" s="4" t="s">
        <v>11</v>
      </c>
      <c r="F5" s="3" t="s">
        <v>10</v>
      </c>
      <c r="G5" s="4" t="s">
        <v>11</v>
      </c>
      <c r="H5" s="3" t="s">
        <v>10</v>
      </c>
      <c r="I5" s="4" t="s">
        <v>11</v>
      </c>
      <c r="J5" s="3" t="s">
        <v>10</v>
      </c>
      <c r="K5" s="4" t="s">
        <v>11</v>
      </c>
      <c r="L5" s="3" t="s">
        <v>10</v>
      </c>
      <c r="M5" s="4" t="s">
        <v>11</v>
      </c>
      <c r="N5" s="3" t="s">
        <v>10</v>
      </c>
      <c r="O5" s="4" t="s">
        <v>11</v>
      </c>
      <c r="P5" s="3" t="s">
        <v>10</v>
      </c>
      <c r="Q5" s="4" t="s">
        <v>11</v>
      </c>
      <c r="R5" s="3" t="s">
        <v>10</v>
      </c>
      <c r="S5" s="4" t="s">
        <v>11</v>
      </c>
      <c r="T5" s="3" t="s">
        <v>10</v>
      </c>
      <c r="U5" s="4" t="s">
        <v>11</v>
      </c>
      <c r="V5" s="3" t="s">
        <v>10</v>
      </c>
      <c r="W5" s="4" t="s">
        <v>11</v>
      </c>
      <c r="X5" s="3" t="s">
        <v>10</v>
      </c>
      <c r="Y5" s="4" t="s">
        <v>11</v>
      </c>
      <c r="Z5" s="3" t="s">
        <v>10</v>
      </c>
      <c r="AA5" s="4" t="s">
        <v>11</v>
      </c>
      <c r="AB5" s="3" t="s">
        <v>10</v>
      </c>
      <c r="AC5" s="4" t="s">
        <v>11</v>
      </c>
      <c r="AD5" s="3" t="s">
        <v>10</v>
      </c>
      <c r="AE5" s="4" t="s">
        <v>11</v>
      </c>
      <c r="AF5" s="3" t="s">
        <v>10</v>
      </c>
      <c r="AG5" s="4" t="s">
        <v>11</v>
      </c>
      <c r="AH5" s="3" t="s">
        <v>10</v>
      </c>
      <c r="AI5" s="4" t="s">
        <v>11</v>
      </c>
      <c r="AJ5" s="3" t="s">
        <v>10</v>
      </c>
      <c r="AK5" s="4" t="s">
        <v>11</v>
      </c>
      <c r="AL5" s="3" t="s">
        <v>10</v>
      </c>
      <c r="AM5" s="4" t="s">
        <v>11</v>
      </c>
      <c r="AN5" s="3" t="s">
        <v>10</v>
      </c>
      <c r="AO5" s="4" t="s">
        <v>11</v>
      </c>
      <c r="AP5" s="3" t="s">
        <v>10</v>
      </c>
      <c r="AQ5" s="4" t="s">
        <v>11</v>
      </c>
    </row>
    <row r="6" spans="2:51" ht="5.25" customHeight="1" thickBot="1" x14ac:dyDescent="0.3"/>
    <row r="7" spans="2:51" x14ac:dyDescent="0.25">
      <c r="B7" s="5" t="s">
        <v>12</v>
      </c>
      <c r="D7" s="6"/>
      <c r="E7" s="7"/>
      <c r="F7" s="6"/>
      <c r="G7" s="7"/>
      <c r="H7" s="6"/>
      <c r="I7" s="7"/>
      <c r="J7" s="6">
        <v>-1.191690670458545E-3</v>
      </c>
      <c r="K7" s="7">
        <v>-3.0788493905601145E-3</v>
      </c>
      <c r="L7" s="6">
        <v>-1.191690670458545E-3</v>
      </c>
      <c r="M7" s="7">
        <v>-3.0788493905601145E-3</v>
      </c>
      <c r="N7" s="6">
        <v>-3.1075909904365595E-4</v>
      </c>
      <c r="O7" s="7">
        <v>-8.0287652359772714E-4</v>
      </c>
      <c r="P7" s="6">
        <v>-9.2838047054090156E-3</v>
      </c>
      <c r="Q7" s="7">
        <v>-2.3985617382008835E-2</v>
      </c>
      <c r="R7" s="6">
        <v>-9.2838047054090156E-3</v>
      </c>
      <c r="S7" s="7">
        <v>-2.3985617382008835E-2</v>
      </c>
      <c r="T7" s="6">
        <v>-6.5591450450562805E-3</v>
      </c>
      <c r="U7" s="7">
        <v>-1.694619268672869E-2</v>
      </c>
      <c r="V7" s="6">
        <v>-8.107373645146021E-3</v>
      </c>
      <c r="W7" s="7">
        <v>-2.0946192686728753E-2</v>
      </c>
      <c r="X7" s="6">
        <v>-8.107373645146021E-3</v>
      </c>
      <c r="Y7" s="7">
        <v>-2.0946192686728753E-2</v>
      </c>
      <c r="Z7" s="6">
        <v>-1.0848733990885817E-3</v>
      </c>
      <c r="AA7" s="7">
        <v>-2.8028765235977582E-3</v>
      </c>
      <c r="AB7" s="6">
        <v>-1.0848733990885817E-3</v>
      </c>
      <c r="AC7" s="7">
        <v>-2.8028765235977582E-3</v>
      </c>
      <c r="AD7" s="6">
        <v>7.6298050978751419E-5</v>
      </c>
      <c r="AE7" s="7">
        <v>1.9712347640228836E-4</v>
      </c>
      <c r="AF7" s="6">
        <v>7.6298050978751419E-5</v>
      </c>
      <c r="AG7" s="7">
        <v>1.9712347640228836E-4</v>
      </c>
      <c r="AH7" s="6">
        <v>-1.8589876991333965E-3</v>
      </c>
      <c r="AI7" s="7">
        <v>-4.8028765235977895E-3</v>
      </c>
      <c r="AJ7" s="6">
        <v>-1.8589876991333965E-3</v>
      </c>
      <c r="AK7" s="7">
        <v>-4.8028765235977895E-3</v>
      </c>
      <c r="AL7" s="6">
        <v>-7.848333163712029E-3</v>
      </c>
      <c r="AM7" s="7">
        <v>-2.0326437605994466E-2</v>
      </c>
      <c r="AN7" s="6">
        <v>1.6455875983754531E-2</v>
      </c>
      <c r="AO7" s="7">
        <v>4.2619156126339333E-2</v>
      </c>
      <c r="AP7" s="6">
        <v>1.6455875983754531E-2</v>
      </c>
      <c r="AQ7" s="7">
        <v>4.2619156126339333E-2</v>
      </c>
      <c r="AS7" s="56"/>
      <c r="AU7" s="45"/>
      <c r="AV7" s="46"/>
      <c r="AX7" s="45"/>
      <c r="AY7" s="45"/>
    </row>
    <row r="8" spans="2:51" x14ac:dyDescent="0.25">
      <c r="B8" s="5" t="s">
        <v>13</v>
      </c>
      <c r="D8" s="8"/>
      <c r="E8" s="9"/>
      <c r="F8" s="8"/>
      <c r="G8" s="9"/>
      <c r="H8" s="8"/>
      <c r="I8" s="9"/>
      <c r="J8" s="8">
        <v>-9.992768235685956E-4</v>
      </c>
      <c r="K8" s="9">
        <v>-2.0933878106682968E-3</v>
      </c>
      <c r="L8" s="8">
        <v>-9.992768235685956E-4</v>
      </c>
      <c r="M8" s="9">
        <v>-2.0933878106682968E-3</v>
      </c>
      <c r="N8" s="8">
        <v>1.813333320592081E-3</v>
      </c>
      <c r="O8" s="9">
        <v>3.7987570415673479E-3</v>
      </c>
      <c r="P8" s="8">
        <v>-5.0040742737332833E-3</v>
      </c>
      <c r="Q8" s="9">
        <v>-1.0483049182409838E-2</v>
      </c>
      <c r="R8" s="8">
        <v>-4.8707321919326807E-3</v>
      </c>
      <c r="S8" s="9">
        <v>-1.0203710482555212E-2</v>
      </c>
      <c r="T8" s="8">
        <v>-6.5227154182836422E-3</v>
      </c>
      <c r="U8" s="9">
        <v>-1.3664454760723841E-2</v>
      </c>
      <c r="V8" s="8">
        <v>-2.2565158030452004E-4</v>
      </c>
      <c r="W8" s="9">
        <v>-4.7271812627517132E-4</v>
      </c>
      <c r="X8" s="8">
        <v>-3.5899366210490058E-4</v>
      </c>
      <c r="Y8" s="9">
        <v>-7.5205682612929797E-4</v>
      </c>
      <c r="Z8" s="8">
        <v>-2.0677894929410634E-3</v>
      </c>
      <c r="AA8" s="9">
        <v>-4.3318179882248968E-3</v>
      </c>
      <c r="AB8" s="8">
        <v>-2.0677894929410634E-3</v>
      </c>
      <c r="AC8" s="9">
        <v>-4.3318179882248968E-3</v>
      </c>
      <c r="AD8" s="8">
        <v>-2.5451386102310902E-3</v>
      </c>
      <c r="AE8" s="9">
        <v>-5.3318179882245369E-3</v>
      </c>
      <c r="AF8" s="8">
        <v>-2.3415748772009914E-3</v>
      </c>
      <c r="AG8" s="9">
        <v>-4.9053717549399477E-3</v>
      </c>
      <c r="AH8" s="8">
        <v>-3.3735959836700413E-3</v>
      </c>
      <c r="AI8" s="9">
        <v>-7.0673556553764883E-3</v>
      </c>
      <c r="AJ8" s="8">
        <v>-3.3735959836700413E-3</v>
      </c>
      <c r="AK8" s="9">
        <v>-7.0673556553764883E-3</v>
      </c>
      <c r="AL8" s="8">
        <v>-1.5196714781146259E-2</v>
      </c>
      <c r="AM8" s="9">
        <v>-3.2024685779616209E-2</v>
      </c>
      <c r="AN8" s="8">
        <v>1.6468725798667316E-2</v>
      </c>
      <c r="AO8" s="9">
        <v>3.4705248896775065E-2</v>
      </c>
      <c r="AP8" s="8">
        <v>1.6271073510647938E-2</v>
      </c>
      <c r="AQ8" s="9">
        <v>3.4288727792799248E-2</v>
      </c>
      <c r="AS8" s="56"/>
      <c r="AU8" s="45"/>
      <c r="AV8" s="46"/>
      <c r="AX8" s="45"/>
      <c r="AY8" s="45"/>
    </row>
    <row r="9" spans="2:51" x14ac:dyDescent="0.25">
      <c r="B9" s="5" t="s">
        <v>14</v>
      </c>
      <c r="D9" s="8"/>
      <c r="E9" s="9"/>
      <c r="F9" s="8"/>
      <c r="G9" s="9"/>
      <c r="H9" s="8"/>
      <c r="I9" s="9"/>
      <c r="J9" s="8">
        <v>9.0009000900104219E-4</v>
      </c>
      <c r="K9" s="9">
        <v>1.0000000000000787E-3</v>
      </c>
      <c r="L9" s="8">
        <v>9.0009000900104219E-4</v>
      </c>
      <c r="M9" s="9">
        <v>1.0000000000000787E-3</v>
      </c>
      <c r="N9" s="8">
        <v>1.4401440144014455E-2</v>
      </c>
      <c r="O9" s="9">
        <v>1.599999999999999E-2</v>
      </c>
      <c r="P9" s="8">
        <v>1.5301530153015275E-2</v>
      </c>
      <c r="Q9" s="9">
        <v>1.6999999999999942E-2</v>
      </c>
      <c r="R9" s="8">
        <v>1.7101710171017137E-2</v>
      </c>
      <c r="S9" s="9">
        <v>1.8999999999999972E-2</v>
      </c>
      <c r="T9" s="8">
        <v>1.3501350135013412E-2</v>
      </c>
      <c r="U9" s="9">
        <v>1.4999999999999911E-2</v>
      </c>
      <c r="V9" s="8">
        <v>1.1701170117011772E-2</v>
      </c>
      <c r="W9" s="9">
        <v>1.3000000000000133E-2</v>
      </c>
      <c r="X9" s="8">
        <v>1.0801080108010952E-2</v>
      </c>
      <c r="Y9" s="9">
        <v>1.2000000000000056E-2</v>
      </c>
      <c r="Z9" s="8">
        <v>-2.9702970297029618E-2</v>
      </c>
      <c r="AA9" s="9">
        <v>-3.2999999999999932E-2</v>
      </c>
      <c r="AB9" s="8">
        <v>-2.9702970297029618E-2</v>
      </c>
      <c r="AC9" s="9">
        <v>-3.2999999999999932E-2</v>
      </c>
      <c r="AD9" s="8">
        <v>-2.8802880288028798E-2</v>
      </c>
      <c r="AE9" s="9">
        <v>-3.199999999999998E-2</v>
      </c>
      <c r="AF9" s="8">
        <v>-2.8802880288028798E-2</v>
      </c>
      <c r="AG9" s="9">
        <v>-3.199999999999998E-2</v>
      </c>
      <c r="AH9" s="8">
        <v>-1.9801980198019709E-2</v>
      </c>
      <c r="AI9" s="9">
        <v>-2.1999999999999954E-2</v>
      </c>
      <c r="AJ9" s="8">
        <v>-1.9801980198019709E-2</v>
      </c>
      <c r="AK9" s="9">
        <v>-2.1999999999999954E-2</v>
      </c>
      <c r="AL9" s="8">
        <v>-2.0702070207020529E-2</v>
      </c>
      <c r="AM9" s="9">
        <v>-2.2999999999999861E-2</v>
      </c>
      <c r="AN9" s="8">
        <v>4.5904590459045824E-2</v>
      </c>
      <c r="AO9" s="9">
        <v>5.099999999999992E-2</v>
      </c>
      <c r="AP9" s="8">
        <v>4.5904590459045824E-2</v>
      </c>
      <c r="AQ9" s="9">
        <v>5.099999999999992E-2</v>
      </c>
      <c r="AS9" s="56"/>
      <c r="AU9" s="45"/>
      <c r="AV9" s="46"/>
      <c r="AX9" s="45"/>
      <c r="AY9" s="45"/>
    </row>
    <row r="10" spans="2:51" x14ac:dyDescent="0.25">
      <c r="B10" s="5" t="s">
        <v>15</v>
      </c>
      <c r="D10" s="8"/>
      <c r="E10" s="9"/>
      <c r="F10" s="8"/>
      <c r="G10" s="9"/>
      <c r="H10" s="8"/>
      <c r="I10" s="9"/>
      <c r="J10" s="8">
        <v>-7.4887313641980313E-4</v>
      </c>
      <c r="K10" s="9">
        <v>-1.6152983627714186E-3</v>
      </c>
      <c r="L10" s="8">
        <v>-7.4887313641980313E-4</v>
      </c>
      <c r="M10" s="9">
        <v>-1.6152983627714186E-3</v>
      </c>
      <c r="N10" s="8">
        <v>3.5462590610935152E-5</v>
      </c>
      <c r="O10" s="9">
        <v>7.6491813856752156E-5</v>
      </c>
      <c r="P10" s="8">
        <v>1.1018502056685087E-2</v>
      </c>
      <c r="Q10" s="9">
        <v>2.3766600064525925E-2</v>
      </c>
      <c r="R10" s="8">
        <v>1.0697519295240987E-2</v>
      </c>
      <c r="S10" s="9">
        <v>2.307424924591172E-2</v>
      </c>
      <c r="T10" s="8">
        <v>1.5654630921045243E-2</v>
      </c>
      <c r="U10" s="9">
        <v>3.3766600064526003E-2</v>
      </c>
      <c r="V10" s="8">
        <v>1.7366452341797345E-2</v>
      </c>
      <c r="W10" s="9">
        <v>3.7458950883140045E-2</v>
      </c>
      <c r="X10" s="8">
        <v>1.7366452341797345E-2</v>
      </c>
      <c r="Y10" s="9">
        <v>3.7458950883140045E-2</v>
      </c>
      <c r="Z10" s="8">
        <v>1.6866077260502932E-2</v>
      </c>
      <c r="AA10" s="9">
        <v>3.6379655859352031E-2</v>
      </c>
      <c r="AB10" s="8">
        <v>1.6866077260502932E-2</v>
      </c>
      <c r="AC10" s="9">
        <v>3.6379655859352031E-2</v>
      </c>
      <c r="AD10" s="8">
        <v>1.3478156930458951E-2</v>
      </c>
      <c r="AE10" s="9">
        <v>2.9072006677966368E-2</v>
      </c>
      <c r="AF10" s="8">
        <v>1.3478156930458951E-2</v>
      </c>
      <c r="AG10" s="9">
        <v>2.9072006677966368E-2</v>
      </c>
      <c r="AH10" s="8">
        <v>1.6402464374067005E-2</v>
      </c>
      <c r="AI10" s="9">
        <v>3.5379655859351933E-2</v>
      </c>
      <c r="AJ10" s="8">
        <v>1.6402464374067005E-2</v>
      </c>
      <c r="AK10" s="9">
        <v>3.5379655859351933E-2</v>
      </c>
      <c r="AL10" s="8">
        <v>1.3772063864092132E-2</v>
      </c>
      <c r="AM10" s="9">
        <v>2.9670302084777573E-2</v>
      </c>
      <c r="AN10" s="8">
        <v>4.4266330487299665E-2</v>
      </c>
      <c r="AO10" s="9">
        <v>9.5366635727502286E-2</v>
      </c>
      <c r="AP10" s="8">
        <v>4.3802160495880704E-2</v>
      </c>
      <c r="AQ10" s="9">
        <v>9.436663572750259E-2</v>
      </c>
      <c r="AS10" s="56"/>
      <c r="AU10" s="45"/>
      <c r="AV10" s="46"/>
      <c r="AX10" s="45"/>
      <c r="AY10" s="45"/>
    </row>
    <row r="11" spans="2:51" x14ac:dyDescent="0.25">
      <c r="B11" s="5" t="s">
        <v>16</v>
      </c>
      <c r="D11" s="8"/>
      <c r="E11" s="9"/>
      <c r="F11" s="8"/>
      <c r="G11" s="9"/>
      <c r="H11" s="8"/>
      <c r="I11" s="9"/>
      <c r="J11" s="8">
        <v>-4.1271732031911146E-4</v>
      </c>
      <c r="K11" s="9">
        <v>-8.085099977591778E-4</v>
      </c>
      <c r="L11" s="8">
        <v>-4.1271732031911146E-4</v>
      </c>
      <c r="M11" s="9">
        <v>-8.085099977591778E-4</v>
      </c>
      <c r="N11" s="8">
        <v>7.4205976728580758E-4</v>
      </c>
      <c r="O11" s="9">
        <v>1.4536892716824361E-3</v>
      </c>
      <c r="P11" s="8">
        <v>8.9193911635259138E-3</v>
      </c>
      <c r="Q11" s="9">
        <v>1.7473017425244305E-2</v>
      </c>
      <c r="R11" s="8">
        <v>8.9252349110819917E-3</v>
      </c>
      <c r="S11" s="9">
        <v>1.7484465280933788E-2</v>
      </c>
      <c r="T11" s="8">
        <v>1.0254776252262898E-2</v>
      </c>
      <c r="U11" s="9">
        <v>2.008902635423129E-2</v>
      </c>
      <c r="V11" s="8">
        <v>1.8653272242194596E-2</v>
      </c>
      <c r="W11" s="9">
        <v>3.6541614214489836E-2</v>
      </c>
      <c r="X11" s="8">
        <v>1.8739850106177292E-2</v>
      </c>
      <c r="Y11" s="9">
        <v>3.671121957188192E-2</v>
      </c>
      <c r="Z11" s="8">
        <v>1.275207181171667E-2</v>
      </c>
      <c r="AA11" s="9">
        <v>2.4981208794301917E-2</v>
      </c>
      <c r="AB11" s="8">
        <v>1.275207181171667E-2</v>
      </c>
      <c r="AC11" s="9">
        <v>2.4981208794301917E-2</v>
      </c>
      <c r="AD11" s="8">
        <v>6.4703324456818478E-3</v>
      </c>
      <c r="AE11" s="9">
        <v>1.2675330580055969E-2</v>
      </c>
      <c r="AF11" s="8">
        <v>6.6116286789397183E-3</v>
      </c>
      <c r="AG11" s="9">
        <v>1.295212879425867E-2</v>
      </c>
      <c r="AH11" s="8">
        <v>8.604620312247846E-3</v>
      </c>
      <c r="AI11" s="9">
        <v>1.6856383793138013E-2</v>
      </c>
      <c r="AJ11" s="8">
        <v>8.604620312247846E-3</v>
      </c>
      <c r="AK11" s="9">
        <v>1.6856383793138013E-2</v>
      </c>
      <c r="AL11" s="8">
        <v>-1.9269269278793244E-3</v>
      </c>
      <c r="AM11" s="9">
        <v>-3.8102815438051294E-3</v>
      </c>
      <c r="AN11" s="8">
        <v>3.1803331172992166E-2</v>
      </c>
      <c r="AO11" s="9">
        <v>6.2887514854201743E-2</v>
      </c>
      <c r="AP11" s="8">
        <v>3.1297613444334571E-2</v>
      </c>
      <c r="AQ11" s="9">
        <v>6.1887514854202005E-2</v>
      </c>
      <c r="AS11" s="56"/>
      <c r="AU11" s="45"/>
      <c r="AV11" s="46"/>
      <c r="AX11" s="45"/>
      <c r="AY11" s="45"/>
    </row>
    <row r="12" spans="2:51" x14ac:dyDescent="0.25">
      <c r="B12" s="5" t="s">
        <v>17</v>
      </c>
      <c r="D12" s="8"/>
      <c r="E12" s="9"/>
      <c r="F12" s="8"/>
      <c r="G12" s="9"/>
      <c r="H12" s="8"/>
      <c r="I12" s="9"/>
      <c r="J12" s="8">
        <v>8.3822296730939883E-4</v>
      </c>
      <c r="K12" s="9">
        <v>9.9999999999998614E-4</v>
      </c>
      <c r="L12" s="8">
        <v>8.3822296730939883E-4</v>
      </c>
      <c r="M12" s="9">
        <v>9.9999999999998614E-4</v>
      </c>
      <c r="N12" s="8">
        <v>1.1735121542330251E-2</v>
      </c>
      <c r="O12" s="9">
        <v>1.3999999999999974E-2</v>
      </c>
      <c r="P12" s="8">
        <v>1.3411567476948827E-2</v>
      </c>
      <c r="Q12" s="9">
        <v>1.5999999999999948E-2</v>
      </c>
      <c r="R12" s="8">
        <v>1.4249790444258226E-2</v>
      </c>
      <c r="S12" s="9">
        <v>1.6999999999999932E-2</v>
      </c>
      <c r="T12" s="8">
        <v>1.0896898575020852E-2</v>
      </c>
      <c r="U12" s="9">
        <v>1.2999999999999821E-2</v>
      </c>
      <c r="V12" s="8">
        <v>9.2204526404022769E-3</v>
      </c>
      <c r="W12" s="9">
        <v>1.0999999999999848E-2</v>
      </c>
      <c r="X12" s="8">
        <v>8.3822296730931001E-3</v>
      </c>
      <c r="Y12" s="9">
        <v>1.000000000000003E-2</v>
      </c>
      <c r="Z12" s="8">
        <v>-2.6823134953897765E-2</v>
      </c>
      <c r="AA12" s="9">
        <v>-3.2000000000000063E-2</v>
      </c>
      <c r="AB12" s="8">
        <v>-2.6823134953897765E-2</v>
      </c>
      <c r="AC12" s="9">
        <v>-3.2000000000000063E-2</v>
      </c>
      <c r="AD12" s="8">
        <v>-3.6043587594300264E-2</v>
      </c>
      <c r="AE12" s="9">
        <v>-4.3000000000000246E-2</v>
      </c>
      <c r="AF12" s="8">
        <v>-3.688181056160944E-2</v>
      </c>
      <c r="AG12" s="9">
        <v>-4.400000000000006E-2</v>
      </c>
      <c r="AH12" s="8">
        <v>-3.1852472757753714E-2</v>
      </c>
      <c r="AI12" s="9">
        <v>-3.8000000000000145E-2</v>
      </c>
      <c r="AJ12" s="8">
        <v>-3.1852472757753714E-2</v>
      </c>
      <c r="AK12" s="9">
        <v>-3.8000000000000145E-2</v>
      </c>
      <c r="AL12" s="8">
        <v>-3.1852472757753603E-2</v>
      </c>
      <c r="AM12" s="9">
        <v>-3.8000000000000082E-2</v>
      </c>
      <c r="AN12" s="8">
        <v>2.9337803855825406E-2</v>
      </c>
      <c r="AO12" s="9">
        <v>3.499999999999983E-2</v>
      </c>
      <c r="AP12" s="8">
        <v>2.9337803855825406E-2</v>
      </c>
      <c r="AQ12" s="9">
        <v>3.499999999999983E-2</v>
      </c>
      <c r="AS12" s="56"/>
      <c r="AU12" s="45"/>
      <c r="AV12" s="46"/>
      <c r="AX12" s="45"/>
      <c r="AY12" s="45"/>
    </row>
    <row r="13" spans="2:51" x14ac:dyDescent="0.25">
      <c r="B13" s="5" t="s">
        <v>18</v>
      </c>
      <c r="D13" s="8"/>
      <c r="E13" s="9"/>
      <c r="F13" s="8"/>
      <c r="G13" s="9"/>
      <c r="H13" s="8"/>
      <c r="I13" s="9"/>
      <c r="J13" s="8">
        <v>-6.6008616192669844E-4</v>
      </c>
      <c r="K13" s="9">
        <v>-1.3539938657998463E-3</v>
      </c>
      <c r="L13" s="8">
        <v>-6.6008616192669844E-4</v>
      </c>
      <c r="M13" s="9">
        <v>-1.3539938657998463E-3</v>
      </c>
      <c r="N13" s="8">
        <v>3.1828739748029911E-4</v>
      </c>
      <c r="O13" s="9">
        <v>6.528832273831886E-4</v>
      </c>
      <c r="P13" s="8">
        <v>5.2311541482414903E-3</v>
      </c>
      <c r="Q13" s="9">
        <v>1.0730342546643595E-2</v>
      </c>
      <c r="R13" s="8">
        <v>4.9899992585431541E-3</v>
      </c>
      <c r="S13" s="9">
        <v>1.0235676455771017E-2</v>
      </c>
      <c r="T13" s="8">
        <v>1.9998542664050323E-3</v>
      </c>
      <c r="U13" s="9">
        <v>4.1021772086577424E-3</v>
      </c>
      <c r="V13" s="8">
        <v>7.7322223876441498E-4</v>
      </c>
      <c r="W13" s="9">
        <v>1.5860628938671462E-3</v>
      </c>
      <c r="X13" s="8">
        <v>9.7137975594852044E-4</v>
      </c>
      <c r="Y13" s="9">
        <v>1.9925311372646914E-3</v>
      </c>
      <c r="Z13" s="8">
        <v>-3.7305564783031153E-3</v>
      </c>
      <c r="AA13" s="9">
        <v>-7.6522594760944362E-3</v>
      </c>
      <c r="AB13" s="8">
        <v>-3.7305564783031153E-3</v>
      </c>
      <c r="AC13" s="9">
        <v>-7.6522594760944362E-3</v>
      </c>
      <c r="AD13" s="8">
        <v>-5.3052506073569816E-3</v>
      </c>
      <c r="AE13" s="9">
        <v>-1.0882332024542835E-2</v>
      </c>
      <c r="AF13" s="8">
        <v>-5.2837519210998662E-3</v>
      </c>
      <c r="AG13" s="9">
        <v>-1.0838233100805492E-2</v>
      </c>
      <c r="AH13" s="8">
        <v>-3.8857166229733231E-3</v>
      </c>
      <c r="AI13" s="9">
        <v>-7.9705298720179896E-3</v>
      </c>
      <c r="AJ13" s="8">
        <v>-3.8857166229733231E-3</v>
      </c>
      <c r="AK13" s="9">
        <v>-7.9705298720179896E-3</v>
      </c>
      <c r="AL13" s="8">
        <v>-9.4796304920612195E-2</v>
      </c>
      <c r="AM13" s="9">
        <v>-0.21737176153250024</v>
      </c>
      <c r="AN13" s="8">
        <v>-6.5752541696278644E-2</v>
      </c>
      <c r="AO13" s="9">
        <v>-0.1507732376882075</v>
      </c>
      <c r="AP13" s="8">
        <v>-6.5752541696278644E-2</v>
      </c>
      <c r="AQ13" s="9">
        <v>-0.1507732376882075</v>
      </c>
      <c r="AS13" s="56"/>
      <c r="AU13" s="45"/>
      <c r="AV13" s="46"/>
      <c r="AX13" s="45"/>
      <c r="AY13" s="45"/>
    </row>
    <row r="14" spans="2:51" x14ac:dyDescent="0.25">
      <c r="B14" s="5" t="s">
        <v>19</v>
      </c>
      <c r="D14" s="8"/>
      <c r="E14" s="9"/>
      <c r="F14" s="8"/>
      <c r="G14" s="9"/>
      <c r="H14" s="8"/>
      <c r="I14" s="9"/>
      <c r="J14" s="8">
        <v>-5.1861300073585692E-4</v>
      </c>
      <c r="K14" s="9">
        <v>-9.796924867577772E-4</v>
      </c>
      <c r="L14" s="8">
        <v>-5.1861300073585692E-4</v>
      </c>
      <c r="M14" s="9">
        <v>-9.796924867577772E-4</v>
      </c>
      <c r="N14" s="8">
        <v>-7.8695160624908667E-4</v>
      </c>
      <c r="O14" s="9">
        <v>-1.486600943266525E-3</v>
      </c>
      <c r="P14" s="8">
        <v>2.9538297260178759E-3</v>
      </c>
      <c r="Q14" s="9">
        <v>5.579969622117667E-3</v>
      </c>
      <c r="R14" s="8">
        <v>3.1345984850439379E-3</v>
      </c>
      <c r="S14" s="9">
        <v>5.9214531460693304E-3</v>
      </c>
      <c r="T14" s="8">
        <v>-4.0908745467393981E-4</v>
      </c>
      <c r="U14" s="9">
        <v>-7.7279186060166816E-4</v>
      </c>
      <c r="V14" s="8">
        <v>-1.4381501393841978E-3</v>
      </c>
      <c r="W14" s="9">
        <v>-2.7167558167364575E-3</v>
      </c>
      <c r="X14" s="8">
        <v>-1.6917840606627266E-3</v>
      </c>
      <c r="Y14" s="9">
        <v>-3.1958862024207557E-3</v>
      </c>
      <c r="Z14" s="8">
        <v>-1.242417065336332E-2</v>
      </c>
      <c r="AA14" s="9">
        <v>-2.3470037631192001E-2</v>
      </c>
      <c r="AB14" s="8">
        <v>-1.242417065336332E-2</v>
      </c>
      <c r="AC14" s="9">
        <v>-2.3470037631192001E-2</v>
      </c>
      <c r="AD14" s="8">
        <v>-1.3177504211512092E-2</v>
      </c>
      <c r="AE14" s="9">
        <v>-2.4893131973010782E-2</v>
      </c>
      <c r="AF14" s="8">
        <v>-1.3050687250872883E-2</v>
      </c>
      <c r="AG14" s="9">
        <v>-2.4653566780168806E-2</v>
      </c>
      <c r="AH14" s="8">
        <v>-1.0711457731339191E-2</v>
      </c>
      <c r="AI14" s="9">
        <v>-2.0234615496962649E-2</v>
      </c>
      <c r="AJ14" s="8">
        <v>-1.0711457731339191E-2</v>
      </c>
      <c r="AK14" s="9">
        <v>-2.0234615496962649E-2</v>
      </c>
      <c r="AL14" s="8">
        <v>-1.8365609807313832E-2</v>
      </c>
      <c r="AM14" s="9">
        <v>-3.4970473230989077E-2</v>
      </c>
      <c r="AN14" s="8">
        <v>1.6626674599570901E-2</v>
      </c>
      <c r="AO14" s="9">
        <v>3.1659317882987405E-2</v>
      </c>
      <c r="AP14" s="8">
        <v>1.6626674599570901E-2</v>
      </c>
      <c r="AQ14" s="9">
        <v>3.1659317882987405E-2</v>
      </c>
      <c r="AS14" s="56"/>
      <c r="AU14" s="45"/>
      <c r="AV14" s="46"/>
      <c r="AX14" s="45"/>
      <c r="AY14" s="45"/>
    </row>
    <row r="15" spans="2:51" x14ac:dyDescent="0.25">
      <c r="B15" s="5" t="s">
        <v>20</v>
      </c>
      <c r="D15" s="8"/>
      <c r="E15" s="9"/>
      <c r="F15" s="8"/>
      <c r="G15" s="9"/>
      <c r="H15" s="8"/>
      <c r="I15" s="9"/>
      <c r="J15" s="8">
        <v>-7.1621475634120468E-4</v>
      </c>
      <c r="K15" s="9">
        <v>-1.2969869856910288E-3</v>
      </c>
      <c r="L15" s="8">
        <v>-7.1621475634120468E-4</v>
      </c>
      <c r="M15" s="9">
        <v>-1.2969869856910288E-3</v>
      </c>
      <c r="N15" s="8">
        <v>2.2853792272952145E-3</v>
      </c>
      <c r="O15" s="9">
        <v>4.1385730870903414E-3</v>
      </c>
      <c r="P15" s="8">
        <v>1.4105002174138459E-2</v>
      </c>
      <c r="Q15" s="9">
        <v>2.5542624039829459E-2</v>
      </c>
      <c r="R15" s="8">
        <v>1.468422498107036E-2</v>
      </c>
      <c r="S15" s="9">
        <v>2.6591533512519E-2</v>
      </c>
      <c r="T15" s="8">
        <v>1.1318858951001376E-2</v>
      </c>
      <c r="U15" s="9">
        <v>2.0497221849095221E-2</v>
      </c>
      <c r="V15" s="8">
        <v>9.8559359198087115E-3</v>
      </c>
      <c r="W15" s="9">
        <v>1.7848027433976787E-2</v>
      </c>
      <c r="X15" s="8">
        <v>9.6278207943250038E-3</v>
      </c>
      <c r="Y15" s="9">
        <v>1.7434935765071533E-2</v>
      </c>
      <c r="Z15" s="8">
        <v>1.5883537128540404E-3</v>
      </c>
      <c r="AA15" s="9">
        <v>2.8763357303188131E-3</v>
      </c>
      <c r="AB15" s="8">
        <v>1.5883537128540404E-3</v>
      </c>
      <c r="AC15" s="9">
        <v>2.8763357303188131E-3</v>
      </c>
      <c r="AD15" s="8">
        <v>2.1247973433236034E-4</v>
      </c>
      <c r="AE15" s="9">
        <v>3.847776769635991E-4</v>
      </c>
      <c r="AF15" s="8">
        <v>1.7517299747349391E-4</v>
      </c>
      <c r="AG15" s="9">
        <v>3.1721923620803283E-4</v>
      </c>
      <c r="AH15" s="8">
        <v>1.9518969732554847E-3</v>
      </c>
      <c r="AI15" s="9">
        <v>3.5346730143548388E-3</v>
      </c>
      <c r="AJ15" s="8">
        <v>1.9518969732554847E-3</v>
      </c>
      <c r="AK15" s="9">
        <v>3.5346730143548388E-3</v>
      </c>
      <c r="AL15" s="8">
        <v>-0.16360715171481233</v>
      </c>
      <c r="AM15" s="9">
        <v>-0.38546296310776945</v>
      </c>
      <c r="AN15" s="8">
        <v>-0.13428639358607908</v>
      </c>
      <c r="AO15" s="9">
        <v>-0.31638244804221383</v>
      </c>
      <c r="AP15" s="8">
        <v>-0.13430464996789149</v>
      </c>
      <c r="AQ15" s="9">
        <v>-0.31642546058142906</v>
      </c>
      <c r="AS15" s="56"/>
      <c r="AU15" s="45"/>
      <c r="AV15" s="46"/>
      <c r="AX15" s="45"/>
      <c r="AY15" s="45"/>
    </row>
    <row r="16" spans="2:51" x14ac:dyDescent="0.25">
      <c r="B16" s="5" t="s">
        <v>89</v>
      </c>
      <c r="D16" s="8"/>
      <c r="E16" s="9"/>
      <c r="F16" s="8"/>
      <c r="G16" s="9"/>
      <c r="H16" s="8"/>
      <c r="I16" s="9"/>
      <c r="J16" s="8" t="s">
        <v>80</v>
      </c>
      <c r="K16" s="9">
        <v>0</v>
      </c>
      <c r="L16" s="8" t="s">
        <v>80</v>
      </c>
      <c r="M16" s="9">
        <v>0</v>
      </c>
      <c r="N16" s="8" t="s">
        <v>80</v>
      </c>
      <c r="O16" s="9">
        <v>0</v>
      </c>
      <c r="P16" s="8" t="s">
        <v>80</v>
      </c>
      <c r="Q16" s="9">
        <v>0</v>
      </c>
      <c r="R16" s="8" t="s">
        <v>80</v>
      </c>
      <c r="S16" s="9">
        <v>0</v>
      </c>
      <c r="T16" s="8" t="s">
        <v>80</v>
      </c>
      <c r="U16" s="9">
        <v>0</v>
      </c>
      <c r="V16" s="8" t="s">
        <v>80</v>
      </c>
      <c r="W16" s="9">
        <v>0</v>
      </c>
      <c r="X16" s="8" t="s">
        <v>80</v>
      </c>
      <c r="Y16" s="9">
        <v>0</v>
      </c>
      <c r="Z16" s="8" t="s">
        <v>80</v>
      </c>
      <c r="AA16" s="9">
        <v>0</v>
      </c>
      <c r="AB16" s="8" t="s">
        <v>80</v>
      </c>
      <c r="AC16" s="9">
        <v>0</v>
      </c>
      <c r="AD16" s="8" t="s">
        <v>80</v>
      </c>
      <c r="AE16" s="9">
        <v>0</v>
      </c>
      <c r="AF16" s="8" t="s">
        <v>80</v>
      </c>
      <c r="AG16" s="9">
        <v>0</v>
      </c>
      <c r="AH16" s="8" t="s">
        <v>80</v>
      </c>
      <c r="AI16" s="9">
        <v>0</v>
      </c>
      <c r="AJ16" s="8" t="s">
        <v>80</v>
      </c>
      <c r="AK16" s="9">
        <v>0</v>
      </c>
      <c r="AL16" s="8">
        <v>1.1448257795010353E-2</v>
      </c>
      <c r="AM16" s="9">
        <v>2.6704715267093265E-2</v>
      </c>
      <c r="AN16" s="8">
        <v>3.9407042934773484E-2</v>
      </c>
      <c r="AO16" s="9">
        <v>9.19226208855905E-2</v>
      </c>
      <c r="AP16" s="8">
        <v>3.9231181088987155E-2</v>
      </c>
      <c r="AQ16" s="9">
        <v>9.1512397723065922E-2</v>
      </c>
      <c r="AU16" s="45"/>
      <c r="AV16" s="46"/>
      <c r="AX16" s="45"/>
      <c r="AY16" s="45"/>
    </row>
    <row r="17" spans="2:51" x14ac:dyDescent="0.25">
      <c r="B17" s="5" t="s">
        <v>90</v>
      </c>
      <c r="D17" s="8"/>
      <c r="E17" s="9"/>
      <c r="F17" s="8"/>
      <c r="G17" s="9"/>
      <c r="H17" s="8"/>
      <c r="I17" s="9"/>
      <c r="J17" s="8">
        <v>-4.0783229749319361E-4</v>
      </c>
      <c r="K17" s="9">
        <v>-7.5993375865782652E-4</v>
      </c>
      <c r="L17" s="8">
        <v>-4.0783229749319361E-4</v>
      </c>
      <c r="M17" s="9">
        <v>-7.5993375865782652E-4</v>
      </c>
      <c r="N17" s="8">
        <v>3.4741432178897469E-4</v>
      </c>
      <c r="O17" s="9">
        <v>6.4735400553468116E-4</v>
      </c>
      <c r="P17" s="8">
        <v>5.2569948997234217E-3</v>
      </c>
      <c r="Q17" s="9">
        <v>9.7956143197762257E-3</v>
      </c>
      <c r="R17" s="8">
        <v>5.3660156913806212E-3</v>
      </c>
      <c r="S17" s="9">
        <v>9.9987580641172982E-3</v>
      </c>
      <c r="T17" s="8">
        <v>8.9467200958164295E-3</v>
      </c>
      <c r="U17" s="9">
        <v>1.6670858761955523E-2</v>
      </c>
      <c r="V17" s="8">
        <v>1.3080830805926258E-2</v>
      </c>
      <c r="W17" s="9">
        <v>2.4374148349248777E-2</v>
      </c>
      <c r="X17" s="8">
        <v>1.2838151461551428E-2</v>
      </c>
      <c r="Y17" s="9">
        <v>2.3921952121895074E-2</v>
      </c>
      <c r="Z17" s="8">
        <v>2.7474482720448723E-3</v>
      </c>
      <c r="AA17" s="9">
        <v>5.119454013147908E-3</v>
      </c>
      <c r="AB17" s="8">
        <v>2.7474482720448723E-3</v>
      </c>
      <c r="AC17" s="9">
        <v>5.119454013147908E-3</v>
      </c>
      <c r="AD17" s="8">
        <v>1.9326083004260974E-2</v>
      </c>
      <c r="AE17" s="9">
        <v>3.6011230566665588E-2</v>
      </c>
      <c r="AF17" s="8">
        <v>1.9518144666216708E-2</v>
      </c>
      <c r="AG17" s="9">
        <v>3.6369108404103116E-2</v>
      </c>
      <c r="AH17" s="8">
        <v>2.0693848014482707E-2</v>
      </c>
      <c r="AI17" s="9">
        <v>3.8559853644257361E-2</v>
      </c>
      <c r="AJ17" s="8">
        <v>2.0693848014482707E-2</v>
      </c>
      <c r="AK17" s="9">
        <v>3.8559853644257361E-2</v>
      </c>
      <c r="AL17" s="8">
        <v>1.6673504145921614E-2</v>
      </c>
      <c r="AM17" s="9">
        <v>3.0935864946989255E-2</v>
      </c>
      <c r="AN17" s="8">
        <v>5.2820476400946781E-2</v>
      </c>
      <c r="AO17" s="9">
        <v>9.8002622008823967E-2</v>
      </c>
      <c r="AP17" s="8">
        <v>5.2566741954538809E-2</v>
      </c>
      <c r="AQ17" s="9">
        <v>9.7531845470324618E-2</v>
      </c>
      <c r="AU17" s="45"/>
      <c r="AV17" s="46"/>
      <c r="AX17" s="45"/>
      <c r="AY17" s="45"/>
    </row>
    <row r="18" spans="2:51" x14ac:dyDescent="0.25">
      <c r="B18" s="5" t="s">
        <v>21</v>
      </c>
      <c r="D18" s="8"/>
      <c r="E18" s="9"/>
      <c r="F18" s="8"/>
      <c r="G18" s="9"/>
      <c r="H18" s="8"/>
      <c r="I18" s="9"/>
      <c r="J18" s="8">
        <v>-8.5117356042241354E-4</v>
      </c>
      <c r="K18" s="9">
        <v>-2.0564678267688758E-3</v>
      </c>
      <c r="L18" s="8">
        <v>-8.5117356042241354E-4</v>
      </c>
      <c r="M18" s="9">
        <v>-2.0564678267688758E-3</v>
      </c>
      <c r="N18" s="8">
        <v>3.8260723086791515E-4</v>
      </c>
      <c r="O18" s="9">
        <v>9.2439368085955203E-4</v>
      </c>
      <c r="P18" s="8">
        <v>6.2911068661437586E-3</v>
      </c>
      <c r="Q18" s="9">
        <v>1.5199554434667417E-2</v>
      </c>
      <c r="R18" s="8">
        <v>6.4539462869823705E-3</v>
      </c>
      <c r="S18" s="9">
        <v>1.5592980693958222E-2</v>
      </c>
      <c r="T18" s="8">
        <v>3.4223827643415916E-3</v>
      </c>
      <c r="U18" s="9">
        <v>8.2686074532962277E-3</v>
      </c>
      <c r="V18" s="8">
        <v>2.600057598807437E-3</v>
      </c>
      <c r="W18" s="9">
        <v>6.2818384502456E-3</v>
      </c>
      <c r="X18" s="8">
        <v>2.5825310559215442E-3</v>
      </c>
      <c r="Y18" s="9">
        <v>6.2394936533258236E-3</v>
      </c>
      <c r="Z18" s="8">
        <v>7.180599336825022E-3</v>
      </c>
      <c r="AA18" s="9">
        <v>1.7348602211952287E-2</v>
      </c>
      <c r="AB18" s="8">
        <v>7.180599336825022E-3</v>
      </c>
      <c r="AC18" s="9">
        <v>1.7348602211952287E-2</v>
      </c>
      <c r="AD18" s="8">
        <v>6.6342873177642758E-3</v>
      </c>
      <c r="AE18" s="9">
        <v>1.6028691511227374E-2</v>
      </c>
      <c r="AF18" s="8">
        <v>6.411337652253879E-3</v>
      </c>
      <c r="AG18" s="9">
        <v>1.5490036605307202E-2</v>
      </c>
      <c r="AH18" s="8">
        <v>7.725396176573307E-3</v>
      </c>
      <c r="AI18" s="9">
        <v>1.8664852181596421E-2</v>
      </c>
      <c r="AJ18" s="8">
        <v>7.6962442362613626E-3</v>
      </c>
      <c r="AK18" s="9">
        <v>1.8594419980542131E-2</v>
      </c>
      <c r="AL18" s="8">
        <v>4.480820338326641E-3</v>
      </c>
      <c r="AM18" s="9">
        <v>1.1115645619157758E-2</v>
      </c>
      <c r="AN18" s="8">
        <v>3.0104366889083689E-2</v>
      </c>
      <c r="AO18" s="9">
        <v>7.4680404180883161E-2</v>
      </c>
      <c r="AP18" s="8">
        <v>3.0104366889083689E-2</v>
      </c>
      <c r="AQ18" s="9">
        <v>7.4680404180883161E-2</v>
      </c>
      <c r="AS18" s="56"/>
      <c r="AU18" s="45"/>
      <c r="AV18" s="46"/>
      <c r="AX18" s="45"/>
      <c r="AY18" s="45"/>
    </row>
    <row r="19" spans="2:51" x14ac:dyDescent="0.25">
      <c r="B19" s="5" t="s">
        <v>22</v>
      </c>
      <c r="D19" s="8"/>
      <c r="E19" s="9"/>
      <c r="F19" s="8"/>
      <c r="G19" s="9"/>
      <c r="H19" s="8"/>
      <c r="I19" s="9"/>
      <c r="J19" s="8">
        <v>-9.8701224743613647E-4</v>
      </c>
      <c r="K19" s="9">
        <v>-2.6141572672678066E-3</v>
      </c>
      <c r="L19" s="8">
        <v>-9.8701224743613647E-4</v>
      </c>
      <c r="M19" s="9">
        <v>-2.6141572672678066E-3</v>
      </c>
      <c r="N19" s="8">
        <v>-1.038389969124287E-2</v>
      </c>
      <c r="O19" s="9">
        <v>-2.7502340432912876E-2</v>
      </c>
      <c r="P19" s="8">
        <v>-4.4027299947553278E-3</v>
      </c>
      <c r="Q19" s="9">
        <v>-1.1660877199350579E-2</v>
      </c>
      <c r="R19" s="8">
        <v>-5.1105869029605122E-3</v>
      </c>
      <c r="S19" s="9">
        <v>-1.3535675901775174E-2</v>
      </c>
      <c r="T19" s="8">
        <v>-4.684634424474865E-3</v>
      </c>
      <c r="U19" s="9">
        <v>-1.2407516884461444E-2</v>
      </c>
      <c r="V19" s="8">
        <v>-2.245202433667437E-3</v>
      </c>
      <c r="W19" s="9">
        <v>-5.9465445071278785E-3</v>
      </c>
      <c r="X19" s="8">
        <v>-2.2233369864327335E-3</v>
      </c>
      <c r="Y19" s="9">
        <v>-5.8886326443933195E-3</v>
      </c>
      <c r="Z19" s="8">
        <v>1.0520774347964057E-3</v>
      </c>
      <c r="AA19" s="9">
        <v>2.7864860634156433E-3</v>
      </c>
      <c r="AB19" s="8">
        <v>1.0520774347964057E-3</v>
      </c>
      <c r="AC19" s="9">
        <v>2.7864860634156433E-3</v>
      </c>
      <c r="AD19" s="8">
        <v>-3.9990680442136828E-4</v>
      </c>
      <c r="AE19" s="9">
        <v>-1.0591755894860256E-3</v>
      </c>
      <c r="AF19" s="8">
        <v>-3.9990680442136828E-4</v>
      </c>
      <c r="AG19" s="9">
        <v>-1.0591755894860256E-3</v>
      </c>
      <c r="AH19" s="8">
        <v>1.5750602669575287E-3</v>
      </c>
      <c r="AI19" s="9">
        <v>4.1716354117663588E-3</v>
      </c>
      <c r="AJ19" s="8">
        <v>1.7511986748033337E-3</v>
      </c>
      <c r="AK19" s="9">
        <v>4.6381478589131268E-3</v>
      </c>
      <c r="AL19" s="8">
        <v>-4.4083104004899454E-4</v>
      </c>
      <c r="AM19" s="9">
        <v>-1.1501497091928039E-3</v>
      </c>
      <c r="AN19" s="8">
        <v>2.1877196278007105E-2</v>
      </c>
      <c r="AO19" s="9">
        <v>5.7078673349104658E-2</v>
      </c>
      <c r="AP19" s="8">
        <v>2.1693920799825239E-2</v>
      </c>
      <c r="AQ19" s="9">
        <v>5.6600498677217316E-2</v>
      </c>
      <c r="AS19" s="56"/>
      <c r="AU19" s="45"/>
      <c r="AV19" s="46"/>
      <c r="AX19" s="45"/>
      <c r="AY19" s="45"/>
    </row>
    <row r="20" spans="2:51" x14ac:dyDescent="0.25">
      <c r="B20" s="5" t="s">
        <v>23</v>
      </c>
      <c r="D20" s="8"/>
      <c r="E20" s="9"/>
      <c r="F20" s="8"/>
      <c r="G20" s="9"/>
      <c r="H20" s="8"/>
      <c r="I20" s="9"/>
      <c r="J20" s="8">
        <v>-3.8568159844010186E-4</v>
      </c>
      <c r="K20" s="9">
        <v>-7.3032457814777788E-4</v>
      </c>
      <c r="L20" s="8">
        <v>-3.8568159844010186E-4</v>
      </c>
      <c r="M20" s="9">
        <v>-7.3032457814777788E-4</v>
      </c>
      <c r="N20" s="8">
        <v>-2.4171977222922081E-3</v>
      </c>
      <c r="O20" s="9">
        <v>-4.5771924664611448E-3</v>
      </c>
      <c r="P20" s="8">
        <v>2.6482322697194416E-3</v>
      </c>
      <c r="Q20" s="9">
        <v>5.0146782295096134E-3</v>
      </c>
      <c r="R20" s="8">
        <v>2.6511234041246556E-3</v>
      </c>
      <c r="S20" s="9">
        <v>5.0201528659025328E-3</v>
      </c>
      <c r="T20" s="8">
        <v>-2.4620629210159173E-4</v>
      </c>
      <c r="U20" s="9">
        <v>-4.6621489628654407E-4</v>
      </c>
      <c r="V20" s="8">
        <v>-1.7442910796489075E-3</v>
      </c>
      <c r="W20" s="9">
        <v>-3.302980106035061E-3</v>
      </c>
      <c r="X20" s="8">
        <v>-1.9197107769092225E-3</v>
      </c>
      <c r="Y20" s="9">
        <v>-3.6351538911432715E-3</v>
      </c>
      <c r="Z20" s="8">
        <v>-1.1725261660870068E-2</v>
      </c>
      <c r="AA20" s="9">
        <v>-2.2202891739666011E-2</v>
      </c>
      <c r="AB20" s="8">
        <v>-1.1725261660870068E-2</v>
      </c>
      <c r="AC20" s="9">
        <v>-2.2202891739666011E-2</v>
      </c>
      <c r="AD20" s="8">
        <v>-1.2335593855941407E-2</v>
      </c>
      <c r="AE20" s="9">
        <v>-2.3358613466339821E-2</v>
      </c>
      <c r="AF20" s="8">
        <v>-1.2337713679342999E-2</v>
      </c>
      <c r="AG20" s="9">
        <v>-2.3362627552409185E-2</v>
      </c>
      <c r="AH20" s="8">
        <v>-1.1223557412201157E-2</v>
      </c>
      <c r="AI20" s="9">
        <v>-2.1252867301772158E-2</v>
      </c>
      <c r="AJ20" s="8">
        <v>-1.1223557412201157E-2</v>
      </c>
      <c r="AK20" s="9">
        <v>-2.1252867301772158E-2</v>
      </c>
      <c r="AL20" s="8">
        <v>-1.2316336952968299E-2</v>
      </c>
      <c r="AM20" s="9">
        <v>-2.3749999579571687E-2</v>
      </c>
      <c r="AN20" s="8">
        <v>2.2039707717913748E-2</v>
      </c>
      <c r="AO20" s="9">
        <v>4.2499896765830089E-2</v>
      </c>
      <c r="AP20" s="8">
        <v>2.1988963691802255E-2</v>
      </c>
      <c r="AQ20" s="9">
        <v>4.2402045383278929E-2</v>
      </c>
      <c r="AS20" s="56"/>
      <c r="AU20" s="45"/>
      <c r="AV20" s="46"/>
      <c r="AX20" s="45"/>
      <c r="AY20" s="45"/>
    </row>
    <row r="21" spans="2:51" x14ac:dyDescent="0.25">
      <c r="B21" s="5" t="s">
        <v>76</v>
      </c>
      <c r="D21" s="8"/>
      <c r="E21" s="9"/>
      <c r="F21" s="8"/>
      <c r="G21" s="9"/>
      <c r="H21" s="8"/>
      <c r="I21" s="9"/>
      <c r="J21" s="8">
        <v>4.045307443365509E-4</v>
      </c>
      <c r="K21" s="9">
        <v>9.9999999999977147E-4</v>
      </c>
      <c r="L21" s="8">
        <v>4.045307443365509E-4</v>
      </c>
      <c r="M21" s="9">
        <v>9.9999999999977147E-4</v>
      </c>
      <c r="N21" s="8">
        <v>8.09061488673124E-3</v>
      </c>
      <c r="O21" s="9">
        <v>1.9999999999999754E-2</v>
      </c>
      <c r="P21" s="8">
        <v>2.7103559870550242E-2</v>
      </c>
      <c r="Q21" s="9">
        <v>6.7000000000000032E-2</v>
      </c>
      <c r="R21" s="8">
        <v>2.7912621359223122E-2</v>
      </c>
      <c r="S21" s="9">
        <v>6.8999999999999562E-2</v>
      </c>
      <c r="T21" s="8">
        <v>2.2249190938511409E-2</v>
      </c>
      <c r="U21" s="9">
        <v>5.5000000000000014E-2</v>
      </c>
      <c r="V21" s="8">
        <v>3.3576051779935279E-2</v>
      </c>
      <c r="W21" s="9">
        <v>8.2999999999999907E-2</v>
      </c>
      <c r="X21" s="8">
        <v>3.3576051779935279E-2</v>
      </c>
      <c r="Y21" s="9">
        <v>8.2999999999999907E-2</v>
      </c>
      <c r="Z21" s="8">
        <v>4.935275080906143E-2</v>
      </c>
      <c r="AA21" s="9">
        <v>0.12199999999999964</v>
      </c>
      <c r="AB21" s="8">
        <v>4.935275080906143E-2</v>
      </c>
      <c r="AC21" s="9">
        <v>0.12199999999999964</v>
      </c>
      <c r="AD21" s="8">
        <v>4.8139158576051777E-2</v>
      </c>
      <c r="AE21" s="9">
        <v>0.11899999999999993</v>
      </c>
      <c r="AF21" s="8">
        <v>4.7330097087378675E-2</v>
      </c>
      <c r="AG21" s="9">
        <v>0.11699999999999999</v>
      </c>
      <c r="AH21" s="8">
        <v>4.8543689320388328E-2</v>
      </c>
      <c r="AI21" s="9">
        <v>0.12000000000000011</v>
      </c>
      <c r="AJ21" s="8">
        <v>4.8543689320388328E-2</v>
      </c>
      <c r="AK21" s="9">
        <v>0.12000000000000011</v>
      </c>
      <c r="AL21" s="8">
        <v>4.0453074433656866E-2</v>
      </c>
      <c r="AM21" s="9">
        <v>9.9999999999999714E-2</v>
      </c>
      <c r="AN21" s="8">
        <v>6.7961165048543659E-2</v>
      </c>
      <c r="AO21" s="9">
        <v>0.16799999999999968</v>
      </c>
      <c r="AP21" s="8">
        <v>6.7961165048543659E-2</v>
      </c>
      <c r="AQ21" s="9">
        <v>0.16799999999999968</v>
      </c>
      <c r="AS21" s="56"/>
      <c r="AU21" s="45"/>
      <c r="AV21" s="46"/>
      <c r="AX21" s="45"/>
      <c r="AY21" s="45"/>
    </row>
    <row r="22" spans="2:51" x14ac:dyDescent="0.25">
      <c r="B22" s="5" t="s">
        <v>77</v>
      </c>
      <c r="D22" s="8"/>
      <c r="E22" s="9"/>
      <c r="F22" s="8"/>
      <c r="G22" s="9"/>
      <c r="H22" s="8"/>
      <c r="I22" s="9"/>
      <c r="J22" s="8">
        <v>0</v>
      </c>
      <c r="K22" s="9">
        <v>0</v>
      </c>
      <c r="L22" s="8">
        <v>0</v>
      </c>
      <c r="M22" s="9">
        <v>0</v>
      </c>
      <c r="N22" s="8">
        <v>5.4093040028848627E-3</v>
      </c>
      <c r="O22" s="9">
        <v>1.4999999999999561E-2</v>
      </c>
      <c r="P22" s="8">
        <v>2.3440317345834849E-2</v>
      </c>
      <c r="Q22" s="9">
        <v>6.5000000000000072E-2</v>
      </c>
      <c r="R22" s="8">
        <v>2.4161557879552653E-2</v>
      </c>
      <c r="S22" s="9">
        <v>6.6999999999999713E-2</v>
      </c>
      <c r="T22" s="8">
        <v>1.8031013342949764E-2</v>
      </c>
      <c r="U22" s="9">
        <v>4.9999999999999968E-2</v>
      </c>
      <c r="V22" s="8">
        <v>3.1734583483591816E-2</v>
      </c>
      <c r="W22" s="9">
        <v>8.7999999999999856E-2</v>
      </c>
      <c r="X22" s="8">
        <v>3.209520375045094E-2</v>
      </c>
      <c r="Y22" s="9">
        <v>8.9000000000000218E-2</v>
      </c>
      <c r="Z22" s="8">
        <v>5.0126217093400482E-2</v>
      </c>
      <c r="AA22" s="9">
        <v>0.13899999999999965</v>
      </c>
      <c r="AB22" s="8">
        <v>5.0126217093400482E-2</v>
      </c>
      <c r="AC22" s="9">
        <v>0.13899999999999965</v>
      </c>
      <c r="AD22" s="8">
        <v>4.9404976559682678E-2</v>
      </c>
      <c r="AE22" s="9">
        <v>0.13699999999999998</v>
      </c>
      <c r="AF22" s="8">
        <v>4.9044356292823554E-2</v>
      </c>
      <c r="AG22" s="9">
        <v>0.13599999999999962</v>
      </c>
      <c r="AH22" s="8">
        <v>3.8586368553912731E-2</v>
      </c>
      <c r="AI22" s="9">
        <v>0.1069999999999998</v>
      </c>
      <c r="AJ22" s="8">
        <v>3.8586368553912731E-2</v>
      </c>
      <c r="AK22" s="9">
        <v>0.1069999999999998</v>
      </c>
      <c r="AL22" s="8">
        <v>3.0292102416155986E-2</v>
      </c>
      <c r="AM22" s="9">
        <v>8.4000000000000352E-2</v>
      </c>
      <c r="AN22" s="8">
        <v>5.3732419761990613E-2</v>
      </c>
      <c r="AO22" s="9">
        <v>0.14899999999999997</v>
      </c>
      <c r="AP22" s="8">
        <v>5.3732419761990613E-2</v>
      </c>
      <c r="AQ22" s="9">
        <v>0.14899999999999997</v>
      </c>
      <c r="AS22" s="56"/>
      <c r="AU22" s="45"/>
      <c r="AV22" s="46"/>
      <c r="AX22" s="45"/>
      <c r="AY22" s="45"/>
    </row>
    <row r="23" spans="2:51" x14ac:dyDescent="0.25">
      <c r="B23" s="5" t="s">
        <v>78</v>
      </c>
      <c r="D23" s="8"/>
      <c r="E23" s="9"/>
      <c r="F23" s="8"/>
      <c r="G23" s="9"/>
      <c r="H23" s="8"/>
      <c r="I23" s="9"/>
      <c r="J23" s="8">
        <v>-5.3850296176616297E-4</v>
      </c>
      <c r="K23" s="9">
        <v>-1.9999999999996462E-3</v>
      </c>
      <c r="L23" s="8">
        <v>-5.3850296176616297E-4</v>
      </c>
      <c r="M23" s="9">
        <v>-1.9999999999996462E-3</v>
      </c>
      <c r="N23" s="8">
        <v>-5.3850296176616297E-4</v>
      </c>
      <c r="O23" s="9">
        <v>-1.9999999999996462E-3</v>
      </c>
      <c r="P23" s="8">
        <v>1.5347334410339419E-2</v>
      </c>
      <c r="Q23" s="9">
        <v>5.7000000000000363E-2</v>
      </c>
      <c r="R23" s="8">
        <v>1.5347334410339419E-2</v>
      </c>
      <c r="S23" s="9">
        <v>5.7000000000000363E-2</v>
      </c>
      <c r="T23" s="8">
        <v>8.8852988691439094E-3</v>
      </c>
      <c r="U23" s="9">
        <v>3.3000000000000133E-2</v>
      </c>
      <c r="V23" s="8">
        <v>2.8002154011847136E-2</v>
      </c>
      <c r="W23" s="9">
        <v>0.10400000000000027</v>
      </c>
      <c r="X23" s="8">
        <v>2.8540656973613299E-2</v>
      </c>
      <c r="Y23" s="9">
        <v>0.10599999999999991</v>
      </c>
      <c r="Z23" s="8">
        <v>5.1696284329563857E-2</v>
      </c>
      <c r="AA23" s="9">
        <v>0.19200000000000036</v>
      </c>
      <c r="AB23" s="8">
        <v>5.1696284329563857E-2</v>
      </c>
      <c r="AC23" s="9">
        <v>0.19200000000000036</v>
      </c>
      <c r="AD23" s="8">
        <v>4.9542272482498761E-2</v>
      </c>
      <c r="AE23" s="9">
        <v>0.1840000000000003</v>
      </c>
      <c r="AF23" s="8">
        <v>4.927302100161568E-2</v>
      </c>
      <c r="AG23" s="9">
        <v>0.18300000000000047</v>
      </c>
      <c r="AH23" s="8">
        <v>3.3656435110393179E-2</v>
      </c>
      <c r="AI23" s="9">
        <v>0.12500000000000028</v>
      </c>
      <c r="AJ23" s="8">
        <v>3.3656435110393179E-2</v>
      </c>
      <c r="AK23" s="9">
        <v>0.12500000000000028</v>
      </c>
      <c r="AL23" s="8">
        <v>2.3963381798599803E-2</v>
      </c>
      <c r="AM23" s="9">
        <v>8.8999999999999496E-2</v>
      </c>
      <c r="AN23" s="8">
        <v>3.9310716208939223E-2</v>
      </c>
      <c r="AO23" s="9">
        <v>0.14600000000000049</v>
      </c>
      <c r="AP23" s="8">
        <v>3.9310716208939223E-2</v>
      </c>
      <c r="AQ23" s="9">
        <v>0.14600000000000049</v>
      </c>
      <c r="AS23" s="56"/>
      <c r="AU23" s="45"/>
      <c r="AV23" s="46"/>
      <c r="AX23" s="45"/>
      <c r="AY23" s="45"/>
    </row>
    <row r="24" spans="2:51" x14ac:dyDescent="0.25">
      <c r="B24" s="5" t="s">
        <v>79</v>
      </c>
      <c r="D24" s="8"/>
      <c r="E24" s="9"/>
      <c r="F24" s="8"/>
      <c r="G24" s="9"/>
      <c r="H24" s="8"/>
      <c r="I24" s="9"/>
      <c r="J24" s="8">
        <v>4.6253469010171244E-4</v>
      </c>
      <c r="K24" s="9">
        <v>9.9999999999980443E-4</v>
      </c>
      <c r="L24" s="8">
        <v>4.6253469010171244E-4</v>
      </c>
      <c r="M24" s="9">
        <v>9.9999999999980443E-4</v>
      </c>
      <c r="N24" s="8">
        <v>1.1563367252543921E-2</v>
      </c>
      <c r="O24" s="9">
        <v>2.4999999999999894E-2</v>
      </c>
      <c r="P24" s="8">
        <v>3.2377428307123202E-2</v>
      </c>
      <c r="Q24" s="9">
        <v>7.0000000000000229E-2</v>
      </c>
      <c r="R24" s="8">
        <v>3.3302497687326627E-2</v>
      </c>
      <c r="S24" s="9">
        <v>7.2000000000000272E-2</v>
      </c>
      <c r="T24" s="8">
        <v>2.7752081406105411E-2</v>
      </c>
      <c r="U24" s="9">
        <v>6.0000000000000012E-2</v>
      </c>
      <c r="V24" s="8">
        <v>3.6077705827937345E-2</v>
      </c>
      <c r="W24" s="9">
        <v>7.8000000000000402E-2</v>
      </c>
      <c r="X24" s="8">
        <v>3.5615171137835411E-2</v>
      </c>
      <c r="Y24" s="9">
        <v>7.7000000000000152E-2</v>
      </c>
      <c r="Z24" s="8">
        <v>4.7641073080481267E-2</v>
      </c>
      <c r="AA24" s="9">
        <v>0.10300000000000029</v>
      </c>
      <c r="AB24" s="8">
        <v>4.7641073080481267E-2</v>
      </c>
      <c r="AC24" s="9">
        <v>0.10300000000000029</v>
      </c>
      <c r="AD24" s="8">
        <v>4.6253469010175685E-2</v>
      </c>
      <c r="AE24" s="9">
        <v>0.10000000000000002</v>
      </c>
      <c r="AF24" s="8">
        <v>4.4865864939870326E-2</v>
      </c>
      <c r="AG24" s="9">
        <v>9.6999999999999725E-2</v>
      </c>
      <c r="AH24" s="8">
        <v>6.0129509713228391E-2</v>
      </c>
      <c r="AI24" s="9">
        <v>0.12999999999999981</v>
      </c>
      <c r="AJ24" s="8">
        <v>6.0129509713228391E-2</v>
      </c>
      <c r="AK24" s="9">
        <v>0.12999999999999981</v>
      </c>
      <c r="AL24" s="8">
        <v>5.319148936170226E-2</v>
      </c>
      <c r="AM24" s="9">
        <v>0.11500000000000035</v>
      </c>
      <c r="AN24" s="8">
        <v>8.556891766882524E-2</v>
      </c>
      <c r="AO24" s="9">
        <v>0.18500000000000022</v>
      </c>
      <c r="AP24" s="8">
        <v>8.556891766882524E-2</v>
      </c>
      <c r="AQ24" s="9">
        <v>0.18500000000000022</v>
      </c>
      <c r="AU24" s="45"/>
      <c r="AV24" s="46"/>
      <c r="AX24" s="45"/>
      <c r="AY24" s="45"/>
    </row>
    <row r="25" spans="2:51" ht="16.5" thickBot="1" x14ac:dyDescent="0.3">
      <c r="B25" s="5" t="s">
        <v>24</v>
      </c>
      <c r="D25" s="10"/>
      <c r="E25" s="11"/>
      <c r="F25" s="10"/>
      <c r="G25" s="11"/>
      <c r="H25" s="10"/>
      <c r="I25" s="11"/>
      <c r="J25" s="10">
        <v>7.7022271774085382E-5</v>
      </c>
      <c r="K25" s="11">
        <v>2.1090221145383205E-4</v>
      </c>
      <c r="L25" s="10">
        <v>7.7022271774085382E-5</v>
      </c>
      <c r="M25" s="11">
        <v>2.1090221145383205E-4</v>
      </c>
      <c r="N25" s="10">
        <v>5.4878226197863089E-3</v>
      </c>
      <c r="O25" s="11">
        <v>1.5026743562886335E-2</v>
      </c>
      <c r="P25" s="10">
        <v>2.3769690043612623E-2</v>
      </c>
      <c r="Q25" s="11">
        <v>6.5086111851873671E-2</v>
      </c>
      <c r="R25" s="10">
        <v>2.4350739430183843E-2</v>
      </c>
      <c r="S25" s="11">
        <v>6.6677139976197591E-2</v>
      </c>
      <c r="T25" s="10">
        <v>1.8383854484330442E-2</v>
      </c>
      <c r="U25" s="11">
        <v>5.0338629028830427E-2</v>
      </c>
      <c r="V25" s="10">
        <v>3.1951537380846551E-2</v>
      </c>
      <c r="W25" s="11">
        <v>8.7489627840895451E-2</v>
      </c>
      <c r="X25" s="10">
        <v>3.2079849331396737E-2</v>
      </c>
      <c r="Y25" s="11">
        <v>8.7840971335493775E-2</v>
      </c>
      <c r="Z25" s="10">
        <v>5.0035298759660618E-2</v>
      </c>
      <c r="AA25" s="11">
        <v>0.13700654260270048</v>
      </c>
      <c r="AB25" s="10">
        <v>5.0035298759660618E-2</v>
      </c>
      <c r="AC25" s="11">
        <v>0.13700654260270048</v>
      </c>
      <c r="AD25" s="10">
        <v>4.8604618290354784E-2</v>
      </c>
      <c r="AE25" s="11">
        <v>0.13308905655729217</v>
      </c>
      <c r="AF25" s="10">
        <v>4.8298346206131049E-2</v>
      </c>
      <c r="AG25" s="11">
        <v>0.13225042302465842</v>
      </c>
      <c r="AH25" s="10">
        <v>3.9881375332007529E-2</v>
      </c>
      <c r="AI25" s="11">
        <v>0.10920309229539675</v>
      </c>
      <c r="AJ25" s="10">
        <v>3.9881375332007529E-2</v>
      </c>
      <c r="AK25" s="11">
        <v>0.10920309229539675</v>
      </c>
      <c r="AL25" s="10">
        <v>3.110661002725057E-2</v>
      </c>
      <c r="AM25" s="11">
        <v>8.5924059411029555E-2</v>
      </c>
      <c r="AN25" s="10">
        <v>5.4743878189758233E-2</v>
      </c>
      <c r="AO25" s="11">
        <v>0.15121597107001492</v>
      </c>
      <c r="AP25" s="10">
        <v>5.4726817969935615E-2</v>
      </c>
      <c r="AQ25" s="11">
        <v>0.15116884657331375</v>
      </c>
      <c r="AS25" s="56"/>
      <c r="AU25" s="45"/>
      <c r="AV25" s="46"/>
      <c r="AX25" s="45"/>
      <c r="AY25" s="45"/>
    </row>
    <row r="26" spans="2:51" ht="7.5" customHeight="1" x14ac:dyDescent="0.25"/>
    <row r="27" spans="2:51" ht="3" customHeight="1" thickBot="1" x14ac:dyDescent="0.3"/>
    <row r="28" spans="2:51" ht="72.75" customHeight="1" x14ac:dyDescent="0.25">
      <c r="D28" s="57"/>
      <c r="E28" s="58"/>
      <c r="F28" s="57"/>
      <c r="G28" s="58"/>
      <c r="H28" s="57" t="str">
        <f>H4</f>
        <v>Changes due to issue of Model version XX</v>
      </c>
      <c r="I28" s="58"/>
      <c r="J28" s="57" t="s">
        <v>0</v>
      </c>
      <c r="K28" s="58"/>
      <c r="L28" s="57" t="s">
        <v>30</v>
      </c>
      <c r="M28" s="58"/>
      <c r="N28" s="57" t="str">
        <f>N4</f>
        <v>Table 1020: Change In 500MW Model</v>
      </c>
      <c r="O28" s="58"/>
      <c r="P28" s="57" t="str">
        <f>P4</f>
        <v>Table 1022 - 1028: service model inputs</v>
      </c>
      <c r="Q28" s="58"/>
      <c r="R28" s="57" t="str">
        <f>R4</f>
        <v>Table 1032: LAF values</v>
      </c>
      <c r="S28" s="58"/>
      <c r="T28" s="57" t="s">
        <v>31</v>
      </c>
      <c r="U28" s="58"/>
      <c r="V28" s="57" t="str">
        <f>V4</f>
        <v>Table 1041: load characteristics (Coincidence Factor)</v>
      </c>
      <c r="W28" s="58"/>
      <c r="X28" s="57" t="str">
        <f>X4</f>
        <v>Table 1055: NGC exit</v>
      </c>
      <c r="Y28" s="58"/>
      <c r="Z28" s="57" t="str">
        <f>Z4</f>
        <v>Table 1059: Otex</v>
      </c>
      <c r="AA28" s="58"/>
      <c r="AB28" s="57" t="str">
        <f>AB4</f>
        <v>Table 1060: Customer Contribs</v>
      </c>
      <c r="AC28" s="58"/>
      <c r="AD28" s="57" t="str">
        <f>AD4</f>
        <v>Table 1061/1062/1064: TPR data</v>
      </c>
      <c r="AE28" s="58"/>
      <c r="AF28" s="57" t="str">
        <f>AF4</f>
        <v>Table 1066/1068 - annual hours in time bands</v>
      </c>
      <c r="AG28" s="58"/>
      <c r="AH28" s="57" t="s">
        <v>32</v>
      </c>
      <c r="AI28" s="58"/>
      <c r="AJ28" s="57" t="str">
        <f>AJ4</f>
        <v>Table 1092: power factor</v>
      </c>
      <c r="AK28" s="58"/>
      <c r="AL28" s="57" t="str">
        <f>AL4</f>
        <v>Table 1053: volumes and mpans etc forecast</v>
      </c>
      <c r="AM28" s="58"/>
      <c r="AN28" s="57" t="str">
        <f>AN4</f>
        <v>Table 1076: allowed revenue</v>
      </c>
      <c r="AO28" s="58"/>
      <c r="AP28" s="57" t="str">
        <f>AP4</f>
        <v>EDCM recoverable &amp;Table 1037 - LDNO discounts</v>
      </c>
      <c r="AQ28" s="58"/>
    </row>
    <row r="29" spans="2:51" ht="63.75" thickBot="1" x14ac:dyDescent="0.3">
      <c r="B29" s="12" t="s">
        <v>25</v>
      </c>
      <c r="D29" s="3" t="s">
        <v>10</v>
      </c>
      <c r="E29" s="4" t="s">
        <v>11</v>
      </c>
      <c r="F29" s="3" t="s">
        <v>10</v>
      </c>
      <c r="G29" s="4" t="s">
        <v>11</v>
      </c>
      <c r="H29" s="3" t="s">
        <v>10</v>
      </c>
      <c r="I29" s="4" t="s">
        <v>11</v>
      </c>
      <c r="J29" s="3" t="s">
        <v>10</v>
      </c>
      <c r="K29" s="4" t="s">
        <v>11</v>
      </c>
      <c r="L29" s="3" t="s">
        <v>10</v>
      </c>
      <c r="M29" s="4" t="s">
        <v>11</v>
      </c>
      <c r="N29" s="3" t="s">
        <v>10</v>
      </c>
      <c r="O29" s="4" t="s">
        <v>11</v>
      </c>
      <c r="P29" s="3" t="s">
        <v>10</v>
      </c>
      <c r="Q29" s="4" t="s">
        <v>11</v>
      </c>
      <c r="R29" s="3" t="s">
        <v>10</v>
      </c>
      <c r="S29" s="4" t="s">
        <v>11</v>
      </c>
      <c r="T29" s="3" t="s">
        <v>10</v>
      </c>
      <c r="U29" s="4" t="s">
        <v>11</v>
      </c>
      <c r="V29" s="3" t="s">
        <v>10</v>
      </c>
      <c r="W29" s="4" t="s">
        <v>11</v>
      </c>
      <c r="X29" s="3" t="s">
        <v>10</v>
      </c>
      <c r="Y29" s="4" t="s">
        <v>11</v>
      </c>
      <c r="Z29" s="3" t="s">
        <v>10</v>
      </c>
      <c r="AA29" s="4" t="s">
        <v>11</v>
      </c>
      <c r="AB29" s="3" t="s">
        <v>10</v>
      </c>
      <c r="AC29" s="4" t="s">
        <v>11</v>
      </c>
      <c r="AD29" s="3" t="s">
        <v>10</v>
      </c>
      <c r="AE29" s="4" t="s">
        <v>11</v>
      </c>
      <c r="AF29" s="3" t="s">
        <v>10</v>
      </c>
      <c r="AG29" s="4" t="s">
        <v>11</v>
      </c>
      <c r="AH29" s="3" t="s">
        <v>10</v>
      </c>
      <c r="AI29" s="4" t="s">
        <v>11</v>
      </c>
      <c r="AJ29" s="3" t="s">
        <v>10</v>
      </c>
      <c r="AK29" s="4" t="s">
        <v>11</v>
      </c>
      <c r="AL29" s="3" t="s">
        <v>10</v>
      </c>
      <c r="AM29" s="4" t="s">
        <v>11</v>
      </c>
      <c r="AN29" s="3" t="s">
        <v>10</v>
      </c>
      <c r="AO29" s="4" t="s">
        <v>11</v>
      </c>
      <c r="AP29" s="3" t="s">
        <v>10</v>
      </c>
      <c r="AQ29" s="4" t="s">
        <v>11</v>
      </c>
    </row>
    <row r="30" spans="2:51" ht="5.25" customHeight="1" thickBot="1" x14ac:dyDescent="0.3"/>
    <row r="31" spans="2:51" ht="12" customHeight="1" x14ac:dyDescent="0.25">
      <c r="B31" s="5" t="s">
        <v>12</v>
      </c>
      <c r="D31" s="22"/>
      <c r="E31" s="23"/>
      <c r="F31" s="19">
        <f>F7-D7</f>
        <v>0</v>
      </c>
      <c r="G31" s="13" t="str">
        <f t="shared" ref="G31:G42" si="0">IF(G7-E7=0,"-",G7-E7)</f>
        <v>-</v>
      </c>
      <c r="H31" s="19">
        <f>H7-F7</f>
        <v>0</v>
      </c>
      <c r="I31" s="13" t="str">
        <f t="shared" ref="I31:I47" si="1">IF(I7-G7=0,"-",I7-G7)</f>
        <v>-</v>
      </c>
      <c r="J31" s="19">
        <f>J7-H7</f>
        <v>-1.191690670458545E-3</v>
      </c>
      <c r="K31" s="13">
        <f t="shared" ref="K31:K47" si="2">IF(K7-I7=0,"-",K7-I7)</f>
        <v>-3.0788493905601145E-3</v>
      </c>
      <c r="L31" s="19">
        <f>L7-J7</f>
        <v>0</v>
      </c>
      <c r="M31" s="13" t="str">
        <f t="shared" ref="M31:M47" si="3">IF(M7-K7=0,"-",M7-K7)</f>
        <v>-</v>
      </c>
      <c r="N31" s="19">
        <f>N7-L7</f>
        <v>8.8093157141488909E-4</v>
      </c>
      <c r="O31" s="13">
        <f t="shared" ref="O31:O47" si="4">IF(O7-M7=0,"-",O7-M7)</f>
        <v>2.2759728669623875E-3</v>
      </c>
      <c r="P31" s="19">
        <f>P7-N7</f>
        <v>-8.9730456063653596E-3</v>
      </c>
      <c r="Q31" s="13">
        <f t="shared" ref="Q31:Q47" si="5">IF(Q7-O7=0,"-",Q7-O7)</f>
        <v>-2.3182740858411106E-2</v>
      </c>
      <c r="R31" s="19">
        <f>R7-P7</f>
        <v>0</v>
      </c>
      <c r="S31" s="13" t="str">
        <f t="shared" ref="S31:S47" si="6">IF(S7-Q7=0,"-",S7-Q7)</f>
        <v>-</v>
      </c>
      <c r="T31" s="19">
        <f>T7-R7</f>
        <v>2.7246596603527351E-3</v>
      </c>
      <c r="U31" s="13">
        <f t="shared" ref="U31:U47" si="7">IF(U7-S7=0,"-",U7-S7)</f>
        <v>7.0394246952801449E-3</v>
      </c>
      <c r="V31" s="19">
        <f>V7-T7</f>
        <v>-1.5482286000897405E-3</v>
      </c>
      <c r="W31" s="13">
        <f t="shared" ref="W31:W47" si="8">IF(W7-U7=0,"-",W7-U7)</f>
        <v>-4.0000000000000625E-3</v>
      </c>
      <c r="X31" s="19">
        <f>X7-V7</f>
        <v>0</v>
      </c>
      <c r="Y31" s="13">
        <f t="shared" ref="Y31:Y32" si="9">IF(Y7-U7=0,"-",Y7-U7)</f>
        <v>-4.0000000000000625E-3</v>
      </c>
      <c r="Z31" s="19">
        <f>Z7-X7</f>
        <v>7.0225002460574393E-3</v>
      </c>
      <c r="AA31" s="13">
        <f t="shared" ref="AA31:AA47" si="10">IF(AA7-Y7=0,"-",AA7-Y7)</f>
        <v>1.8143316163130994E-2</v>
      </c>
      <c r="AB31" s="19">
        <f>AB7-Z7</f>
        <v>0</v>
      </c>
      <c r="AC31" s="13" t="str">
        <f t="shared" ref="AC31:AC47" si="11">IF(AC7-AA7=0,"-",AC7-AA7)</f>
        <v>-</v>
      </c>
      <c r="AD31" s="19">
        <f>AD7-AB7</f>
        <v>1.1611714500673331E-3</v>
      </c>
      <c r="AE31" s="13">
        <f t="shared" ref="AE31:AE47" si="12">IF(AE7-AC7=0,"-",AE7-AC7)</f>
        <v>3.0000000000000465E-3</v>
      </c>
      <c r="AF31" s="19">
        <f>AF7-AD7</f>
        <v>0</v>
      </c>
      <c r="AG31" s="13" t="str">
        <f t="shared" ref="AG31:AG47" si="13">IF(AG7-AE7=0,"-",AG7-AE7)</f>
        <v>-</v>
      </c>
      <c r="AH31" s="19">
        <f>AH7-AF7</f>
        <v>-1.9352857501121479E-3</v>
      </c>
      <c r="AI31" s="13">
        <f t="shared" ref="AI31:AI47" si="14">IF(AI7-AG7=0,"-",AI7-AG7)</f>
        <v>-5.0000000000000782E-3</v>
      </c>
      <c r="AJ31" s="19">
        <f>AJ7-AH7</f>
        <v>0</v>
      </c>
      <c r="AK31" s="13" t="str">
        <f t="shared" ref="AK31:AK47" si="15">IF(AK7-AI7=0,"-",AK7-AI7)</f>
        <v>-</v>
      </c>
      <c r="AL31" s="19">
        <f>AL7-AJ7</f>
        <v>-5.9893454645786326E-3</v>
      </c>
      <c r="AM31" s="13">
        <f t="shared" ref="AM31:AM47" si="16">IF(AM7-AK7=0,"-",AM7-AK7)</f>
        <v>-1.5523561082396676E-2</v>
      </c>
      <c r="AN31" s="19">
        <f>AN7-AL7</f>
        <v>2.430420914746656E-2</v>
      </c>
      <c r="AO31" s="13">
        <f t="shared" ref="AO31:AO47" si="17">IF(AO7-AM7=0,"-",AO7-AM7)</f>
        <v>6.2945593732333799E-2</v>
      </c>
      <c r="AP31" s="19">
        <f>AP7-AN7</f>
        <v>0</v>
      </c>
      <c r="AQ31" s="13" t="str">
        <f t="shared" ref="AQ31:AQ47" si="18">IF(AQ7-AO7=0,"-",AQ7-AO7)</f>
        <v>-</v>
      </c>
    </row>
    <row r="32" spans="2:51" x14ac:dyDescent="0.25">
      <c r="B32" s="5" t="s">
        <v>13</v>
      </c>
      <c r="D32" s="24"/>
      <c r="E32" s="25"/>
      <c r="F32" s="20">
        <f>F8-D8</f>
        <v>0</v>
      </c>
      <c r="G32" s="14" t="str">
        <f t="shared" si="0"/>
        <v>-</v>
      </c>
      <c r="H32" s="20">
        <f>H8-F8</f>
        <v>0</v>
      </c>
      <c r="I32" s="14" t="str">
        <f t="shared" si="1"/>
        <v>-</v>
      </c>
      <c r="J32" s="20">
        <f>J8-H8</f>
        <v>-9.992768235685956E-4</v>
      </c>
      <c r="K32" s="14">
        <f t="shared" si="2"/>
        <v>-2.0933878106682968E-3</v>
      </c>
      <c r="L32" s="20">
        <f>L8-J8</f>
        <v>0</v>
      </c>
      <c r="M32" s="14" t="str">
        <f t="shared" si="3"/>
        <v>-</v>
      </c>
      <c r="N32" s="20">
        <f>N8-L8</f>
        <v>2.8126101441606766E-3</v>
      </c>
      <c r="O32" s="14">
        <f t="shared" si="4"/>
        <v>5.8921448522356451E-3</v>
      </c>
      <c r="P32" s="20">
        <f>P8-N8</f>
        <v>-6.8174075943253643E-3</v>
      </c>
      <c r="Q32" s="14">
        <f t="shared" si="5"/>
        <v>-1.4281806223977187E-2</v>
      </c>
      <c r="R32" s="20">
        <f>R8-P8</f>
        <v>1.3334208180060259E-4</v>
      </c>
      <c r="S32" s="14">
        <f t="shared" si="6"/>
        <v>2.7933869985462614E-4</v>
      </c>
      <c r="T32" s="20">
        <f>T8-R8</f>
        <v>-1.6519832263509615E-3</v>
      </c>
      <c r="U32" s="14">
        <f t="shared" si="7"/>
        <v>-3.4607442781686287E-3</v>
      </c>
      <c r="V32" s="20">
        <f>V8-T8</f>
        <v>6.2970638379791222E-3</v>
      </c>
      <c r="W32" s="14">
        <f t="shared" si="8"/>
        <v>1.319173663444867E-2</v>
      </c>
      <c r="X32" s="20">
        <f>X8-V8</f>
        <v>-1.3334208180038054E-4</v>
      </c>
      <c r="Y32" s="14">
        <f t="shared" si="9"/>
        <v>1.2912397934594543E-2</v>
      </c>
      <c r="Z32" s="20">
        <f>Z8-X8</f>
        <v>-1.7087958308361628E-3</v>
      </c>
      <c r="AA32" s="14">
        <f t="shared" si="10"/>
        <v>-3.579761162095599E-3</v>
      </c>
      <c r="AB32" s="20">
        <f>AB8-Z8</f>
        <v>0</v>
      </c>
      <c r="AC32" s="14" t="str">
        <f t="shared" si="11"/>
        <v>-</v>
      </c>
      <c r="AD32" s="20">
        <f>AD8-AB8</f>
        <v>-4.7734911729002683E-4</v>
      </c>
      <c r="AE32" s="14">
        <f t="shared" si="12"/>
        <v>-9.9999999999964007E-4</v>
      </c>
      <c r="AF32" s="20">
        <f>AF8-AD8</f>
        <v>2.0356373303009878E-4</v>
      </c>
      <c r="AG32" s="14">
        <f t="shared" si="13"/>
        <v>4.2644623328458916E-4</v>
      </c>
      <c r="AH32" s="20">
        <f>AH8-AF8</f>
        <v>-1.0320211064690499E-3</v>
      </c>
      <c r="AI32" s="14">
        <f t="shared" si="14"/>
        <v>-2.1619839004365406E-3</v>
      </c>
      <c r="AJ32" s="20">
        <f>AJ8-AH8</f>
        <v>0</v>
      </c>
      <c r="AK32" s="14" t="str">
        <f t="shared" si="15"/>
        <v>-</v>
      </c>
      <c r="AL32" s="20">
        <f>AL8-AJ8</f>
        <v>-1.1823118797476218E-2</v>
      </c>
      <c r="AM32" s="14">
        <f t="shared" si="16"/>
        <v>-2.4957330124239722E-2</v>
      </c>
      <c r="AN32" s="20">
        <f>AN8-AL8</f>
        <v>3.1665440579813575E-2</v>
      </c>
      <c r="AO32" s="14">
        <f t="shared" si="17"/>
        <v>6.6729934676391267E-2</v>
      </c>
      <c r="AP32" s="20">
        <f>AP8-AN8</f>
        <v>-1.9765228801937873E-4</v>
      </c>
      <c r="AQ32" s="14">
        <f t="shared" si="18"/>
        <v>-4.165211039758171E-4</v>
      </c>
    </row>
    <row r="33" spans="2:43" x14ac:dyDescent="0.25">
      <c r="B33" s="5" t="s">
        <v>14</v>
      </c>
      <c r="D33" s="24"/>
      <c r="E33" s="25"/>
      <c r="F33" s="20">
        <f t="shared" ref="F33:AJ47" si="19">F9-D9</f>
        <v>0</v>
      </c>
      <c r="G33" s="14" t="str">
        <f t="shared" si="0"/>
        <v>-</v>
      </c>
      <c r="H33" s="20">
        <f t="shared" si="19"/>
        <v>0</v>
      </c>
      <c r="I33" s="14" t="str">
        <f t="shared" si="1"/>
        <v>-</v>
      </c>
      <c r="J33" s="20">
        <f t="shared" si="19"/>
        <v>9.0009000900104219E-4</v>
      </c>
      <c r="K33" s="14">
        <f t="shared" si="2"/>
        <v>1.0000000000000787E-3</v>
      </c>
      <c r="L33" s="20">
        <f t="shared" si="19"/>
        <v>0</v>
      </c>
      <c r="M33" s="14" t="str">
        <f t="shared" si="3"/>
        <v>-</v>
      </c>
      <c r="N33" s="20">
        <f t="shared" si="19"/>
        <v>1.3501350135013412E-2</v>
      </c>
      <c r="O33" s="14">
        <f t="shared" si="4"/>
        <v>1.4999999999999911E-2</v>
      </c>
      <c r="P33" s="20">
        <f t="shared" si="19"/>
        <v>9.0009000900082015E-4</v>
      </c>
      <c r="Q33" s="14">
        <f t="shared" si="5"/>
        <v>9.9999999999995232E-4</v>
      </c>
      <c r="R33" s="20">
        <f t="shared" si="19"/>
        <v>1.8001800180018623E-3</v>
      </c>
      <c r="S33" s="14">
        <f t="shared" si="6"/>
        <v>2.0000000000000295E-3</v>
      </c>
      <c r="T33" s="20">
        <f t="shared" si="19"/>
        <v>-3.6003600360037247E-3</v>
      </c>
      <c r="U33" s="14">
        <f t="shared" si="7"/>
        <v>-4.0000000000000608E-3</v>
      </c>
      <c r="V33" s="20">
        <f t="shared" si="19"/>
        <v>-1.8001800180016403E-3</v>
      </c>
      <c r="W33" s="14">
        <f t="shared" si="8"/>
        <v>-1.999999999999778E-3</v>
      </c>
      <c r="X33" s="20">
        <f t="shared" si="19"/>
        <v>-9.0009000900082015E-4</v>
      </c>
      <c r="Y33" s="14">
        <f t="shared" ref="Y33:Y47" si="20">IF(Y9-W9=0,"-",Y9-W9)</f>
        <v>-1.0000000000000772E-3</v>
      </c>
      <c r="Z33" s="20">
        <f t="shared" si="19"/>
        <v>-4.050405040504057E-2</v>
      </c>
      <c r="AA33" s="14">
        <f t="shared" si="10"/>
        <v>-4.4999999999999984E-2</v>
      </c>
      <c r="AB33" s="20">
        <f t="shared" si="19"/>
        <v>0</v>
      </c>
      <c r="AC33" s="14" t="str">
        <f t="shared" si="11"/>
        <v>-</v>
      </c>
      <c r="AD33" s="20">
        <f t="shared" si="19"/>
        <v>9.0009000900082015E-4</v>
      </c>
      <c r="AE33" s="14">
        <f t="shared" si="12"/>
        <v>9.9999999999995232E-4</v>
      </c>
      <c r="AF33" s="20">
        <f t="shared" si="19"/>
        <v>0</v>
      </c>
      <c r="AG33" s="14" t="str">
        <f t="shared" si="13"/>
        <v>-</v>
      </c>
      <c r="AH33" s="20">
        <f t="shared" si="19"/>
        <v>9.0009000900090896E-3</v>
      </c>
      <c r="AI33" s="14">
        <f t="shared" si="14"/>
        <v>1.0000000000000026E-2</v>
      </c>
      <c r="AJ33" s="20">
        <f t="shared" si="19"/>
        <v>0</v>
      </c>
      <c r="AK33" s="14" t="str">
        <f t="shared" si="15"/>
        <v>-</v>
      </c>
      <c r="AL33" s="20">
        <f t="shared" ref="AL33:AL47" si="21">AL9-AJ9</f>
        <v>-9.0009000900082015E-4</v>
      </c>
      <c r="AM33" s="14">
        <f t="shared" si="16"/>
        <v>-9.9999999999990721E-4</v>
      </c>
      <c r="AN33" s="20">
        <f t="shared" ref="AN33:AN47" si="22">AN9-AL9</f>
        <v>6.6606660666066353E-2</v>
      </c>
      <c r="AO33" s="14">
        <f t="shared" si="17"/>
        <v>7.3999999999999788E-2</v>
      </c>
      <c r="AP33" s="20">
        <f t="shared" ref="AP33:AP47" si="23">AP9-AN9</f>
        <v>0</v>
      </c>
      <c r="AQ33" s="14" t="str">
        <f t="shared" si="18"/>
        <v>-</v>
      </c>
    </row>
    <row r="34" spans="2:43" x14ac:dyDescent="0.25">
      <c r="B34" s="5" t="s">
        <v>15</v>
      </c>
      <c r="D34" s="24"/>
      <c r="E34" s="25"/>
      <c r="F34" s="20">
        <f t="shared" si="19"/>
        <v>0</v>
      </c>
      <c r="G34" s="14" t="str">
        <f t="shared" si="0"/>
        <v>-</v>
      </c>
      <c r="H34" s="20">
        <f t="shared" si="19"/>
        <v>0</v>
      </c>
      <c r="I34" s="14" t="str">
        <f t="shared" si="1"/>
        <v>-</v>
      </c>
      <c r="J34" s="20">
        <f t="shared" si="19"/>
        <v>-7.4887313641980313E-4</v>
      </c>
      <c r="K34" s="14">
        <f t="shared" si="2"/>
        <v>-1.6152983627714186E-3</v>
      </c>
      <c r="L34" s="20">
        <f t="shared" si="19"/>
        <v>0</v>
      </c>
      <c r="M34" s="14" t="str">
        <f t="shared" si="3"/>
        <v>-</v>
      </c>
      <c r="N34" s="20">
        <f t="shared" si="19"/>
        <v>7.8433572703073828E-4</v>
      </c>
      <c r="O34" s="14">
        <f t="shared" si="4"/>
        <v>1.6917901766281707E-3</v>
      </c>
      <c r="P34" s="20">
        <f t="shared" si="19"/>
        <v>1.0983039466074151E-2</v>
      </c>
      <c r="Q34" s="14">
        <f t="shared" si="5"/>
        <v>2.3690108250669174E-2</v>
      </c>
      <c r="R34" s="20">
        <f t="shared" si="19"/>
        <v>-3.2098276144409965E-4</v>
      </c>
      <c r="S34" s="14">
        <f t="shared" si="6"/>
        <v>-6.923508186142055E-4</v>
      </c>
      <c r="T34" s="20">
        <f t="shared" si="19"/>
        <v>4.9571116258042558E-3</v>
      </c>
      <c r="U34" s="14">
        <f t="shared" si="7"/>
        <v>1.0692350818614284E-2</v>
      </c>
      <c r="V34" s="20">
        <f t="shared" si="19"/>
        <v>1.7118214207521021E-3</v>
      </c>
      <c r="W34" s="14">
        <f t="shared" si="8"/>
        <v>3.6923508186140416E-3</v>
      </c>
      <c r="X34" s="20">
        <f t="shared" si="19"/>
        <v>0</v>
      </c>
      <c r="Y34" s="14" t="str">
        <f t="shared" si="20"/>
        <v>-</v>
      </c>
      <c r="Z34" s="20">
        <f t="shared" si="19"/>
        <v>-5.0037508129441299E-4</v>
      </c>
      <c r="AA34" s="14">
        <f t="shared" si="10"/>
        <v>-1.0792950237880142E-3</v>
      </c>
      <c r="AB34" s="20">
        <f t="shared" si="19"/>
        <v>0</v>
      </c>
      <c r="AC34" s="14" t="str">
        <f t="shared" si="11"/>
        <v>-</v>
      </c>
      <c r="AD34" s="20">
        <f t="shared" si="19"/>
        <v>-3.3879203300439809E-3</v>
      </c>
      <c r="AE34" s="14">
        <f t="shared" si="12"/>
        <v>-7.3076491813856628E-3</v>
      </c>
      <c r="AF34" s="20">
        <f t="shared" si="19"/>
        <v>0</v>
      </c>
      <c r="AG34" s="14" t="str">
        <f t="shared" si="13"/>
        <v>-</v>
      </c>
      <c r="AH34" s="20">
        <f t="shared" si="19"/>
        <v>2.9243074436080541E-3</v>
      </c>
      <c r="AI34" s="14">
        <f t="shared" si="14"/>
        <v>6.3076491813855648E-3</v>
      </c>
      <c r="AJ34" s="20">
        <f t="shared" si="19"/>
        <v>0</v>
      </c>
      <c r="AK34" s="14" t="str">
        <f t="shared" si="15"/>
        <v>-</v>
      </c>
      <c r="AL34" s="20">
        <f t="shared" si="21"/>
        <v>-2.6304005099748728E-3</v>
      </c>
      <c r="AM34" s="14">
        <f t="shared" si="16"/>
        <v>-5.7093537745743599E-3</v>
      </c>
      <c r="AN34" s="20">
        <f t="shared" si="22"/>
        <v>3.0494266623207533E-2</v>
      </c>
      <c r="AO34" s="14">
        <f t="shared" si="17"/>
        <v>6.5696333642724716E-2</v>
      </c>
      <c r="AP34" s="20">
        <f t="shared" si="23"/>
        <v>-4.641699914189612E-4</v>
      </c>
      <c r="AQ34" s="14">
        <f t="shared" si="18"/>
        <v>-9.9999999999969558E-4</v>
      </c>
    </row>
    <row r="35" spans="2:43" x14ac:dyDescent="0.25">
      <c r="B35" s="5" t="s">
        <v>16</v>
      </c>
      <c r="D35" s="24"/>
      <c r="E35" s="25"/>
      <c r="F35" s="20">
        <f t="shared" si="19"/>
        <v>0</v>
      </c>
      <c r="G35" s="14" t="str">
        <f t="shared" si="0"/>
        <v>-</v>
      </c>
      <c r="H35" s="20">
        <f t="shared" si="19"/>
        <v>0</v>
      </c>
      <c r="I35" s="14" t="str">
        <f t="shared" si="1"/>
        <v>-</v>
      </c>
      <c r="J35" s="20">
        <f t="shared" si="19"/>
        <v>-4.1271732031911146E-4</v>
      </c>
      <c r="K35" s="14">
        <f t="shared" si="2"/>
        <v>-8.085099977591778E-4</v>
      </c>
      <c r="L35" s="20">
        <f t="shared" si="19"/>
        <v>0</v>
      </c>
      <c r="M35" s="14" t="str">
        <f t="shared" si="3"/>
        <v>-</v>
      </c>
      <c r="N35" s="20">
        <f t="shared" si="19"/>
        <v>1.154777087604919E-3</v>
      </c>
      <c r="O35" s="14">
        <f t="shared" si="4"/>
        <v>2.2621992694416139E-3</v>
      </c>
      <c r="P35" s="20">
        <f t="shared" si="19"/>
        <v>8.1773313962401062E-3</v>
      </c>
      <c r="Q35" s="14">
        <f t="shared" si="5"/>
        <v>1.6019328153561871E-2</v>
      </c>
      <c r="R35" s="20">
        <f t="shared" si="19"/>
        <v>5.8437475560779717E-6</v>
      </c>
      <c r="S35" s="14">
        <f t="shared" si="6"/>
        <v>1.1447855689482311E-5</v>
      </c>
      <c r="T35" s="20">
        <f t="shared" si="19"/>
        <v>1.3295413411809065E-3</v>
      </c>
      <c r="U35" s="14">
        <f t="shared" si="7"/>
        <v>2.6045610732975018E-3</v>
      </c>
      <c r="V35" s="20">
        <f t="shared" si="19"/>
        <v>8.398495989931698E-3</v>
      </c>
      <c r="W35" s="14">
        <f t="shared" si="8"/>
        <v>1.6452587860258546E-2</v>
      </c>
      <c r="X35" s="20">
        <f t="shared" si="19"/>
        <v>8.6577863982695291E-5</v>
      </c>
      <c r="Y35" s="14">
        <f t="shared" si="20"/>
        <v>1.6960535739208443E-4</v>
      </c>
      <c r="Z35" s="20">
        <f t="shared" si="19"/>
        <v>-5.9877782944606217E-3</v>
      </c>
      <c r="AA35" s="14">
        <f t="shared" si="10"/>
        <v>-1.1730010777580003E-2</v>
      </c>
      <c r="AB35" s="20">
        <f t="shared" si="19"/>
        <v>0</v>
      </c>
      <c r="AC35" s="14" t="str">
        <f t="shared" si="11"/>
        <v>-</v>
      </c>
      <c r="AD35" s="20">
        <f t="shared" si="19"/>
        <v>-6.281739366034822E-3</v>
      </c>
      <c r="AE35" s="14">
        <f t="shared" si="12"/>
        <v>-1.2305878214245948E-2</v>
      </c>
      <c r="AF35" s="20">
        <f t="shared" si="19"/>
        <v>1.4129623325787044E-4</v>
      </c>
      <c r="AG35" s="14">
        <f t="shared" si="13"/>
        <v>2.7679821420270069E-4</v>
      </c>
      <c r="AH35" s="20">
        <f t="shared" si="19"/>
        <v>1.9929916333081277E-3</v>
      </c>
      <c r="AI35" s="14">
        <f t="shared" si="14"/>
        <v>3.9042549988793432E-3</v>
      </c>
      <c r="AJ35" s="20">
        <f t="shared" si="19"/>
        <v>0</v>
      </c>
      <c r="AK35" s="14" t="str">
        <f t="shared" si="15"/>
        <v>-</v>
      </c>
      <c r="AL35" s="20">
        <f t="shared" si="21"/>
        <v>-1.053154724012717E-2</v>
      </c>
      <c r="AM35" s="14">
        <f t="shared" si="16"/>
        <v>-2.0666665336943141E-2</v>
      </c>
      <c r="AN35" s="20">
        <f t="shared" si="22"/>
        <v>3.3730258100871491E-2</v>
      </c>
      <c r="AO35" s="14">
        <f t="shared" si="17"/>
        <v>6.6697796398006867E-2</v>
      </c>
      <c r="AP35" s="20">
        <f t="shared" si="23"/>
        <v>-5.0571772865759534E-4</v>
      </c>
      <c r="AQ35" s="14">
        <f t="shared" si="18"/>
        <v>-9.9999999999973721E-4</v>
      </c>
    </row>
    <row r="36" spans="2:43" x14ac:dyDescent="0.25">
      <c r="B36" s="5" t="s">
        <v>17</v>
      </c>
      <c r="D36" s="24"/>
      <c r="E36" s="25"/>
      <c r="F36" s="20">
        <f t="shared" si="19"/>
        <v>0</v>
      </c>
      <c r="G36" s="14" t="str">
        <f t="shared" si="0"/>
        <v>-</v>
      </c>
      <c r="H36" s="20">
        <f t="shared" si="19"/>
        <v>0</v>
      </c>
      <c r="I36" s="14" t="str">
        <f t="shared" si="1"/>
        <v>-</v>
      </c>
      <c r="J36" s="20">
        <f t="shared" si="19"/>
        <v>8.3822296730939883E-4</v>
      </c>
      <c r="K36" s="14">
        <f t="shared" si="2"/>
        <v>9.9999999999998614E-4</v>
      </c>
      <c r="L36" s="20">
        <f t="shared" si="19"/>
        <v>0</v>
      </c>
      <c r="M36" s="14" t="str">
        <f t="shared" si="3"/>
        <v>-</v>
      </c>
      <c r="N36" s="20">
        <f t="shared" si="19"/>
        <v>1.0896898575020852E-2</v>
      </c>
      <c r="O36" s="14">
        <f t="shared" si="4"/>
        <v>1.2999999999999987E-2</v>
      </c>
      <c r="P36" s="20">
        <f t="shared" si="19"/>
        <v>1.6764459346185756E-3</v>
      </c>
      <c r="Q36" s="14">
        <f t="shared" si="5"/>
        <v>1.999999999999974E-3</v>
      </c>
      <c r="R36" s="20">
        <f t="shared" si="19"/>
        <v>8.3822296730939883E-4</v>
      </c>
      <c r="S36" s="14">
        <f t="shared" si="6"/>
        <v>9.9999999999998354E-4</v>
      </c>
      <c r="T36" s="20">
        <f t="shared" si="19"/>
        <v>-3.3528918692373733E-3</v>
      </c>
      <c r="U36" s="14">
        <f t="shared" si="7"/>
        <v>-4.0000000000001111E-3</v>
      </c>
      <c r="V36" s="20">
        <f t="shared" si="19"/>
        <v>-1.6764459346185756E-3</v>
      </c>
      <c r="W36" s="14">
        <f t="shared" si="8"/>
        <v>-1.9999999999999723E-3</v>
      </c>
      <c r="X36" s="20">
        <f t="shared" si="19"/>
        <v>-8.3822296730917678E-4</v>
      </c>
      <c r="Y36" s="14">
        <f t="shared" si="20"/>
        <v>-9.9999999999981874E-4</v>
      </c>
      <c r="Z36" s="20">
        <f t="shared" si="19"/>
        <v>-3.5205364626990865E-2</v>
      </c>
      <c r="AA36" s="14">
        <f t="shared" si="10"/>
        <v>-4.2000000000000093E-2</v>
      </c>
      <c r="AB36" s="20">
        <f t="shared" si="19"/>
        <v>0</v>
      </c>
      <c r="AC36" s="14" t="str">
        <f t="shared" si="11"/>
        <v>-</v>
      </c>
      <c r="AD36" s="20">
        <f t="shared" si="19"/>
        <v>-9.2204526404024989E-3</v>
      </c>
      <c r="AE36" s="14">
        <f t="shared" si="12"/>
        <v>-1.1000000000000183E-2</v>
      </c>
      <c r="AF36" s="20">
        <f t="shared" si="19"/>
        <v>-8.3822296730917678E-4</v>
      </c>
      <c r="AG36" s="14">
        <f t="shared" si="13"/>
        <v>-9.9999999999981354E-4</v>
      </c>
      <c r="AH36" s="20">
        <f t="shared" si="19"/>
        <v>5.0293378038557268E-3</v>
      </c>
      <c r="AI36" s="14">
        <f t="shared" si="14"/>
        <v>5.9999999999999151E-3</v>
      </c>
      <c r="AJ36" s="20">
        <f t="shared" si="19"/>
        <v>0</v>
      </c>
      <c r="AK36" s="14" t="str">
        <f t="shared" si="15"/>
        <v>-</v>
      </c>
      <c r="AL36" s="20">
        <f t="shared" si="21"/>
        <v>1.1102230246251565E-16</v>
      </c>
      <c r="AM36" s="14">
        <f t="shared" si="16"/>
        <v>6.2450045135165055E-17</v>
      </c>
      <c r="AN36" s="20">
        <f t="shared" si="22"/>
        <v>6.1190276613579009E-2</v>
      </c>
      <c r="AO36" s="14">
        <f t="shared" si="17"/>
        <v>7.2999999999999912E-2</v>
      </c>
      <c r="AP36" s="20">
        <f t="shared" si="23"/>
        <v>0</v>
      </c>
      <c r="AQ36" s="14" t="str">
        <f t="shared" si="18"/>
        <v>-</v>
      </c>
    </row>
    <row r="37" spans="2:43" x14ac:dyDescent="0.25">
      <c r="B37" s="5" t="s">
        <v>18</v>
      </c>
      <c r="D37" s="24"/>
      <c r="E37" s="25"/>
      <c r="F37" s="20">
        <f t="shared" si="19"/>
        <v>0</v>
      </c>
      <c r="G37" s="14" t="str">
        <f t="shared" si="0"/>
        <v>-</v>
      </c>
      <c r="H37" s="20">
        <f t="shared" si="19"/>
        <v>0</v>
      </c>
      <c r="I37" s="14" t="str">
        <f t="shared" si="1"/>
        <v>-</v>
      </c>
      <c r="J37" s="20">
        <f t="shared" si="19"/>
        <v>-6.6008616192669844E-4</v>
      </c>
      <c r="K37" s="14">
        <f t="shared" si="2"/>
        <v>-1.3539938657998463E-3</v>
      </c>
      <c r="L37" s="20">
        <f t="shared" si="19"/>
        <v>0</v>
      </c>
      <c r="M37" s="14" t="str">
        <f t="shared" si="3"/>
        <v>-</v>
      </c>
      <c r="N37" s="20">
        <f t="shared" si="19"/>
        <v>9.7837355940699755E-4</v>
      </c>
      <c r="O37" s="14">
        <f t="shared" si="4"/>
        <v>2.0068770931830349E-3</v>
      </c>
      <c r="P37" s="20">
        <f t="shared" si="19"/>
        <v>4.9128667507611912E-3</v>
      </c>
      <c r="Q37" s="14">
        <f t="shared" si="5"/>
        <v>1.0077459319260407E-2</v>
      </c>
      <c r="R37" s="20">
        <f t="shared" si="19"/>
        <v>-2.4115488969833621E-4</v>
      </c>
      <c r="S37" s="14">
        <f t="shared" si="6"/>
        <v>-4.9466609087257807E-4</v>
      </c>
      <c r="T37" s="20">
        <f t="shared" si="19"/>
        <v>-2.9901449921381218E-3</v>
      </c>
      <c r="U37" s="14">
        <f t="shared" si="7"/>
        <v>-6.1334992471132749E-3</v>
      </c>
      <c r="V37" s="20">
        <f t="shared" si="19"/>
        <v>-1.2266320276406173E-3</v>
      </c>
      <c r="W37" s="14">
        <f t="shared" si="8"/>
        <v>-2.5161143147905962E-3</v>
      </c>
      <c r="X37" s="20">
        <f t="shared" si="19"/>
        <v>1.9815751718410546E-4</v>
      </c>
      <c r="Y37" s="14">
        <f t="shared" si="20"/>
        <v>4.0646824339754528E-4</v>
      </c>
      <c r="Z37" s="20">
        <f t="shared" si="19"/>
        <v>-4.7019362342516358E-3</v>
      </c>
      <c r="AA37" s="14">
        <f t="shared" si="10"/>
        <v>-9.6447906133591277E-3</v>
      </c>
      <c r="AB37" s="20">
        <f t="shared" si="19"/>
        <v>0</v>
      </c>
      <c r="AC37" s="14" t="str">
        <f t="shared" si="11"/>
        <v>-</v>
      </c>
      <c r="AD37" s="20">
        <f t="shared" si="19"/>
        <v>-1.5746941290538663E-3</v>
      </c>
      <c r="AE37" s="14">
        <f t="shared" si="12"/>
        <v>-3.2300725484483983E-3</v>
      </c>
      <c r="AF37" s="20">
        <f t="shared" si="19"/>
        <v>2.1498686257115374E-5</v>
      </c>
      <c r="AG37" s="14">
        <f t="shared" si="13"/>
        <v>4.4098923737342921E-5</v>
      </c>
      <c r="AH37" s="20">
        <f t="shared" si="19"/>
        <v>1.3980352981265431E-3</v>
      </c>
      <c r="AI37" s="14">
        <f t="shared" si="14"/>
        <v>2.8677032287875021E-3</v>
      </c>
      <c r="AJ37" s="20">
        <f t="shared" si="19"/>
        <v>0</v>
      </c>
      <c r="AK37" s="14" t="str">
        <f t="shared" si="15"/>
        <v>-</v>
      </c>
      <c r="AL37" s="20">
        <f t="shared" si="21"/>
        <v>-9.0910588297638872E-2</v>
      </c>
      <c r="AM37" s="14">
        <f t="shared" si="16"/>
        <v>-0.20940123166048225</v>
      </c>
      <c r="AN37" s="20">
        <f t="shared" si="22"/>
        <v>2.9043763224333552E-2</v>
      </c>
      <c r="AO37" s="14">
        <f t="shared" si="17"/>
        <v>6.659852384429274E-2</v>
      </c>
      <c r="AP37" s="20">
        <f t="shared" si="23"/>
        <v>0</v>
      </c>
      <c r="AQ37" s="14" t="str">
        <f t="shared" si="18"/>
        <v>-</v>
      </c>
    </row>
    <row r="38" spans="2:43" x14ac:dyDescent="0.25">
      <c r="B38" s="5" t="s">
        <v>19</v>
      </c>
      <c r="D38" s="24"/>
      <c r="E38" s="25"/>
      <c r="F38" s="20">
        <f t="shared" si="19"/>
        <v>0</v>
      </c>
      <c r="G38" s="14" t="str">
        <f t="shared" si="0"/>
        <v>-</v>
      </c>
      <c r="H38" s="20">
        <f t="shared" si="19"/>
        <v>0</v>
      </c>
      <c r="I38" s="14" t="str">
        <f t="shared" si="1"/>
        <v>-</v>
      </c>
      <c r="J38" s="20">
        <f t="shared" si="19"/>
        <v>-5.1861300073585692E-4</v>
      </c>
      <c r="K38" s="14">
        <f t="shared" si="2"/>
        <v>-9.796924867577772E-4</v>
      </c>
      <c r="L38" s="20">
        <f t="shared" si="19"/>
        <v>0</v>
      </c>
      <c r="M38" s="14" t="str">
        <f t="shared" si="3"/>
        <v>-</v>
      </c>
      <c r="N38" s="20">
        <f t="shared" si="19"/>
        <v>-2.6833860551322974E-4</v>
      </c>
      <c r="O38" s="14">
        <f t="shared" si="4"/>
        <v>-5.0690845650874783E-4</v>
      </c>
      <c r="P38" s="20">
        <f t="shared" si="19"/>
        <v>3.7407813322669625E-3</v>
      </c>
      <c r="Q38" s="14">
        <f t="shared" si="5"/>
        <v>7.066570565384192E-3</v>
      </c>
      <c r="R38" s="20">
        <f t="shared" si="19"/>
        <v>1.8076875902606204E-4</v>
      </c>
      <c r="S38" s="14">
        <f t="shared" si="6"/>
        <v>3.4148352395166337E-4</v>
      </c>
      <c r="T38" s="20">
        <f t="shared" si="19"/>
        <v>-3.5436859397178777E-3</v>
      </c>
      <c r="U38" s="14">
        <f t="shared" si="7"/>
        <v>-6.6942450066709985E-3</v>
      </c>
      <c r="V38" s="20">
        <f t="shared" si="19"/>
        <v>-1.029062684710258E-3</v>
      </c>
      <c r="W38" s="14">
        <f t="shared" si="8"/>
        <v>-1.9439639561347893E-3</v>
      </c>
      <c r="X38" s="20">
        <f t="shared" si="19"/>
        <v>-2.536339212785288E-4</v>
      </c>
      <c r="Y38" s="14">
        <f t="shared" si="20"/>
        <v>-4.7913038568429822E-4</v>
      </c>
      <c r="Z38" s="20">
        <f t="shared" si="19"/>
        <v>-1.0732386592700593E-2</v>
      </c>
      <c r="AA38" s="14">
        <f t="shared" si="10"/>
        <v>-2.0274151428771245E-2</v>
      </c>
      <c r="AB38" s="20">
        <f t="shared" si="19"/>
        <v>0</v>
      </c>
      <c r="AC38" s="14" t="str">
        <f t="shared" si="11"/>
        <v>-</v>
      </c>
      <c r="AD38" s="20">
        <f t="shared" si="19"/>
        <v>-7.5333355814877212E-4</v>
      </c>
      <c r="AE38" s="14">
        <f t="shared" si="12"/>
        <v>-1.4230943418187814E-3</v>
      </c>
      <c r="AF38" s="20">
        <f t="shared" si="19"/>
        <v>1.2681696063920889E-4</v>
      </c>
      <c r="AG38" s="14">
        <f t="shared" si="13"/>
        <v>2.3956519284197564E-4</v>
      </c>
      <c r="AH38" s="20">
        <f t="shared" si="19"/>
        <v>2.3392295195336921E-3</v>
      </c>
      <c r="AI38" s="14">
        <f t="shared" si="14"/>
        <v>4.4189512832061573E-3</v>
      </c>
      <c r="AJ38" s="20">
        <f t="shared" si="19"/>
        <v>0</v>
      </c>
      <c r="AK38" s="14" t="str">
        <f t="shared" si="15"/>
        <v>-</v>
      </c>
      <c r="AL38" s="20">
        <f t="shared" si="21"/>
        <v>-7.6541520759746406E-3</v>
      </c>
      <c r="AM38" s="14">
        <f t="shared" si="16"/>
        <v>-1.4735857734026428E-2</v>
      </c>
      <c r="AN38" s="20">
        <f t="shared" si="22"/>
        <v>3.4992284406884733E-2</v>
      </c>
      <c r="AO38" s="14">
        <f t="shared" si="17"/>
        <v>6.6629791113976489E-2</v>
      </c>
      <c r="AP38" s="20">
        <f t="shared" si="23"/>
        <v>0</v>
      </c>
      <c r="AQ38" s="14" t="str">
        <f t="shared" si="18"/>
        <v>-</v>
      </c>
    </row>
    <row r="39" spans="2:43" x14ac:dyDescent="0.25">
      <c r="B39" s="5" t="s">
        <v>20</v>
      </c>
      <c r="D39" s="24"/>
      <c r="E39" s="25"/>
      <c r="F39" s="20">
        <f t="shared" si="19"/>
        <v>0</v>
      </c>
      <c r="G39" s="14" t="str">
        <f t="shared" si="0"/>
        <v>-</v>
      </c>
      <c r="H39" s="20">
        <f t="shared" si="19"/>
        <v>0</v>
      </c>
      <c r="I39" s="14" t="str">
        <f t="shared" si="1"/>
        <v>-</v>
      </c>
      <c r="J39" s="20">
        <f t="shared" si="19"/>
        <v>-7.1621475634120468E-4</v>
      </c>
      <c r="K39" s="14">
        <f t="shared" si="2"/>
        <v>-1.2969869856910288E-3</v>
      </c>
      <c r="L39" s="20">
        <f t="shared" si="19"/>
        <v>0</v>
      </c>
      <c r="M39" s="14" t="str">
        <f t="shared" si="3"/>
        <v>-</v>
      </c>
      <c r="N39" s="20">
        <f t="shared" si="19"/>
        <v>3.0015939836364192E-3</v>
      </c>
      <c r="O39" s="14">
        <f t="shared" si="4"/>
        <v>5.4355600727813702E-3</v>
      </c>
      <c r="P39" s="20">
        <f t="shared" si="19"/>
        <v>1.1819622946843245E-2</v>
      </c>
      <c r="Q39" s="14">
        <f t="shared" si="5"/>
        <v>2.1404050952739118E-2</v>
      </c>
      <c r="R39" s="20">
        <f t="shared" si="19"/>
        <v>5.7922280693190054E-4</v>
      </c>
      <c r="S39" s="14">
        <f t="shared" si="6"/>
        <v>1.0489094726895409E-3</v>
      </c>
      <c r="T39" s="20">
        <f t="shared" si="19"/>
        <v>-3.3653660300689836E-3</v>
      </c>
      <c r="U39" s="14">
        <f t="shared" si="7"/>
        <v>-6.0943116634237793E-3</v>
      </c>
      <c r="V39" s="20">
        <f t="shared" si="19"/>
        <v>-1.4629230311926644E-3</v>
      </c>
      <c r="W39" s="14">
        <f t="shared" si="8"/>
        <v>-2.6491944151184332E-3</v>
      </c>
      <c r="X39" s="20">
        <f t="shared" si="19"/>
        <v>-2.2811512548370771E-4</v>
      </c>
      <c r="Y39" s="14">
        <f t="shared" si="20"/>
        <v>-4.1309166890525495E-4</v>
      </c>
      <c r="Z39" s="20">
        <f t="shared" si="19"/>
        <v>-8.0394670814709634E-3</v>
      </c>
      <c r="AA39" s="14">
        <f t="shared" si="10"/>
        <v>-1.4558600034752719E-2</v>
      </c>
      <c r="AB39" s="20">
        <f t="shared" si="19"/>
        <v>0</v>
      </c>
      <c r="AC39" s="14" t="str">
        <f t="shared" si="11"/>
        <v>-</v>
      </c>
      <c r="AD39" s="20">
        <f t="shared" si="19"/>
        <v>-1.37587397852168E-3</v>
      </c>
      <c r="AE39" s="14">
        <f t="shared" si="12"/>
        <v>-2.491558053355214E-3</v>
      </c>
      <c r="AF39" s="20">
        <f t="shared" si="19"/>
        <v>-3.7306736858866429E-5</v>
      </c>
      <c r="AG39" s="14">
        <f t="shared" si="13"/>
        <v>-6.7558440755566274E-5</v>
      </c>
      <c r="AH39" s="20">
        <f t="shared" si="19"/>
        <v>1.7767239757819908E-3</v>
      </c>
      <c r="AI39" s="14">
        <f t="shared" si="14"/>
        <v>3.217453778146806E-3</v>
      </c>
      <c r="AJ39" s="20">
        <f t="shared" si="19"/>
        <v>0</v>
      </c>
      <c r="AK39" s="14" t="str">
        <f t="shared" si="15"/>
        <v>-</v>
      </c>
      <c r="AL39" s="20">
        <f t="shared" si="21"/>
        <v>-0.16555904868806781</v>
      </c>
      <c r="AM39" s="14">
        <f t="shared" si="16"/>
        <v>-0.38899763612212429</v>
      </c>
      <c r="AN39" s="20">
        <f t="shared" si="22"/>
        <v>2.9320758128733249E-2</v>
      </c>
      <c r="AO39" s="14">
        <f t="shared" si="17"/>
        <v>6.9080515065555625E-2</v>
      </c>
      <c r="AP39" s="20">
        <f t="shared" si="23"/>
        <v>-1.8256381812409295E-5</v>
      </c>
      <c r="AQ39" s="14">
        <f t="shared" si="18"/>
        <v>-4.3012539215236956E-5</v>
      </c>
    </row>
    <row r="40" spans="2:43" x14ac:dyDescent="0.25">
      <c r="B40" s="5" t="s">
        <v>89</v>
      </c>
      <c r="D40" s="24"/>
      <c r="E40" s="25"/>
      <c r="F40" s="20"/>
      <c r="G40" s="14"/>
      <c r="H40" s="20"/>
      <c r="I40" s="14"/>
      <c r="J40" s="20"/>
      <c r="K40" s="14"/>
      <c r="L40" s="20"/>
      <c r="M40" s="14"/>
      <c r="N40" s="20"/>
      <c r="O40" s="14"/>
      <c r="P40" s="20"/>
      <c r="Q40" s="14"/>
      <c r="R40" s="20"/>
      <c r="S40" s="14"/>
      <c r="T40" s="20"/>
      <c r="U40" s="14"/>
      <c r="V40" s="20"/>
      <c r="W40" s="14"/>
      <c r="X40" s="20"/>
      <c r="Y40" s="14"/>
      <c r="Z40" s="20"/>
      <c r="AA40" s="14"/>
      <c r="AB40" s="20"/>
      <c r="AC40" s="14"/>
      <c r="AD40" s="20"/>
      <c r="AE40" s="14"/>
      <c r="AF40" s="20"/>
      <c r="AG40" s="14"/>
      <c r="AH40" s="20"/>
      <c r="AI40" s="14"/>
      <c r="AJ40" s="20"/>
      <c r="AK40" s="14"/>
      <c r="AL40" s="20"/>
      <c r="AM40" s="14"/>
      <c r="AN40" s="20"/>
      <c r="AO40" s="14"/>
      <c r="AP40" s="20"/>
      <c r="AQ40" s="14"/>
    </row>
    <row r="41" spans="2:43" x14ac:dyDescent="0.25">
      <c r="B41" s="5" t="s">
        <v>90</v>
      </c>
      <c r="D41" s="24"/>
      <c r="E41" s="25"/>
      <c r="F41" s="20"/>
      <c r="G41" s="14"/>
      <c r="H41" s="20"/>
      <c r="I41" s="14"/>
      <c r="J41" s="20"/>
      <c r="K41" s="14"/>
      <c r="L41" s="20"/>
      <c r="M41" s="14"/>
      <c r="N41" s="20"/>
      <c r="O41" s="14"/>
      <c r="P41" s="20"/>
      <c r="Q41" s="14"/>
      <c r="R41" s="20"/>
      <c r="S41" s="14"/>
      <c r="T41" s="20"/>
      <c r="U41" s="14"/>
      <c r="V41" s="20"/>
      <c r="W41" s="14"/>
      <c r="X41" s="20"/>
      <c r="Y41" s="14"/>
      <c r="Z41" s="20"/>
      <c r="AA41" s="14"/>
      <c r="AB41" s="20"/>
      <c r="AC41" s="14"/>
      <c r="AD41" s="20"/>
      <c r="AE41" s="14"/>
      <c r="AF41" s="20"/>
      <c r="AG41" s="14"/>
      <c r="AH41" s="20"/>
      <c r="AI41" s="14"/>
      <c r="AJ41" s="20"/>
      <c r="AK41" s="14"/>
      <c r="AL41" s="20"/>
      <c r="AM41" s="14"/>
      <c r="AN41" s="20"/>
      <c r="AO41" s="14"/>
      <c r="AP41" s="20"/>
      <c r="AQ41" s="14"/>
    </row>
    <row r="42" spans="2:43" x14ac:dyDescent="0.25">
      <c r="B42" s="5" t="s">
        <v>21</v>
      </c>
      <c r="D42" s="24"/>
      <c r="E42" s="25"/>
      <c r="F42" s="20">
        <f t="shared" si="19"/>
        <v>0</v>
      </c>
      <c r="G42" s="14" t="str">
        <f t="shared" si="0"/>
        <v>-</v>
      </c>
      <c r="H42" s="20">
        <f t="shared" si="19"/>
        <v>0</v>
      </c>
      <c r="I42" s="14" t="str">
        <f t="shared" si="1"/>
        <v>-</v>
      </c>
      <c r="J42" s="20">
        <f t="shared" si="19"/>
        <v>-8.5117356042241354E-4</v>
      </c>
      <c r="K42" s="14">
        <f t="shared" si="2"/>
        <v>-2.0564678267688758E-3</v>
      </c>
      <c r="L42" s="20">
        <f t="shared" si="19"/>
        <v>0</v>
      </c>
      <c r="M42" s="14" t="str">
        <f t="shared" si="3"/>
        <v>-</v>
      </c>
      <c r="N42" s="20">
        <f t="shared" si="19"/>
        <v>1.2337807912903287E-3</v>
      </c>
      <c r="O42" s="14">
        <f t="shared" si="4"/>
        <v>2.9808615076284276E-3</v>
      </c>
      <c r="P42" s="20">
        <f t="shared" si="19"/>
        <v>5.9084996352758434E-3</v>
      </c>
      <c r="Q42" s="14">
        <f t="shared" si="5"/>
        <v>1.4275160753807865E-2</v>
      </c>
      <c r="R42" s="20">
        <f t="shared" si="19"/>
        <v>1.6283942083861191E-4</v>
      </c>
      <c r="S42" s="14">
        <f t="shared" si="6"/>
        <v>3.9342625929080464E-4</v>
      </c>
      <c r="T42" s="20">
        <f t="shared" si="19"/>
        <v>-3.0315635226407789E-3</v>
      </c>
      <c r="U42" s="14">
        <f t="shared" si="7"/>
        <v>-7.3243732406619941E-3</v>
      </c>
      <c r="V42" s="20">
        <f t="shared" si="19"/>
        <v>-8.2232516553415458E-4</v>
      </c>
      <c r="W42" s="14">
        <f t="shared" si="8"/>
        <v>-1.9867690030506277E-3</v>
      </c>
      <c r="X42" s="20">
        <f t="shared" si="19"/>
        <v>-1.7526542885892837E-5</v>
      </c>
      <c r="Y42" s="14">
        <f t="shared" si="20"/>
        <v>-4.2344796919776412E-5</v>
      </c>
      <c r="Z42" s="20">
        <f t="shared" si="19"/>
        <v>4.5980682809034779E-3</v>
      </c>
      <c r="AA42" s="14">
        <f t="shared" si="10"/>
        <v>1.1109108558626464E-2</v>
      </c>
      <c r="AB42" s="20">
        <f t="shared" si="19"/>
        <v>0</v>
      </c>
      <c r="AC42" s="14" t="str">
        <f t="shared" si="11"/>
        <v>-</v>
      </c>
      <c r="AD42" s="20">
        <f t="shared" si="19"/>
        <v>-5.4631201906074622E-4</v>
      </c>
      <c r="AE42" s="14">
        <f t="shared" si="12"/>
        <v>-1.3199107007249126E-3</v>
      </c>
      <c r="AF42" s="20">
        <f t="shared" si="19"/>
        <v>-2.2294966551039685E-4</v>
      </c>
      <c r="AG42" s="14">
        <f t="shared" si="13"/>
        <v>-5.3865490592017173E-4</v>
      </c>
      <c r="AH42" s="20">
        <f t="shared" si="19"/>
        <v>1.314058524319428E-3</v>
      </c>
      <c r="AI42" s="14">
        <f t="shared" si="14"/>
        <v>3.1748155762892187E-3</v>
      </c>
      <c r="AJ42" s="20">
        <f t="shared" si="19"/>
        <v>-2.9151940311944458E-5</v>
      </c>
      <c r="AK42" s="14">
        <f t="shared" si="15"/>
        <v>-7.0432201054290017E-5</v>
      </c>
      <c r="AL42" s="20">
        <f t="shared" si="21"/>
        <v>-3.2154238979347216E-3</v>
      </c>
      <c r="AM42" s="14">
        <f t="shared" si="16"/>
        <v>-7.4787743613843726E-3</v>
      </c>
      <c r="AN42" s="20">
        <f t="shared" si="22"/>
        <v>2.5623546550757048E-2</v>
      </c>
      <c r="AO42" s="14">
        <f t="shared" si="17"/>
        <v>6.3564758561725401E-2</v>
      </c>
      <c r="AP42" s="20">
        <f t="shared" si="23"/>
        <v>0</v>
      </c>
      <c r="AQ42" s="14" t="str">
        <f t="shared" si="18"/>
        <v>-</v>
      </c>
    </row>
    <row r="43" spans="2:43" x14ac:dyDescent="0.25">
      <c r="B43" s="5" t="s">
        <v>22</v>
      </c>
      <c r="D43" s="24"/>
      <c r="E43" s="25"/>
      <c r="F43" s="20">
        <f t="shared" si="19"/>
        <v>0</v>
      </c>
      <c r="G43" s="14"/>
      <c r="H43" s="20">
        <f t="shared" si="19"/>
        <v>0</v>
      </c>
      <c r="I43" s="14" t="str">
        <f t="shared" si="1"/>
        <v>-</v>
      </c>
      <c r="J43" s="20">
        <f t="shared" si="19"/>
        <v>-9.8701224743613647E-4</v>
      </c>
      <c r="K43" s="14">
        <f t="shared" si="2"/>
        <v>-2.6141572672678066E-3</v>
      </c>
      <c r="L43" s="20">
        <f t="shared" si="19"/>
        <v>0</v>
      </c>
      <c r="M43" s="14" t="str">
        <f t="shared" si="3"/>
        <v>-</v>
      </c>
      <c r="N43" s="20">
        <f t="shared" si="19"/>
        <v>-9.396887443806734E-3</v>
      </c>
      <c r="O43" s="14">
        <f t="shared" si="4"/>
        <v>-2.4888183165645068E-2</v>
      </c>
      <c r="P43" s="20">
        <f t="shared" si="19"/>
        <v>5.9811696964875427E-3</v>
      </c>
      <c r="Q43" s="14">
        <f t="shared" si="5"/>
        <v>1.5841463233562295E-2</v>
      </c>
      <c r="R43" s="20">
        <f t="shared" si="19"/>
        <v>-7.0785690820518443E-4</v>
      </c>
      <c r="S43" s="14">
        <f t="shared" si="6"/>
        <v>-1.8747987024245946E-3</v>
      </c>
      <c r="T43" s="20">
        <f t="shared" si="19"/>
        <v>4.2595247848564721E-4</v>
      </c>
      <c r="U43" s="14">
        <f t="shared" si="7"/>
        <v>1.1281590173137304E-3</v>
      </c>
      <c r="V43" s="20">
        <f t="shared" si="19"/>
        <v>2.439431990807428E-3</v>
      </c>
      <c r="W43" s="14">
        <f t="shared" si="8"/>
        <v>6.4609723773335652E-3</v>
      </c>
      <c r="X43" s="20">
        <f t="shared" si="19"/>
        <v>2.1865447234703517E-5</v>
      </c>
      <c r="Y43" s="14">
        <f t="shared" si="20"/>
        <v>5.791186273455904E-5</v>
      </c>
      <c r="Z43" s="20">
        <f t="shared" si="19"/>
        <v>3.2754144212291392E-3</v>
      </c>
      <c r="AA43" s="14">
        <f t="shared" si="10"/>
        <v>8.6751187078089632E-3</v>
      </c>
      <c r="AB43" s="20">
        <f t="shared" si="19"/>
        <v>0</v>
      </c>
      <c r="AC43" s="14" t="str">
        <f t="shared" si="11"/>
        <v>-</v>
      </c>
      <c r="AD43" s="20">
        <f t="shared" si="19"/>
        <v>-1.451984239217774E-3</v>
      </c>
      <c r="AE43" s="14">
        <f t="shared" si="12"/>
        <v>-3.8456616529016687E-3</v>
      </c>
      <c r="AF43" s="20">
        <f t="shared" si="19"/>
        <v>0</v>
      </c>
      <c r="AG43" s="14" t="str">
        <f t="shared" si="13"/>
        <v>-</v>
      </c>
      <c r="AH43" s="20">
        <f t="shared" si="19"/>
        <v>1.9749670713788969E-3</v>
      </c>
      <c r="AI43" s="14">
        <f t="shared" si="14"/>
        <v>5.2308110012523846E-3</v>
      </c>
      <c r="AJ43" s="20">
        <f t="shared" si="19"/>
        <v>1.7613840784580503E-4</v>
      </c>
      <c r="AK43" s="14">
        <f t="shared" si="15"/>
        <v>4.6651244714676805E-4</v>
      </c>
      <c r="AL43" s="20">
        <f t="shared" si="21"/>
        <v>-2.1920297148523282E-3</v>
      </c>
      <c r="AM43" s="14">
        <f t="shared" si="16"/>
        <v>-5.7882975681059308E-3</v>
      </c>
      <c r="AN43" s="20">
        <f t="shared" si="22"/>
        <v>2.23180273180561E-2</v>
      </c>
      <c r="AO43" s="14">
        <f t="shared" si="17"/>
        <v>5.8228823058297463E-2</v>
      </c>
      <c r="AP43" s="20">
        <f t="shared" si="23"/>
        <v>-1.8327547818186574E-4</v>
      </c>
      <c r="AQ43" s="14">
        <f t="shared" si="18"/>
        <v>-4.7817467188734225E-4</v>
      </c>
    </row>
    <row r="44" spans="2:43" x14ac:dyDescent="0.25">
      <c r="B44" s="5" t="s">
        <v>23</v>
      </c>
      <c r="D44" s="24"/>
      <c r="E44" s="25"/>
      <c r="F44" s="20">
        <f t="shared" si="19"/>
        <v>0</v>
      </c>
      <c r="G44" s="14"/>
      <c r="H44" s="20">
        <f t="shared" si="19"/>
        <v>0</v>
      </c>
      <c r="I44" s="14" t="str">
        <f t="shared" si="1"/>
        <v>-</v>
      </c>
      <c r="J44" s="20">
        <f t="shared" si="19"/>
        <v>-3.8568159844010186E-4</v>
      </c>
      <c r="K44" s="14">
        <f t="shared" si="2"/>
        <v>-7.3032457814777788E-4</v>
      </c>
      <c r="L44" s="20">
        <f t="shared" si="19"/>
        <v>0</v>
      </c>
      <c r="M44" s="14" t="str">
        <f t="shared" si="3"/>
        <v>-</v>
      </c>
      <c r="N44" s="20">
        <f t="shared" si="19"/>
        <v>-2.0315161238521062E-3</v>
      </c>
      <c r="O44" s="14">
        <f t="shared" si="4"/>
        <v>-3.8468678883133668E-3</v>
      </c>
      <c r="P44" s="20">
        <f t="shared" si="19"/>
        <v>5.0654299920116497E-3</v>
      </c>
      <c r="Q44" s="14">
        <f t="shared" si="5"/>
        <v>9.5918706959707591E-3</v>
      </c>
      <c r="R44" s="20">
        <f t="shared" si="19"/>
        <v>2.8911344052140464E-6</v>
      </c>
      <c r="S44" s="14">
        <f t="shared" si="6"/>
        <v>5.4746363929193687E-6</v>
      </c>
      <c r="T44" s="20">
        <f t="shared" si="19"/>
        <v>-2.8973296962262474E-3</v>
      </c>
      <c r="U44" s="14">
        <f t="shared" si="7"/>
        <v>-5.4863677621890764E-3</v>
      </c>
      <c r="V44" s="20">
        <f t="shared" si="19"/>
        <v>-1.4980847875473158E-3</v>
      </c>
      <c r="W44" s="14">
        <f t="shared" si="8"/>
        <v>-2.8367652097485169E-3</v>
      </c>
      <c r="X44" s="20">
        <f t="shared" si="19"/>
        <v>-1.7541969726031503E-4</v>
      </c>
      <c r="Y44" s="14">
        <f t="shared" si="20"/>
        <v>-3.3217378510821049E-4</v>
      </c>
      <c r="Z44" s="20">
        <f t="shared" si="19"/>
        <v>-9.8055508839608452E-3</v>
      </c>
      <c r="AA44" s="14">
        <f t="shared" si="10"/>
        <v>-1.8567737848522739E-2</v>
      </c>
      <c r="AB44" s="20">
        <f t="shared" si="19"/>
        <v>0</v>
      </c>
      <c r="AC44" s="14" t="str">
        <f t="shared" si="11"/>
        <v>-</v>
      </c>
      <c r="AD44" s="20">
        <f t="shared" si="19"/>
        <v>-6.1033219507133918E-4</v>
      </c>
      <c r="AE44" s="14">
        <f t="shared" si="12"/>
        <v>-1.1557217266738098E-3</v>
      </c>
      <c r="AF44" s="20">
        <f t="shared" si="19"/>
        <v>-2.1198234015917805E-6</v>
      </c>
      <c r="AG44" s="14">
        <f t="shared" si="13"/>
        <v>-4.0140860693635427E-6</v>
      </c>
      <c r="AH44" s="20">
        <f t="shared" si="19"/>
        <v>1.1141562671418415E-3</v>
      </c>
      <c r="AI44" s="14">
        <f t="shared" si="14"/>
        <v>2.1097602506370272E-3</v>
      </c>
      <c r="AJ44" s="20">
        <f t="shared" si="19"/>
        <v>0</v>
      </c>
      <c r="AK44" s="14" t="str">
        <f t="shared" si="15"/>
        <v>-</v>
      </c>
      <c r="AL44" s="20">
        <f t="shared" si="21"/>
        <v>-1.0927795407671415E-3</v>
      </c>
      <c r="AM44" s="14">
        <f t="shared" si="16"/>
        <v>-2.497132277799529E-3</v>
      </c>
      <c r="AN44" s="20">
        <f t="shared" si="22"/>
        <v>3.4356044670882047E-2</v>
      </c>
      <c r="AO44" s="14">
        <f t="shared" si="17"/>
        <v>6.6249896345401779E-2</v>
      </c>
      <c r="AP44" s="20">
        <f t="shared" si="23"/>
        <v>-5.0744026111493312E-5</v>
      </c>
      <c r="AQ44" s="14">
        <f t="shared" si="18"/>
        <v>-9.7851382551160382E-5</v>
      </c>
    </row>
    <row r="45" spans="2:43" x14ac:dyDescent="0.25">
      <c r="B45" s="5" t="s">
        <v>76</v>
      </c>
      <c r="D45" s="24"/>
      <c r="E45" s="25"/>
      <c r="F45" s="20">
        <f t="shared" si="19"/>
        <v>0</v>
      </c>
      <c r="G45" s="14" t="str">
        <f>IF(G21-E21=0,"-",G21-E21)</f>
        <v>-</v>
      </c>
      <c r="H45" s="20">
        <f t="shared" si="19"/>
        <v>0</v>
      </c>
      <c r="I45" s="14" t="str">
        <f t="shared" si="1"/>
        <v>-</v>
      </c>
      <c r="J45" s="20">
        <f t="shared" si="19"/>
        <v>4.045307443365509E-4</v>
      </c>
      <c r="K45" s="14">
        <f t="shared" si="2"/>
        <v>9.9999999999977147E-4</v>
      </c>
      <c r="L45" s="20">
        <f t="shared" si="19"/>
        <v>0</v>
      </c>
      <c r="M45" s="14" t="str">
        <f t="shared" si="3"/>
        <v>-</v>
      </c>
      <c r="N45" s="20">
        <f t="shared" si="19"/>
        <v>7.6860841423946891E-3</v>
      </c>
      <c r="O45" s="14">
        <f t="shared" si="4"/>
        <v>1.8999999999999982E-2</v>
      </c>
      <c r="P45" s="20">
        <f t="shared" si="19"/>
        <v>1.9012944983819002E-2</v>
      </c>
      <c r="Q45" s="14">
        <f t="shared" si="5"/>
        <v>4.7000000000000278E-2</v>
      </c>
      <c r="R45" s="20">
        <f t="shared" si="19"/>
        <v>8.0906148867287975E-4</v>
      </c>
      <c r="S45" s="14">
        <f t="shared" si="6"/>
        <v>1.9999999999995299E-3</v>
      </c>
      <c r="T45" s="20">
        <f t="shared" si="19"/>
        <v>-5.6634304207117125E-3</v>
      </c>
      <c r="U45" s="14">
        <f t="shared" si="7"/>
        <v>-1.3999999999999548E-2</v>
      </c>
      <c r="V45" s="20">
        <f t="shared" si="19"/>
        <v>1.1326860841423869E-2</v>
      </c>
      <c r="W45" s="14">
        <f t="shared" si="8"/>
        <v>2.7999999999999893E-2</v>
      </c>
      <c r="X45" s="20">
        <f t="shared" si="19"/>
        <v>0</v>
      </c>
      <c r="Y45" s="14" t="str">
        <f t="shared" si="20"/>
        <v>-</v>
      </c>
      <c r="Z45" s="20">
        <f t="shared" si="19"/>
        <v>1.5776699029126151E-2</v>
      </c>
      <c r="AA45" s="14">
        <f t="shared" si="10"/>
        <v>3.8999999999999729E-2</v>
      </c>
      <c r="AB45" s="20">
        <f t="shared" si="19"/>
        <v>0</v>
      </c>
      <c r="AC45" s="14" t="str">
        <f t="shared" si="11"/>
        <v>-</v>
      </c>
      <c r="AD45" s="20">
        <f t="shared" si="19"/>
        <v>-1.2135922330096527E-3</v>
      </c>
      <c r="AE45" s="14">
        <f t="shared" si="12"/>
        <v>-2.9999999999997112E-3</v>
      </c>
      <c r="AF45" s="20">
        <f t="shared" si="19"/>
        <v>-8.0906148867310179E-4</v>
      </c>
      <c r="AG45" s="14">
        <f t="shared" si="13"/>
        <v>-1.9999999999999324E-3</v>
      </c>
      <c r="AH45" s="20">
        <f t="shared" si="19"/>
        <v>1.2135922330096527E-3</v>
      </c>
      <c r="AI45" s="14">
        <f t="shared" si="14"/>
        <v>3.0000000000001137E-3</v>
      </c>
      <c r="AJ45" s="20">
        <f t="shared" si="19"/>
        <v>0</v>
      </c>
      <c r="AK45" s="14" t="str">
        <f t="shared" si="15"/>
        <v>-</v>
      </c>
      <c r="AL45" s="20">
        <f t="shared" si="21"/>
        <v>-8.090614886731462E-3</v>
      </c>
      <c r="AM45" s="14">
        <f t="shared" si="16"/>
        <v>-2.0000000000000392E-2</v>
      </c>
      <c r="AN45" s="20">
        <f t="shared" si="22"/>
        <v>2.7508090614886793E-2</v>
      </c>
      <c r="AO45" s="14">
        <f t="shared" si="17"/>
        <v>6.7999999999999963E-2</v>
      </c>
      <c r="AP45" s="20">
        <f t="shared" si="23"/>
        <v>0</v>
      </c>
      <c r="AQ45" s="14" t="str">
        <f t="shared" si="18"/>
        <v>-</v>
      </c>
    </row>
    <row r="46" spans="2:43" x14ac:dyDescent="0.25">
      <c r="B46" s="5" t="s">
        <v>77</v>
      </c>
      <c r="D46" s="24"/>
      <c r="E46" s="25"/>
      <c r="F46" s="20">
        <f t="shared" si="19"/>
        <v>0</v>
      </c>
      <c r="G46" s="14" t="str">
        <f>IF(G22-E22=0,"-",G22-E22)</f>
        <v>-</v>
      </c>
      <c r="H46" s="20">
        <f t="shared" si="19"/>
        <v>0</v>
      </c>
      <c r="I46" s="14" t="str">
        <f t="shared" si="1"/>
        <v>-</v>
      </c>
      <c r="J46" s="20">
        <f t="shared" si="19"/>
        <v>0</v>
      </c>
      <c r="K46" s="14" t="str">
        <f t="shared" si="2"/>
        <v>-</v>
      </c>
      <c r="L46" s="20">
        <f t="shared" si="19"/>
        <v>0</v>
      </c>
      <c r="M46" s="14" t="str">
        <f t="shared" si="3"/>
        <v>-</v>
      </c>
      <c r="N46" s="20">
        <f t="shared" si="19"/>
        <v>5.4093040028848627E-3</v>
      </c>
      <c r="O46" s="14">
        <f t="shared" si="4"/>
        <v>1.4999999999999561E-2</v>
      </c>
      <c r="P46" s="20">
        <f t="shared" si="19"/>
        <v>1.8031013342949986E-2</v>
      </c>
      <c r="Q46" s="14">
        <f t="shared" si="5"/>
        <v>5.0000000000000509E-2</v>
      </c>
      <c r="R46" s="20">
        <f t="shared" si="19"/>
        <v>7.2124053371780406E-4</v>
      </c>
      <c r="S46" s="14">
        <f t="shared" si="6"/>
        <v>1.999999999999641E-3</v>
      </c>
      <c r="T46" s="20">
        <f t="shared" si="19"/>
        <v>-6.1305445366028888E-3</v>
      </c>
      <c r="U46" s="14">
        <f t="shared" si="7"/>
        <v>-1.6999999999999744E-2</v>
      </c>
      <c r="V46" s="20">
        <f t="shared" si="19"/>
        <v>1.3703570140642052E-2</v>
      </c>
      <c r="W46" s="14">
        <f t="shared" si="8"/>
        <v>3.7999999999999888E-2</v>
      </c>
      <c r="X46" s="20">
        <f t="shared" si="19"/>
        <v>3.6062026685912407E-4</v>
      </c>
      <c r="Y46" s="14">
        <f t="shared" si="20"/>
        <v>1.0000000000003617E-3</v>
      </c>
      <c r="Z46" s="20">
        <f t="shared" si="19"/>
        <v>1.8031013342949542E-2</v>
      </c>
      <c r="AA46" s="14">
        <f t="shared" si="10"/>
        <v>4.9999999999999434E-2</v>
      </c>
      <c r="AB46" s="20">
        <f t="shared" si="19"/>
        <v>0</v>
      </c>
      <c r="AC46" s="14" t="str">
        <f t="shared" si="11"/>
        <v>-</v>
      </c>
      <c r="AD46" s="20">
        <f t="shared" si="19"/>
        <v>-7.2124053371780406E-4</v>
      </c>
      <c r="AE46" s="14">
        <f t="shared" si="12"/>
        <v>-1.9999999999996687E-3</v>
      </c>
      <c r="AF46" s="20">
        <f t="shared" si="19"/>
        <v>-3.6062026685912407E-4</v>
      </c>
      <c r="AG46" s="14">
        <f t="shared" si="13"/>
        <v>-1.0000000000003617E-3</v>
      </c>
      <c r="AH46" s="20">
        <f t="shared" si="19"/>
        <v>-1.0457987738910823E-2</v>
      </c>
      <c r="AI46" s="14">
        <f t="shared" si="14"/>
        <v>-2.8999999999999818E-2</v>
      </c>
      <c r="AJ46" s="20">
        <f t="shared" si="19"/>
        <v>0</v>
      </c>
      <c r="AK46" s="14" t="str">
        <f t="shared" si="15"/>
        <v>-</v>
      </c>
      <c r="AL46" s="20">
        <f t="shared" si="21"/>
        <v>-8.294266137756745E-3</v>
      </c>
      <c r="AM46" s="14">
        <f t="shared" si="16"/>
        <v>-2.2999999999999451E-2</v>
      </c>
      <c r="AN46" s="20">
        <f t="shared" si="22"/>
        <v>2.3440317345834627E-2</v>
      </c>
      <c r="AO46" s="14">
        <f t="shared" si="17"/>
        <v>6.4999999999999614E-2</v>
      </c>
      <c r="AP46" s="20">
        <f t="shared" si="23"/>
        <v>0</v>
      </c>
      <c r="AQ46" s="14" t="str">
        <f t="shared" si="18"/>
        <v>-</v>
      </c>
    </row>
    <row r="47" spans="2:43" x14ac:dyDescent="0.25">
      <c r="B47" s="5" t="s">
        <v>78</v>
      </c>
      <c r="D47" s="24"/>
      <c r="E47" s="25"/>
      <c r="F47" s="20">
        <f t="shared" si="19"/>
        <v>0</v>
      </c>
      <c r="G47" s="14" t="str">
        <f>IF(G23-E23=0,"-",G23-E23)</f>
        <v>-</v>
      </c>
      <c r="H47" s="20">
        <f t="shared" si="19"/>
        <v>0</v>
      </c>
      <c r="I47" s="14" t="str">
        <f t="shared" si="1"/>
        <v>-</v>
      </c>
      <c r="J47" s="20">
        <f t="shared" si="19"/>
        <v>-5.3850296176616297E-4</v>
      </c>
      <c r="K47" s="14">
        <f t="shared" si="2"/>
        <v>-1.9999999999996462E-3</v>
      </c>
      <c r="L47" s="20">
        <f t="shared" si="19"/>
        <v>0</v>
      </c>
      <c r="M47" s="14" t="str">
        <f t="shared" si="3"/>
        <v>-</v>
      </c>
      <c r="N47" s="20">
        <f t="shared" si="19"/>
        <v>0</v>
      </c>
      <c r="O47" s="14" t="str">
        <f t="shared" si="4"/>
        <v>-</v>
      </c>
      <c r="P47" s="20">
        <f t="shared" si="19"/>
        <v>1.5885837372105582E-2</v>
      </c>
      <c r="Q47" s="14">
        <f t="shared" si="5"/>
        <v>5.9000000000000011E-2</v>
      </c>
      <c r="R47" s="20">
        <f t="shared" si="19"/>
        <v>0</v>
      </c>
      <c r="S47" s="14" t="str">
        <f t="shared" si="6"/>
        <v>-</v>
      </c>
      <c r="T47" s="20">
        <f t="shared" si="19"/>
        <v>-6.4620355411955099E-3</v>
      </c>
      <c r="U47" s="14">
        <f t="shared" si="7"/>
        <v>-2.4000000000000229E-2</v>
      </c>
      <c r="V47" s="20">
        <f t="shared" si="19"/>
        <v>1.9116855142703226E-2</v>
      </c>
      <c r="W47" s="14">
        <f t="shared" si="8"/>
        <v>7.1000000000000146E-2</v>
      </c>
      <c r="X47" s="20">
        <f t="shared" si="19"/>
        <v>5.3850296176616297E-4</v>
      </c>
      <c r="Y47" s="14">
        <f t="shared" si="20"/>
        <v>1.999999999999641E-3</v>
      </c>
      <c r="Z47" s="20">
        <f t="shared" si="19"/>
        <v>2.3155627355950559E-2</v>
      </c>
      <c r="AA47" s="14">
        <f t="shared" si="10"/>
        <v>8.6000000000000451E-2</v>
      </c>
      <c r="AB47" s="20">
        <f t="shared" si="19"/>
        <v>0</v>
      </c>
      <c r="AC47" s="14" t="str">
        <f t="shared" si="11"/>
        <v>-</v>
      </c>
      <c r="AD47" s="20">
        <f t="shared" si="19"/>
        <v>-2.154011847065096E-3</v>
      </c>
      <c r="AE47" s="14">
        <f t="shared" si="12"/>
        <v>-8.0000000000000626E-3</v>
      </c>
      <c r="AF47" s="20">
        <f t="shared" si="19"/>
        <v>-2.6925148088308148E-4</v>
      </c>
      <c r="AG47" s="14">
        <f t="shared" si="13"/>
        <v>-9.9999999999983435E-4</v>
      </c>
      <c r="AH47" s="20">
        <f t="shared" si="19"/>
        <v>-1.5616585891222501E-2</v>
      </c>
      <c r="AI47" s="14">
        <f t="shared" si="14"/>
        <v>-5.800000000000019E-2</v>
      </c>
      <c r="AJ47" s="20">
        <f t="shared" si="19"/>
        <v>0</v>
      </c>
      <c r="AK47" s="14" t="str">
        <f t="shared" si="15"/>
        <v>-</v>
      </c>
      <c r="AL47" s="20">
        <f t="shared" si="21"/>
        <v>-9.6930533117933759E-3</v>
      </c>
      <c r="AM47" s="14">
        <f t="shared" si="16"/>
        <v>-3.6000000000000781E-2</v>
      </c>
      <c r="AN47" s="20">
        <f t="shared" si="22"/>
        <v>1.5347334410339419E-2</v>
      </c>
      <c r="AO47" s="14">
        <f t="shared" si="17"/>
        <v>5.7000000000000994E-2</v>
      </c>
      <c r="AP47" s="20">
        <f t="shared" si="23"/>
        <v>0</v>
      </c>
      <c r="AQ47" s="14" t="str">
        <f t="shared" si="18"/>
        <v>-</v>
      </c>
    </row>
    <row r="48" spans="2:43" x14ac:dyDescent="0.25">
      <c r="B48" s="5" t="s">
        <v>79</v>
      </c>
      <c r="D48" s="24"/>
      <c r="E48" s="25"/>
      <c r="F48" s="20"/>
      <c r="G48" s="14"/>
      <c r="H48" s="20"/>
      <c r="I48" s="14"/>
      <c r="J48" s="20"/>
      <c r="K48" s="14"/>
      <c r="L48" s="20"/>
      <c r="M48" s="14"/>
      <c r="N48" s="20"/>
      <c r="O48" s="14"/>
      <c r="P48" s="20"/>
      <c r="Q48" s="14"/>
      <c r="R48" s="20"/>
      <c r="S48" s="14"/>
      <c r="T48" s="20"/>
      <c r="U48" s="14"/>
      <c r="V48" s="20"/>
      <c r="W48" s="14"/>
      <c r="X48" s="20"/>
      <c r="Y48" s="14"/>
      <c r="Z48" s="20"/>
      <c r="AA48" s="14"/>
      <c r="AB48" s="20"/>
      <c r="AC48" s="14"/>
      <c r="AD48" s="20"/>
      <c r="AE48" s="14"/>
      <c r="AF48" s="20"/>
      <c r="AG48" s="14"/>
      <c r="AH48" s="20"/>
      <c r="AI48" s="14"/>
      <c r="AJ48" s="20"/>
      <c r="AK48" s="14"/>
      <c r="AL48" s="20"/>
      <c r="AM48" s="14"/>
      <c r="AN48" s="20"/>
      <c r="AO48" s="14"/>
      <c r="AP48" s="20"/>
      <c r="AQ48" s="14"/>
    </row>
    <row r="49" spans="2:52" ht="16.5" thickBot="1" x14ac:dyDescent="0.3">
      <c r="B49" s="5" t="s">
        <v>24</v>
      </c>
      <c r="D49" s="26"/>
      <c r="E49" s="27"/>
      <c r="F49" s="21">
        <f>F25-D25</f>
        <v>0</v>
      </c>
      <c r="G49" s="15" t="str">
        <f>IF(G25-E25=0,"-",G25-E25)</f>
        <v>-</v>
      </c>
      <c r="H49" s="21">
        <f>H25-F25</f>
        <v>0</v>
      </c>
      <c r="I49" s="15" t="str">
        <f>IF(I25-G25=0,"-",I25-G25)</f>
        <v>-</v>
      </c>
      <c r="J49" s="21">
        <f>J25-H25</f>
        <v>7.7022271774085382E-5</v>
      </c>
      <c r="K49" s="15">
        <f>IF(K25-I25=0,"-",K25-I25)</f>
        <v>2.1090221145383205E-4</v>
      </c>
      <c r="L49" s="21">
        <f>L25-J25</f>
        <v>0</v>
      </c>
      <c r="M49" s="15" t="str">
        <f>IF(M25-K25=0,"-",M25-K25)</f>
        <v>-</v>
      </c>
      <c r="N49" s="21">
        <f>N25-L25</f>
        <v>5.4108003480122235E-3</v>
      </c>
      <c r="O49" s="15">
        <f>IF(O25-M25=0,"-",O25-M25)</f>
        <v>1.4815841351432503E-2</v>
      </c>
      <c r="P49" s="21">
        <f>P25-N25</f>
        <v>1.8281867423826315E-2</v>
      </c>
      <c r="Q49" s="15">
        <f>IF(Q25-O25=0,"-",Q25-O25)</f>
        <v>5.0059368288987334E-2</v>
      </c>
      <c r="R49" s="21">
        <f>R25-P25</f>
        <v>5.8104938657121963E-4</v>
      </c>
      <c r="S49" s="15">
        <f>IF(S25-Q25=0,"-",S25-Q25)</f>
        <v>1.5910281243239205E-3</v>
      </c>
      <c r="T49" s="21">
        <f>T25-R25</f>
        <v>-5.9668849458534012E-3</v>
      </c>
      <c r="U49" s="15">
        <f>IF(U25-S25=0,"-",U25-S25)</f>
        <v>-1.6338510947367164E-2</v>
      </c>
      <c r="V49" s="21">
        <f>V25-T25</f>
        <v>1.3567682896516109E-2</v>
      </c>
      <c r="W49" s="15">
        <f>IF(W25-U25=0,"-",W25-U25)</f>
        <v>3.7150998812065024E-2</v>
      </c>
      <c r="X49" s="21">
        <f>X25-V25</f>
        <v>1.2831195055018618E-4</v>
      </c>
      <c r="Y49" s="15">
        <f t="shared" ref="Y49" si="24">IF(Y25-U25=0,"-",Y25-U25)</f>
        <v>3.7502342306663349E-2</v>
      </c>
      <c r="Z49" s="21">
        <f>Z25-X25</f>
        <v>1.7955449428263881E-2</v>
      </c>
      <c r="AA49" s="15">
        <f t="shared" ref="AA49" si="25">IF(AA25-Y25=0,"-",AA25-Y25)</f>
        <v>4.9165571267206706E-2</v>
      </c>
      <c r="AB49" s="21">
        <f>AB25-Z25</f>
        <v>0</v>
      </c>
      <c r="AC49" s="15" t="str">
        <f t="shared" ref="AC49" si="26">IF(AC25-AA25=0,"-",AC25-AA25)</f>
        <v>-</v>
      </c>
      <c r="AD49" s="21">
        <f>AD25-AB25</f>
        <v>-1.4306804693058339E-3</v>
      </c>
      <c r="AE49" s="15">
        <f t="shared" ref="AE49" si="27">IF(AE25-AC25=0,"-",AE25-AC25)</f>
        <v>-3.9174860454083138E-3</v>
      </c>
      <c r="AF49" s="21">
        <f>AF25-AD25</f>
        <v>-3.0627208422373542E-4</v>
      </c>
      <c r="AG49" s="15">
        <f t="shared" ref="AG49" si="28">IF(AG25-AE25=0,"-",AG25-AE25)</f>
        <v>-8.3863353263374796E-4</v>
      </c>
      <c r="AH49" s="21">
        <f>AH25-AF25</f>
        <v>-8.4169708741235194E-3</v>
      </c>
      <c r="AI49" s="15">
        <f t="shared" ref="AI49" si="29">IF(AI25-AG25=0,"-",AI25-AG25)</f>
        <v>-2.304733072926167E-2</v>
      </c>
      <c r="AJ49" s="21">
        <f>AJ25-AH25</f>
        <v>0</v>
      </c>
      <c r="AK49" s="15" t="str">
        <f t="shared" ref="AK49" si="30">IF(AK25-AI25=0,"-",AK25-AI25)</f>
        <v>-</v>
      </c>
      <c r="AL49" s="21">
        <f>AL25-AJ25</f>
        <v>-8.7747653047569596E-3</v>
      </c>
      <c r="AM49" s="15">
        <f t="shared" ref="AM49" si="31">IF(AM25-AK25=0,"-",AM25-AK25)</f>
        <v>-2.3279032884367196E-2</v>
      </c>
      <c r="AN49" s="21">
        <f>AN25-AL25</f>
        <v>2.3637268162507663E-2</v>
      </c>
      <c r="AO49" s="15">
        <f t="shared" ref="AO49" si="32">IF(AO25-AM25=0,"-",AO25-AM25)</f>
        <v>6.529191165898536E-2</v>
      </c>
      <c r="AP49" s="21">
        <f>AP25-AN25</f>
        <v>-1.7060219822617739E-5</v>
      </c>
      <c r="AQ49" s="15">
        <f t="shared" ref="AQ49" si="33">IF(AQ25-AO25=0,"-",AQ25-AO25)</f>
        <v>-4.7124496701161922E-5</v>
      </c>
    </row>
    <row r="51" spans="2:52" x14ac:dyDescent="0.25">
      <c r="D51" s="16">
        <f>MAX(D31:D49)</f>
        <v>0</v>
      </c>
      <c r="F51" s="16">
        <f>MAX(F31:F49)</f>
        <v>0</v>
      </c>
      <c r="H51" s="16">
        <f>MAX(H31:H49)</f>
        <v>0</v>
      </c>
      <c r="J51" s="16">
        <f>MAX(J31:J49)</f>
        <v>9.0009000900104219E-4</v>
      </c>
      <c r="L51" s="16">
        <f>MAX(L31:L49)</f>
        <v>0</v>
      </c>
      <c r="N51" s="16">
        <f>MAX(N31:N49)</f>
        <v>1.3501350135013412E-2</v>
      </c>
      <c r="P51" s="16">
        <f>MAX(P31:P49)</f>
        <v>1.9012944983819002E-2</v>
      </c>
      <c r="R51" s="16">
        <f>MAX(R31:R49)</f>
        <v>1.8001800180018623E-3</v>
      </c>
      <c r="T51" s="16">
        <f>MAX(T31:T49)</f>
        <v>4.9571116258042558E-3</v>
      </c>
      <c r="V51" s="16">
        <f>MAX(V31:V49)</f>
        <v>1.9116855142703226E-2</v>
      </c>
      <c r="X51" s="16">
        <f>MAX(X31:X49)</f>
        <v>5.3850296176616297E-4</v>
      </c>
      <c r="Z51" s="16">
        <f>MAX(Z31:Z49)</f>
        <v>2.3155627355950559E-2</v>
      </c>
      <c r="AB51" s="16">
        <f>MAX(AB31:AB49)</f>
        <v>0</v>
      </c>
      <c r="AD51" s="16">
        <f>MAX(AD31:AD49)</f>
        <v>1.1611714500673331E-3</v>
      </c>
      <c r="AF51" s="16">
        <f>MAX(AF31:AF49)</f>
        <v>2.0356373303009878E-4</v>
      </c>
      <c r="AH51" s="16">
        <f>MAX(AH31:AH49)</f>
        <v>9.0009000900090896E-3</v>
      </c>
      <c r="AJ51" s="16">
        <f>MAX(AJ31:AJ49)</f>
        <v>1.7613840784580503E-4</v>
      </c>
      <c r="AL51" s="16">
        <f>MAX(AL31:AL49)</f>
        <v>1.1102230246251565E-16</v>
      </c>
      <c r="AN51" s="16">
        <f>MAX(AN31:AN49)</f>
        <v>6.6606660666066353E-2</v>
      </c>
      <c r="AP51" s="16">
        <f>MAX(AP31:AP49)</f>
        <v>0</v>
      </c>
    </row>
    <row r="52" spans="2:52" ht="219" customHeight="1" x14ac:dyDescent="0.25">
      <c r="B52" s="17" t="s">
        <v>26</v>
      </c>
      <c r="C52" s="18"/>
      <c r="D52" s="61"/>
      <c r="E52" s="62"/>
      <c r="F52" s="59"/>
      <c r="G52" s="60"/>
      <c r="H52" s="59" t="s">
        <v>27</v>
      </c>
      <c r="I52" s="60"/>
      <c r="J52" s="59" t="s">
        <v>27</v>
      </c>
      <c r="K52" s="60"/>
      <c r="L52" s="59" t="s">
        <v>27</v>
      </c>
      <c r="M52" s="60"/>
      <c r="N52" s="59" t="s">
        <v>84</v>
      </c>
      <c r="O52" s="60"/>
      <c r="P52" s="59" t="s">
        <v>84</v>
      </c>
      <c r="Q52" s="60"/>
      <c r="R52" s="59" t="s">
        <v>27</v>
      </c>
      <c r="S52" s="60"/>
      <c r="T52" s="59" t="s">
        <v>85</v>
      </c>
      <c r="U52" s="60"/>
      <c r="V52" s="59" t="s">
        <v>86</v>
      </c>
      <c r="W52" s="60"/>
      <c r="X52" s="59" t="s">
        <v>86</v>
      </c>
      <c r="Y52" s="60"/>
      <c r="Z52" s="59" t="s">
        <v>82</v>
      </c>
      <c r="AA52" s="60"/>
      <c r="AB52" s="59" t="s">
        <v>81</v>
      </c>
      <c r="AC52" s="60"/>
      <c r="AD52" s="59" t="s">
        <v>27</v>
      </c>
      <c r="AE52" s="60"/>
      <c r="AF52" s="59" t="s">
        <v>86</v>
      </c>
      <c r="AG52" s="60"/>
      <c r="AH52" s="59" t="s">
        <v>87</v>
      </c>
      <c r="AI52" s="60"/>
      <c r="AJ52" s="59" t="s">
        <v>87</v>
      </c>
      <c r="AK52" s="60"/>
      <c r="AL52" s="59" t="s">
        <v>83</v>
      </c>
      <c r="AM52" s="60"/>
      <c r="AN52" s="59" t="s">
        <v>28</v>
      </c>
      <c r="AO52" s="60"/>
      <c r="AP52" s="63" t="s">
        <v>88</v>
      </c>
      <c r="AQ52" s="64"/>
      <c r="AR52" s="65"/>
      <c r="AS52" s="66"/>
    </row>
    <row r="54" spans="2:52" x14ac:dyDescent="0.25">
      <c r="B54" s="1" t="s">
        <v>12</v>
      </c>
      <c r="D54" s="1" t="str">
        <f t="shared" ref="D54:D65" si="34">IF(OR(D7="-",D7&lt;0.02),"",D$28&amp;",")</f>
        <v/>
      </c>
      <c r="E54" s="1" t="str">
        <f t="shared" ref="E54:E65" si="35">IF(OR(D7="-",D7&gt;-0.02),"",D$28&amp;",")</f>
        <v/>
      </c>
      <c r="F54" s="1" t="str">
        <f t="shared" ref="F54:F65" si="36">IF(OR(F31="-",F31&lt;0.02),"",F$28&amp;",")</f>
        <v/>
      </c>
      <c r="G54" s="1" t="str">
        <f t="shared" ref="G54:G65" si="37">IF(OR(F31="-",F31&gt;-0.02),"",F$28&amp;",")</f>
        <v/>
      </c>
      <c r="H54" s="1" t="str">
        <f t="shared" ref="H54:H65" si="38">IF(OR(H31="-",H31&lt;0.02),"",H$28&amp;",")</f>
        <v/>
      </c>
      <c r="I54" s="1" t="str">
        <f t="shared" ref="I54:I65" si="39">IF(OR(H31="-",H31&gt;-0.02),"",H$28&amp;",")</f>
        <v/>
      </c>
      <c r="J54" s="1" t="str">
        <f t="shared" ref="J54:J65" si="40">IF(OR(J31="-",J31&lt;0.02),"",J$28&amp;",")</f>
        <v/>
      </c>
      <c r="K54" s="1" t="str">
        <f t="shared" ref="K54:K65" si="41">IF(OR(J31="-",J31&gt;-0.02),"",J$28&amp;",")</f>
        <v/>
      </c>
      <c r="L54" s="1" t="str">
        <f t="shared" ref="L54:L65" si="42">IF(OR(L31="-",L31&lt;0.02),"",L$28&amp;",")</f>
        <v/>
      </c>
      <c r="M54" s="1" t="str">
        <f t="shared" ref="M54:M65" si="43">IF(OR(L31="-",L31&gt;-0.02),"",L$28&amp;",")</f>
        <v/>
      </c>
      <c r="N54" s="1" t="str">
        <f t="shared" ref="N54:N65" si="44">IF(OR(N31="-",N31&lt;0.02),"",N$28&amp;",")</f>
        <v/>
      </c>
      <c r="O54" s="1" t="str">
        <f t="shared" ref="O54:O65" si="45">IF(OR(N31="-",N31&gt;-0.02),"",N$28&amp;",")</f>
        <v/>
      </c>
      <c r="P54" s="1" t="str">
        <f t="shared" ref="P54:P65" si="46">IF(OR(P31="-",P31&lt;0.02),"",P$28&amp;",")</f>
        <v/>
      </c>
      <c r="Q54" s="1" t="str">
        <f t="shared" ref="Q54:Q65" si="47">IF(OR(P31="-",P31&gt;-0.02),"",P$28&amp;",")</f>
        <v/>
      </c>
      <c r="R54" s="1" t="str">
        <f t="shared" ref="R54:R65" si="48">IF(OR(R31="-",R31&lt;0.02),"",R$28&amp;",")</f>
        <v/>
      </c>
      <c r="S54" s="1" t="str">
        <f t="shared" ref="S54:S65" si="49">IF(OR(R31="-",R31&gt;-0.02),"",R$28&amp;",")</f>
        <v/>
      </c>
      <c r="T54" s="1" t="str">
        <f t="shared" ref="T54:T65" si="50">IF(OR(T31="-",T31&lt;0.02),"",T$28&amp;",")</f>
        <v/>
      </c>
      <c r="U54" s="1" t="str">
        <f t="shared" ref="U54:U65" si="51">IF(OR(T31="-",T31&gt;-0.02),"",T$28&amp;",")</f>
        <v/>
      </c>
      <c r="V54" s="1" t="str">
        <f t="shared" ref="V54:V65" si="52">IF(OR(V31="-",V31&lt;0.02),"",V$28&amp;",")</f>
        <v/>
      </c>
      <c r="W54" s="1" t="str">
        <f t="shared" ref="W54:W65" si="53">IF(OR(V31="-",V31&gt;-0.02),"",V$28&amp;",")</f>
        <v/>
      </c>
      <c r="X54" s="1" t="str">
        <f t="shared" ref="X54:X65" si="54">IF(OR(X31="-",X31&lt;0.02),"",X$28&amp;",")</f>
        <v/>
      </c>
      <c r="Y54" s="1" t="str">
        <f t="shared" ref="Y54:Y65" si="55">IF(OR(X31="-",X31&gt;-0.02),"",X$28&amp;",")</f>
        <v/>
      </c>
      <c r="Z54" s="1" t="str">
        <f t="shared" ref="Z54:Z65" si="56">IF(OR(Z31="-",Z31&lt;0.02),"",Z$28&amp;",")</f>
        <v/>
      </c>
      <c r="AA54" s="1" t="str">
        <f t="shared" ref="AA54:AA65" si="57">IF(OR(Z31="-",Z31&gt;-0.02),"",Z$28&amp;",")</f>
        <v/>
      </c>
      <c r="AB54" s="1" t="str">
        <f t="shared" ref="AB54:AB65" si="58">IF(OR(AB31="-",AB31&lt;0.02),"",AB$28&amp;",")</f>
        <v/>
      </c>
      <c r="AC54" s="1" t="str">
        <f t="shared" ref="AC54:AC65" si="59">IF(OR(AB31="-",AB31&gt;-0.02),"",AB$28&amp;",")</f>
        <v/>
      </c>
      <c r="AD54" s="1" t="str">
        <f t="shared" ref="AD54:AD65" si="60">IF(OR(AD31="-",AD31&lt;0.02),"",AD$28&amp;",")</f>
        <v/>
      </c>
      <c r="AE54" s="1" t="str">
        <f t="shared" ref="AE54:AE65" si="61">IF(OR(AD31="-",AD31&gt;-0.02),"",AD$28&amp;",")</f>
        <v/>
      </c>
      <c r="AF54" s="1" t="str">
        <f t="shared" ref="AF54:AF65" si="62">IF(OR(AF31="-",AF31&lt;0.02),"",AF$28&amp;",")</f>
        <v/>
      </c>
      <c r="AG54" s="1" t="str">
        <f t="shared" ref="AG54:AG65" si="63">IF(OR(AF31="-",AF31&gt;-0.02),"",AF$28&amp;",")</f>
        <v/>
      </c>
      <c r="AH54" s="1" t="str">
        <f t="shared" ref="AH54:AH65" si="64">IF(OR(AH31="-",AH31&lt;0.02),"",AH$28&amp;",")</f>
        <v/>
      </c>
      <c r="AI54" s="1" t="str">
        <f t="shared" ref="AI54:AI65" si="65">IF(OR(AH31="-",AH31&gt;-0.02),"",AH$28&amp;",")</f>
        <v/>
      </c>
      <c r="AJ54" s="1" t="str">
        <f t="shared" ref="AJ54:AJ65" si="66">IF(OR(AJ31="-",AJ31&lt;0.02),"",AJ$28&amp;",")</f>
        <v/>
      </c>
      <c r="AK54" s="1" t="str">
        <f t="shared" ref="AK54:AK65" si="67">IF(OR(AJ31="-",AJ31&gt;-0.02),"",AJ$28&amp;",")</f>
        <v/>
      </c>
      <c r="AL54" s="1" t="str">
        <f t="shared" ref="AL54:AL65" si="68">IF(OR(AL31="-",AL31&lt;0.02),"",AL$28&amp;",")</f>
        <v/>
      </c>
      <c r="AM54" s="1" t="str">
        <f t="shared" ref="AM54:AM65" si="69">IF(OR(AL31="-",AL31&gt;-0.02),"",AL$28&amp;",")</f>
        <v/>
      </c>
      <c r="AN54" s="1" t="str">
        <f t="shared" ref="AN54:AN65" si="70">IF(OR(AN31="-",AN31&lt;0.02),"",AN$28&amp;",")</f>
        <v>Table 1076: allowed revenue,</v>
      </c>
      <c r="AO54" s="1" t="str">
        <f t="shared" ref="AO54:AO65" si="71">IF(OR(AN31="-",AN31&gt;-0.02),"",AN$28&amp;",")</f>
        <v/>
      </c>
      <c r="AP54" s="1" t="str">
        <f t="shared" ref="AP54:AP65" si="72">IF(OR(AP31="-",AP31&lt;0.02),"",AP$28&amp;",")</f>
        <v/>
      </c>
      <c r="AQ54" s="1" t="str">
        <f t="shared" ref="AQ54:AQ65" si="73">IF(OR(AP31="-",AP31&gt;-0.02),"",AP$28&amp;",")</f>
        <v/>
      </c>
      <c r="AU54" s="1" t="str">
        <f>D54&amp;F54&amp;H54&amp;J54&amp;L54&amp;N54&amp;P54&amp;R54&amp;T54&amp;V54&amp;X54&amp;Z54&amp;AB54&amp;AD54&amp;AF54&amp;AH54&amp;AJ54&amp;AL54&amp;AN54&amp;AP54</f>
        <v>Table 1076: allowed revenue,</v>
      </c>
      <c r="AV54" s="1" t="str">
        <f>E54&amp;G54&amp;I54&amp;K54&amp;M54&amp;O54&amp;Q54&amp;S54&amp;U54&amp;W54&amp;Y54&amp;AA54&amp;AC54&amp;AE54&amp;AG54&amp;AI54&amp;AK54&amp;AM54&amp;AO54&amp;AQ54</f>
        <v/>
      </c>
      <c r="AW54" s="1" t="str">
        <f>IF(AU54="","No factors contributing to greater than 2% upward change.",AY54)</f>
        <v>Gone up mainly due to Table 1076: allowed revenue,</v>
      </c>
      <c r="AX54" s="1" t="str">
        <f>IF(AV54="","No factors contributing to greater than 2% downward change.",AZ54)</f>
        <v>No factors contributing to greater than 2% downward change.</v>
      </c>
      <c r="AY54" s="1" t="str">
        <f>"Gone up mainly due to "&amp;AU54</f>
        <v>Gone up mainly due to Table 1076: allowed revenue,</v>
      </c>
      <c r="AZ54" s="1" t="str">
        <f>"Gone down mainly due to "&amp;AV54</f>
        <v xml:space="preserve">Gone down mainly due to </v>
      </c>
    </row>
    <row r="55" spans="2:52" x14ac:dyDescent="0.25">
      <c r="B55" s="1" t="s">
        <v>13</v>
      </c>
      <c r="D55" s="1" t="str">
        <f t="shared" si="34"/>
        <v/>
      </c>
      <c r="E55" s="1" t="str">
        <f t="shared" si="35"/>
        <v/>
      </c>
      <c r="F55" s="1" t="str">
        <f t="shared" si="36"/>
        <v/>
      </c>
      <c r="G55" s="1" t="str">
        <f t="shared" si="37"/>
        <v/>
      </c>
      <c r="H55" s="1" t="str">
        <f t="shared" si="38"/>
        <v/>
      </c>
      <c r="I55" s="1" t="str">
        <f t="shared" si="39"/>
        <v/>
      </c>
      <c r="J55" s="1" t="str">
        <f t="shared" si="40"/>
        <v/>
      </c>
      <c r="K55" s="1" t="str">
        <f t="shared" si="41"/>
        <v/>
      </c>
      <c r="L55" s="1" t="str">
        <f t="shared" si="42"/>
        <v/>
      </c>
      <c r="M55" s="1" t="str">
        <f t="shared" si="43"/>
        <v/>
      </c>
      <c r="N55" s="1" t="str">
        <f t="shared" si="44"/>
        <v/>
      </c>
      <c r="O55" s="1" t="str">
        <f t="shared" si="45"/>
        <v/>
      </c>
      <c r="P55" s="1" t="str">
        <f t="shared" si="46"/>
        <v/>
      </c>
      <c r="Q55" s="1" t="str">
        <f t="shared" si="47"/>
        <v/>
      </c>
      <c r="R55" s="1" t="str">
        <f t="shared" si="48"/>
        <v/>
      </c>
      <c r="S55" s="1" t="str">
        <f t="shared" si="49"/>
        <v/>
      </c>
      <c r="T55" s="1" t="str">
        <f t="shared" si="50"/>
        <v/>
      </c>
      <c r="U55" s="1" t="str">
        <f t="shared" si="51"/>
        <v/>
      </c>
      <c r="V55" s="1" t="str">
        <f t="shared" si="52"/>
        <v/>
      </c>
      <c r="W55" s="1" t="str">
        <f t="shared" si="53"/>
        <v/>
      </c>
      <c r="X55" s="1" t="str">
        <f t="shared" si="54"/>
        <v/>
      </c>
      <c r="Y55" s="1" t="str">
        <f t="shared" si="55"/>
        <v/>
      </c>
      <c r="Z55" s="1" t="str">
        <f t="shared" si="56"/>
        <v/>
      </c>
      <c r="AA55" s="1" t="str">
        <f t="shared" si="57"/>
        <v/>
      </c>
      <c r="AB55" s="1" t="str">
        <f t="shared" si="58"/>
        <v/>
      </c>
      <c r="AC55" s="1" t="str">
        <f t="shared" si="59"/>
        <v/>
      </c>
      <c r="AD55" s="1" t="str">
        <f t="shared" si="60"/>
        <v/>
      </c>
      <c r="AE55" s="1" t="str">
        <f t="shared" si="61"/>
        <v/>
      </c>
      <c r="AF55" s="1" t="str">
        <f t="shared" si="62"/>
        <v/>
      </c>
      <c r="AG55" s="1" t="str">
        <f t="shared" si="63"/>
        <v/>
      </c>
      <c r="AH55" s="1" t="str">
        <f t="shared" si="64"/>
        <v/>
      </c>
      <c r="AI55" s="1" t="str">
        <f t="shared" si="65"/>
        <v/>
      </c>
      <c r="AJ55" s="1" t="str">
        <f t="shared" si="66"/>
        <v/>
      </c>
      <c r="AK55" s="1" t="str">
        <f t="shared" si="67"/>
        <v/>
      </c>
      <c r="AL55" s="1" t="str">
        <f t="shared" si="68"/>
        <v/>
      </c>
      <c r="AM55" s="1" t="str">
        <f t="shared" si="69"/>
        <v/>
      </c>
      <c r="AN55" s="1" t="str">
        <f t="shared" si="70"/>
        <v>Table 1076: allowed revenue,</v>
      </c>
      <c r="AO55" s="1" t="str">
        <f t="shared" si="71"/>
        <v/>
      </c>
      <c r="AP55" s="1" t="str">
        <f t="shared" si="72"/>
        <v/>
      </c>
      <c r="AQ55" s="1" t="str">
        <f t="shared" si="73"/>
        <v/>
      </c>
      <c r="AU55" s="1" t="str">
        <f t="shared" ref="AU55:AU71" si="74">D55&amp;F55&amp;H55&amp;J55&amp;L55&amp;N55&amp;P55&amp;R55&amp;T55&amp;V55&amp;X55&amp;Z55&amp;AB55&amp;AD55&amp;AF55&amp;AH55&amp;AJ55&amp;AL55&amp;AN55&amp;AP55</f>
        <v>Table 1076: allowed revenue,</v>
      </c>
      <c r="AV55" s="1" t="str">
        <f t="shared" ref="AV55:AV71" si="75">E55&amp;G55&amp;I55&amp;K55&amp;M55&amp;O55&amp;Q55&amp;S55&amp;U55&amp;W55&amp;Y55&amp;AA55&amp;AC55&amp;AE55&amp;AG55&amp;AI55&amp;AK55&amp;AM55&amp;AO55&amp;AQ55</f>
        <v/>
      </c>
      <c r="AW55" s="1" t="str">
        <f t="shared" ref="AW55:AW71" si="76">IF(AU55="","No factors contributing to greater than 2% upward change.",AY55)</f>
        <v>Gone up mainly due to Table 1076: allowed revenue,</v>
      </c>
      <c r="AX55" s="1" t="str">
        <f t="shared" ref="AX55:AX71" si="77">IF(AV55="","No factors contributing to greater than 2% downward change.",AZ55)</f>
        <v>No factors contributing to greater than 2% downward change.</v>
      </c>
      <c r="AY55" s="1" t="str">
        <f t="shared" ref="AY55:AY71" si="78">"Gone up mainly due to "&amp;AU55</f>
        <v>Gone up mainly due to Table 1076: allowed revenue,</v>
      </c>
      <c r="AZ55" s="1" t="str">
        <f t="shared" ref="AZ55:AZ71" si="79">"Gone down mainly due to "&amp;AV55</f>
        <v xml:space="preserve">Gone down mainly due to </v>
      </c>
    </row>
    <row r="56" spans="2:52" x14ac:dyDescent="0.25">
      <c r="B56" s="1" t="s">
        <v>14</v>
      </c>
      <c r="D56" s="1" t="str">
        <f t="shared" si="34"/>
        <v/>
      </c>
      <c r="E56" s="1" t="str">
        <f t="shared" si="35"/>
        <v/>
      </c>
      <c r="F56" s="1" t="str">
        <f t="shared" si="36"/>
        <v/>
      </c>
      <c r="G56" s="1" t="str">
        <f t="shared" si="37"/>
        <v/>
      </c>
      <c r="H56" s="1" t="str">
        <f t="shared" si="38"/>
        <v/>
      </c>
      <c r="I56" s="1" t="str">
        <f t="shared" si="39"/>
        <v/>
      </c>
      <c r="J56" s="1" t="str">
        <f t="shared" si="40"/>
        <v/>
      </c>
      <c r="K56" s="1" t="str">
        <f t="shared" si="41"/>
        <v/>
      </c>
      <c r="L56" s="1" t="str">
        <f t="shared" si="42"/>
        <v/>
      </c>
      <c r="M56" s="1" t="str">
        <f t="shared" si="43"/>
        <v/>
      </c>
      <c r="N56" s="1" t="str">
        <f t="shared" si="44"/>
        <v/>
      </c>
      <c r="O56" s="1" t="str">
        <f t="shared" si="45"/>
        <v/>
      </c>
      <c r="P56" s="1" t="str">
        <f t="shared" si="46"/>
        <v/>
      </c>
      <c r="Q56" s="1" t="str">
        <f t="shared" si="47"/>
        <v/>
      </c>
      <c r="R56" s="1" t="str">
        <f t="shared" si="48"/>
        <v/>
      </c>
      <c r="S56" s="1" t="str">
        <f t="shared" si="49"/>
        <v/>
      </c>
      <c r="T56" s="1" t="str">
        <f t="shared" si="50"/>
        <v/>
      </c>
      <c r="U56" s="1" t="str">
        <f t="shared" si="51"/>
        <v/>
      </c>
      <c r="V56" s="1" t="str">
        <f t="shared" si="52"/>
        <v/>
      </c>
      <c r="W56" s="1" t="str">
        <f t="shared" si="53"/>
        <v/>
      </c>
      <c r="X56" s="1" t="str">
        <f t="shared" si="54"/>
        <v/>
      </c>
      <c r="Y56" s="1" t="str">
        <f t="shared" si="55"/>
        <v/>
      </c>
      <c r="Z56" s="1" t="str">
        <f t="shared" si="56"/>
        <v/>
      </c>
      <c r="AA56" s="1" t="str">
        <f t="shared" si="57"/>
        <v>Table 1059: Otex,</v>
      </c>
      <c r="AB56" s="1" t="str">
        <f t="shared" si="58"/>
        <v/>
      </c>
      <c r="AC56" s="1" t="str">
        <f t="shared" si="59"/>
        <v/>
      </c>
      <c r="AD56" s="1" t="str">
        <f t="shared" si="60"/>
        <v/>
      </c>
      <c r="AE56" s="1" t="str">
        <f t="shared" si="61"/>
        <v/>
      </c>
      <c r="AF56" s="1" t="str">
        <f t="shared" si="62"/>
        <v/>
      </c>
      <c r="AG56" s="1" t="str">
        <f t="shared" si="63"/>
        <v/>
      </c>
      <c r="AH56" s="1" t="str">
        <f t="shared" si="64"/>
        <v/>
      </c>
      <c r="AI56" s="1" t="str">
        <f t="shared" si="65"/>
        <v/>
      </c>
      <c r="AJ56" s="1" t="str">
        <f t="shared" si="66"/>
        <v/>
      </c>
      <c r="AK56" s="1" t="str">
        <f t="shared" si="67"/>
        <v/>
      </c>
      <c r="AL56" s="1" t="str">
        <f t="shared" si="68"/>
        <v/>
      </c>
      <c r="AM56" s="1" t="str">
        <f t="shared" si="69"/>
        <v/>
      </c>
      <c r="AN56" s="1" t="str">
        <f t="shared" si="70"/>
        <v>Table 1076: allowed revenue,</v>
      </c>
      <c r="AO56" s="1" t="str">
        <f t="shared" si="71"/>
        <v/>
      </c>
      <c r="AP56" s="1" t="str">
        <f t="shared" si="72"/>
        <v/>
      </c>
      <c r="AQ56" s="1" t="str">
        <f t="shared" si="73"/>
        <v/>
      </c>
      <c r="AU56" s="1" t="str">
        <f t="shared" si="74"/>
        <v>Table 1076: allowed revenue,</v>
      </c>
      <c r="AV56" s="1" t="str">
        <f t="shared" si="75"/>
        <v>Table 1059: Otex,</v>
      </c>
      <c r="AW56" s="1" t="str">
        <f t="shared" si="76"/>
        <v>Gone up mainly due to Table 1076: allowed revenue,</v>
      </c>
      <c r="AX56" s="1" t="str">
        <f t="shared" si="77"/>
        <v>Gone down mainly due to Table 1059: Otex,</v>
      </c>
      <c r="AY56" s="1" t="str">
        <f t="shared" si="78"/>
        <v>Gone up mainly due to Table 1076: allowed revenue,</v>
      </c>
      <c r="AZ56" s="1" t="str">
        <f t="shared" si="79"/>
        <v>Gone down mainly due to Table 1059: Otex,</v>
      </c>
    </row>
    <row r="57" spans="2:52" x14ac:dyDescent="0.25">
      <c r="B57" s="1" t="s">
        <v>15</v>
      </c>
      <c r="D57" s="1" t="str">
        <f t="shared" si="34"/>
        <v/>
      </c>
      <c r="E57" s="1" t="str">
        <f t="shared" si="35"/>
        <v/>
      </c>
      <c r="F57" s="1" t="str">
        <f t="shared" si="36"/>
        <v/>
      </c>
      <c r="G57" s="1" t="str">
        <f t="shared" si="37"/>
        <v/>
      </c>
      <c r="H57" s="1" t="str">
        <f t="shared" si="38"/>
        <v/>
      </c>
      <c r="I57" s="1" t="str">
        <f t="shared" si="39"/>
        <v/>
      </c>
      <c r="J57" s="1" t="str">
        <f t="shared" si="40"/>
        <v/>
      </c>
      <c r="K57" s="1" t="str">
        <f t="shared" si="41"/>
        <v/>
      </c>
      <c r="L57" s="1" t="str">
        <f t="shared" si="42"/>
        <v/>
      </c>
      <c r="M57" s="1" t="str">
        <f t="shared" si="43"/>
        <v/>
      </c>
      <c r="N57" s="1" t="str">
        <f t="shared" si="44"/>
        <v/>
      </c>
      <c r="O57" s="1" t="str">
        <f t="shared" si="45"/>
        <v/>
      </c>
      <c r="P57" s="1" t="str">
        <f t="shared" si="46"/>
        <v/>
      </c>
      <c r="Q57" s="1" t="str">
        <f t="shared" si="47"/>
        <v/>
      </c>
      <c r="R57" s="1" t="str">
        <f t="shared" si="48"/>
        <v/>
      </c>
      <c r="S57" s="1" t="str">
        <f t="shared" si="49"/>
        <v/>
      </c>
      <c r="T57" s="1" t="str">
        <f t="shared" si="50"/>
        <v/>
      </c>
      <c r="U57" s="1" t="str">
        <f t="shared" si="51"/>
        <v/>
      </c>
      <c r="V57" s="1" t="str">
        <f t="shared" si="52"/>
        <v/>
      </c>
      <c r="W57" s="1" t="str">
        <f t="shared" si="53"/>
        <v/>
      </c>
      <c r="X57" s="1" t="str">
        <f t="shared" si="54"/>
        <v/>
      </c>
      <c r="Y57" s="1" t="str">
        <f t="shared" si="55"/>
        <v/>
      </c>
      <c r="Z57" s="1" t="str">
        <f t="shared" si="56"/>
        <v/>
      </c>
      <c r="AA57" s="1" t="str">
        <f t="shared" si="57"/>
        <v/>
      </c>
      <c r="AB57" s="1" t="str">
        <f t="shared" si="58"/>
        <v/>
      </c>
      <c r="AC57" s="1" t="str">
        <f t="shared" si="59"/>
        <v/>
      </c>
      <c r="AD57" s="1" t="str">
        <f t="shared" si="60"/>
        <v/>
      </c>
      <c r="AE57" s="1" t="str">
        <f t="shared" si="61"/>
        <v/>
      </c>
      <c r="AF57" s="1" t="str">
        <f t="shared" si="62"/>
        <v/>
      </c>
      <c r="AG57" s="1" t="str">
        <f t="shared" si="63"/>
        <v/>
      </c>
      <c r="AH57" s="1" t="str">
        <f t="shared" si="64"/>
        <v/>
      </c>
      <c r="AI57" s="1" t="str">
        <f t="shared" si="65"/>
        <v/>
      </c>
      <c r="AJ57" s="1" t="str">
        <f t="shared" si="66"/>
        <v/>
      </c>
      <c r="AK57" s="1" t="str">
        <f t="shared" si="67"/>
        <v/>
      </c>
      <c r="AL57" s="1" t="str">
        <f t="shared" si="68"/>
        <v/>
      </c>
      <c r="AM57" s="1" t="str">
        <f t="shared" si="69"/>
        <v/>
      </c>
      <c r="AN57" s="1" t="str">
        <f t="shared" si="70"/>
        <v>Table 1076: allowed revenue,</v>
      </c>
      <c r="AO57" s="1" t="str">
        <f t="shared" si="71"/>
        <v/>
      </c>
      <c r="AP57" s="1" t="str">
        <f t="shared" si="72"/>
        <v/>
      </c>
      <c r="AQ57" s="1" t="str">
        <f t="shared" si="73"/>
        <v/>
      </c>
      <c r="AU57" s="1" t="str">
        <f t="shared" si="74"/>
        <v>Table 1076: allowed revenue,</v>
      </c>
      <c r="AV57" s="1" t="str">
        <f t="shared" si="75"/>
        <v/>
      </c>
      <c r="AW57" s="1" t="str">
        <f t="shared" si="76"/>
        <v>Gone up mainly due to Table 1076: allowed revenue,</v>
      </c>
      <c r="AX57" s="1" t="str">
        <f t="shared" si="77"/>
        <v>No factors contributing to greater than 2% downward change.</v>
      </c>
      <c r="AY57" s="1" t="str">
        <f t="shared" si="78"/>
        <v>Gone up mainly due to Table 1076: allowed revenue,</v>
      </c>
      <c r="AZ57" s="1" t="str">
        <f t="shared" si="79"/>
        <v xml:space="preserve">Gone down mainly due to </v>
      </c>
    </row>
    <row r="58" spans="2:52" x14ac:dyDescent="0.25">
      <c r="B58" s="1" t="s">
        <v>16</v>
      </c>
      <c r="D58" s="1" t="str">
        <f t="shared" si="34"/>
        <v/>
      </c>
      <c r="E58" s="1" t="str">
        <f t="shared" si="35"/>
        <v/>
      </c>
      <c r="F58" s="1" t="str">
        <f t="shared" si="36"/>
        <v/>
      </c>
      <c r="G58" s="1" t="str">
        <f t="shared" si="37"/>
        <v/>
      </c>
      <c r="H58" s="1" t="str">
        <f t="shared" si="38"/>
        <v/>
      </c>
      <c r="I58" s="1" t="str">
        <f t="shared" si="39"/>
        <v/>
      </c>
      <c r="J58" s="1" t="str">
        <f t="shared" si="40"/>
        <v/>
      </c>
      <c r="K58" s="1" t="str">
        <f t="shared" si="41"/>
        <v/>
      </c>
      <c r="L58" s="1" t="str">
        <f t="shared" si="42"/>
        <v/>
      </c>
      <c r="M58" s="1" t="str">
        <f t="shared" si="43"/>
        <v/>
      </c>
      <c r="N58" s="1" t="str">
        <f t="shared" si="44"/>
        <v/>
      </c>
      <c r="O58" s="1" t="str">
        <f t="shared" si="45"/>
        <v/>
      </c>
      <c r="P58" s="1" t="str">
        <f t="shared" si="46"/>
        <v/>
      </c>
      <c r="Q58" s="1" t="str">
        <f t="shared" si="47"/>
        <v/>
      </c>
      <c r="R58" s="1" t="str">
        <f t="shared" si="48"/>
        <v/>
      </c>
      <c r="S58" s="1" t="str">
        <f t="shared" si="49"/>
        <v/>
      </c>
      <c r="T58" s="1" t="str">
        <f t="shared" si="50"/>
        <v/>
      </c>
      <c r="U58" s="1" t="str">
        <f t="shared" si="51"/>
        <v/>
      </c>
      <c r="V58" s="1" t="str">
        <f t="shared" si="52"/>
        <v/>
      </c>
      <c r="W58" s="1" t="str">
        <f t="shared" si="53"/>
        <v/>
      </c>
      <c r="X58" s="1" t="str">
        <f t="shared" si="54"/>
        <v/>
      </c>
      <c r="Y58" s="1" t="str">
        <f t="shared" si="55"/>
        <v/>
      </c>
      <c r="Z58" s="1" t="str">
        <f t="shared" si="56"/>
        <v/>
      </c>
      <c r="AA58" s="1" t="str">
        <f t="shared" si="57"/>
        <v/>
      </c>
      <c r="AB58" s="1" t="str">
        <f t="shared" si="58"/>
        <v/>
      </c>
      <c r="AC58" s="1" t="str">
        <f t="shared" si="59"/>
        <v/>
      </c>
      <c r="AD58" s="1" t="str">
        <f t="shared" si="60"/>
        <v/>
      </c>
      <c r="AE58" s="1" t="str">
        <f t="shared" si="61"/>
        <v/>
      </c>
      <c r="AF58" s="1" t="str">
        <f t="shared" si="62"/>
        <v/>
      </c>
      <c r="AG58" s="1" t="str">
        <f t="shared" si="63"/>
        <v/>
      </c>
      <c r="AH58" s="1" t="str">
        <f t="shared" si="64"/>
        <v/>
      </c>
      <c r="AI58" s="1" t="str">
        <f t="shared" si="65"/>
        <v/>
      </c>
      <c r="AJ58" s="1" t="str">
        <f t="shared" si="66"/>
        <v/>
      </c>
      <c r="AK58" s="1" t="str">
        <f t="shared" si="67"/>
        <v/>
      </c>
      <c r="AL58" s="1" t="str">
        <f t="shared" si="68"/>
        <v/>
      </c>
      <c r="AM58" s="1" t="str">
        <f t="shared" si="69"/>
        <v/>
      </c>
      <c r="AN58" s="1" t="str">
        <f t="shared" si="70"/>
        <v>Table 1076: allowed revenue,</v>
      </c>
      <c r="AO58" s="1" t="str">
        <f t="shared" si="71"/>
        <v/>
      </c>
      <c r="AP58" s="1" t="str">
        <f t="shared" si="72"/>
        <v/>
      </c>
      <c r="AQ58" s="1" t="str">
        <f t="shared" si="73"/>
        <v/>
      </c>
      <c r="AU58" s="1" t="str">
        <f t="shared" si="74"/>
        <v>Table 1076: allowed revenue,</v>
      </c>
      <c r="AV58" s="1" t="str">
        <f t="shared" si="75"/>
        <v/>
      </c>
      <c r="AW58" s="1" t="str">
        <f t="shared" si="76"/>
        <v>Gone up mainly due to Table 1076: allowed revenue,</v>
      </c>
      <c r="AX58" s="1" t="str">
        <f t="shared" si="77"/>
        <v>No factors contributing to greater than 2% downward change.</v>
      </c>
      <c r="AY58" s="1" t="str">
        <f t="shared" si="78"/>
        <v>Gone up mainly due to Table 1076: allowed revenue,</v>
      </c>
      <c r="AZ58" s="1" t="str">
        <f t="shared" si="79"/>
        <v xml:space="preserve">Gone down mainly due to </v>
      </c>
    </row>
    <row r="59" spans="2:52" x14ac:dyDescent="0.25">
      <c r="B59" s="1" t="s">
        <v>17</v>
      </c>
      <c r="D59" s="1" t="str">
        <f t="shared" si="34"/>
        <v/>
      </c>
      <c r="E59" s="1" t="str">
        <f t="shared" si="35"/>
        <v/>
      </c>
      <c r="F59" s="1" t="str">
        <f t="shared" si="36"/>
        <v/>
      </c>
      <c r="G59" s="1" t="str">
        <f t="shared" si="37"/>
        <v/>
      </c>
      <c r="H59" s="1" t="str">
        <f t="shared" si="38"/>
        <v/>
      </c>
      <c r="I59" s="1" t="str">
        <f t="shared" si="39"/>
        <v/>
      </c>
      <c r="J59" s="1" t="str">
        <f t="shared" si="40"/>
        <v/>
      </c>
      <c r="K59" s="1" t="str">
        <f t="shared" si="41"/>
        <v/>
      </c>
      <c r="L59" s="1" t="str">
        <f t="shared" si="42"/>
        <v/>
      </c>
      <c r="M59" s="1" t="str">
        <f t="shared" si="43"/>
        <v/>
      </c>
      <c r="N59" s="1" t="str">
        <f t="shared" si="44"/>
        <v/>
      </c>
      <c r="O59" s="1" t="str">
        <f t="shared" si="45"/>
        <v/>
      </c>
      <c r="P59" s="1" t="str">
        <f t="shared" si="46"/>
        <v/>
      </c>
      <c r="Q59" s="1" t="str">
        <f t="shared" si="47"/>
        <v/>
      </c>
      <c r="R59" s="1" t="str">
        <f t="shared" si="48"/>
        <v/>
      </c>
      <c r="S59" s="1" t="str">
        <f t="shared" si="49"/>
        <v/>
      </c>
      <c r="T59" s="1" t="str">
        <f t="shared" si="50"/>
        <v/>
      </c>
      <c r="U59" s="1" t="str">
        <f t="shared" si="51"/>
        <v/>
      </c>
      <c r="V59" s="1" t="str">
        <f t="shared" si="52"/>
        <v/>
      </c>
      <c r="W59" s="1" t="str">
        <f t="shared" si="53"/>
        <v/>
      </c>
      <c r="X59" s="1" t="str">
        <f t="shared" si="54"/>
        <v/>
      </c>
      <c r="Y59" s="1" t="str">
        <f t="shared" si="55"/>
        <v/>
      </c>
      <c r="Z59" s="1" t="str">
        <f t="shared" si="56"/>
        <v/>
      </c>
      <c r="AA59" s="1" t="str">
        <f t="shared" si="57"/>
        <v>Table 1059: Otex,</v>
      </c>
      <c r="AB59" s="1" t="str">
        <f t="shared" si="58"/>
        <v/>
      </c>
      <c r="AC59" s="1" t="str">
        <f t="shared" si="59"/>
        <v/>
      </c>
      <c r="AD59" s="1" t="str">
        <f t="shared" si="60"/>
        <v/>
      </c>
      <c r="AE59" s="1" t="str">
        <f t="shared" si="61"/>
        <v/>
      </c>
      <c r="AF59" s="1" t="str">
        <f t="shared" si="62"/>
        <v/>
      </c>
      <c r="AG59" s="1" t="str">
        <f t="shared" si="63"/>
        <v/>
      </c>
      <c r="AH59" s="1" t="str">
        <f t="shared" si="64"/>
        <v/>
      </c>
      <c r="AI59" s="1" t="str">
        <f t="shared" si="65"/>
        <v/>
      </c>
      <c r="AJ59" s="1" t="str">
        <f t="shared" si="66"/>
        <v/>
      </c>
      <c r="AK59" s="1" t="str">
        <f t="shared" si="67"/>
        <v/>
      </c>
      <c r="AL59" s="1" t="str">
        <f t="shared" si="68"/>
        <v/>
      </c>
      <c r="AM59" s="1" t="str">
        <f t="shared" si="69"/>
        <v/>
      </c>
      <c r="AN59" s="1" t="str">
        <f t="shared" si="70"/>
        <v>Table 1076: allowed revenue,</v>
      </c>
      <c r="AO59" s="1" t="str">
        <f t="shared" si="71"/>
        <v/>
      </c>
      <c r="AP59" s="1" t="str">
        <f t="shared" si="72"/>
        <v/>
      </c>
      <c r="AQ59" s="1" t="str">
        <f t="shared" si="73"/>
        <v/>
      </c>
      <c r="AU59" s="1" t="str">
        <f t="shared" si="74"/>
        <v>Table 1076: allowed revenue,</v>
      </c>
      <c r="AV59" s="1" t="str">
        <f t="shared" si="75"/>
        <v>Table 1059: Otex,</v>
      </c>
      <c r="AW59" s="1" t="str">
        <f t="shared" si="76"/>
        <v>Gone up mainly due to Table 1076: allowed revenue,</v>
      </c>
      <c r="AX59" s="1" t="str">
        <f t="shared" si="77"/>
        <v>Gone down mainly due to Table 1059: Otex,</v>
      </c>
      <c r="AY59" s="1" t="str">
        <f t="shared" si="78"/>
        <v>Gone up mainly due to Table 1076: allowed revenue,</v>
      </c>
      <c r="AZ59" s="1" t="str">
        <f t="shared" si="79"/>
        <v>Gone down mainly due to Table 1059: Otex,</v>
      </c>
    </row>
    <row r="60" spans="2:52" x14ac:dyDescent="0.25">
      <c r="B60" s="1" t="s">
        <v>18</v>
      </c>
      <c r="D60" s="1" t="str">
        <f t="shared" si="34"/>
        <v/>
      </c>
      <c r="E60" s="1" t="str">
        <f t="shared" si="35"/>
        <v/>
      </c>
      <c r="F60" s="1" t="str">
        <f t="shared" si="36"/>
        <v/>
      </c>
      <c r="G60" s="1" t="str">
        <f t="shared" si="37"/>
        <v/>
      </c>
      <c r="AN60" s="1" t="str">
        <f t="shared" si="70"/>
        <v>Table 1076: allowed revenue,</v>
      </c>
      <c r="AO60" s="1" t="str">
        <f t="shared" si="71"/>
        <v/>
      </c>
      <c r="AP60" s="1" t="str">
        <f t="shared" si="72"/>
        <v/>
      </c>
      <c r="AQ60" s="1" t="str">
        <f t="shared" si="73"/>
        <v/>
      </c>
      <c r="AU60" s="1" t="str">
        <f t="shared" si="74"/>
        <v>Table 1076: allowed revenue,</v>
      </c>
      <c r="AV60" s="1" t="str">
        <f t="shared" si="75"/>
        <v/>
      </c>
      <c r="AW60" s="1" t="str">
        <f t="shared" si="76"/>
        <v>Gone up mainly due to Table 1076: allowed revenue,</v>
      </c>
      <c r="AX60" s="1" t="str">
        <f t="shared" si="77"/>
        <v>No factors contributing to greater than 2% downward change.</v>
      </c>
      <c r="AY60" s="1" t="str">
        <f t="shared" si="78"/>
        <v>Gone up mainly due to Table 1076: allowed revenue,</v>
      </c>
      <c r="AZ60" s="1" t="str">
        <f t="shared" si="79"/>
        <v xml:space="preserve">Gone down mainly due to </v>
      </c>
    </row>
    <row r="61" spans="2:52" x14ac:dyDescent="0.25">
      <c r="B61" s="1" t="s">
        <v>19</v>
      </c>
      <c r="D61" s="1" t="str">
        <f t="shared" si="34"/>
        <v/>
      </c>
      <c r="E61" s="1" t="str">
        <f t="shared" si="35"/>
        <v/>
      </c>
      <c r="F61" s="1" t="str">
        <f t="shared" si="36"/>
        <v/>
      </c>
      <c r="G61" s="1" t="str">
        <f t="shared" si="37"/>
        <v/>
      </c>
      <c r="AN61" s="1" t="str">
        <f t="shared" si="70"/>
        <v>Table 1076: allowed revenue,</v>
      </c>
      <c r="AO61" s="1" t="str">
        <f t="shared" si="71"/>
        <v/>
      </c>
      <c r="AP61" s="1" t="str">
        <f t="shared" si="72"/>
        <v/>
      </c>
      <c r="AQ61" s="1" t="str">
        <f t="shared" si="73"/>
        <v/>
      </c>
      <c r="AU61" s="1" t="str">
        <f t="shared" si="74"/>
        <v>Table 1076: allowed revenue,</v>
      </c>
      <c r="AV61" s="1" t="str">
        <f t="shared" si="75"/>
        <v/>
      </c>
      <c r="AW61" s="1" t="str">
        <f t="shared" si="76"/>
        <v>Gone up mainly due to Table 1076: allowed revenue,</v>
      </c>
      <c r="AX61" s="1" t="str">
        <f t="shared" si="77"/>
        <v>No factors contributing to greater than 2% downward change.</v>
      </c>
      <c r="AY61" s="1" t="str">
        <f t="shared" si="78"/>
        <v>Gone up mainly due to Table 1076: allowed revenue,</v>
      </c>
      <c r="AZ61" s="1" t="str">
        <f t="shared" si="79"/>
        <v xml:space="preserve">Gone down mainly due to </v>
      </c>
    </row>
    <row r="62" spans="2:52" x14ac:dyDescent="0.25">
      <c r="B62" s="1" t="s">
        <v>20</v>
      </c>
      <c r="D62" s="1" t="str">
        <f t="shared" si="34"/>
        <v/>
      </c>
      <c r="E62" s="1" t="str">
        <f t="shared" si="35"/>
        <v/>
      </c>
      <c r="F62" s="1" t="str">
        <f t="shared" si="36"/>
        <v/>
      </c>
      <c r="G62" s="1" t="str">
        <f t="shared" si="37"/>
        <v/>
      </c>
      <c r="AN62" s="1" t="str">
        <f t="shared" si="70"/>
        <v>Table 1076: allowed revenue,</v>
      </c>
      <c r="AO62" s="1" t="str">
        <f t="shared" si="71"/>
        <v/>
      </c>
      <c r="AP62" s="1" t="str">
        <f t="shared" si="72"/>
        <v/>
      </c>
      <c r="AQ62" s="1" t="str">
        <f t="shared" si="73"/>
        <v/>
      </c>
      <c r="AU62" s="1" t="str">
        <f t="shared" si="74"/>
        <v>Table 1076: allowed revenue,</v>
      </c>
      <c r="AV62" s="1" t="str">
        <f t="shared" si="75"/>
        <v/>
      </c>
      <c r="AW62" s="1" t="str">
        <f t="shared" si="76"/>
        <v>Gone up mainly due to Table 1076: allowed revenue,</v>
      </c>
      <c r="AX62" s="1" t="str">
        <f t="shared" si="77"/>
        <v>No factors contributing to greater than 2% downward change.</v>
      </c>
      <c r="AY62" s="1" t="str">
        <f t="shared" si="78"/>
        <v>Gone up mainly due to Table 1076: allowed revenue,</v>
      </c>
      <c r="AZ62" s="1" t="str">
        <f t="shared" si="79"/>
        <v xml:space="preserve">Gone down mainly due to </v>
      </c>
    </row>
    <row r="63" spans="2:52" x14ac:dyDescent="0.25">
      <c r="B63" s="1" t="s">
        <v>89</v>
      </c>
      <c r="D63" s="1" t="str">
        <f t="shared" si="34"/>
        <v/>
      </c>
      <c r="E63" s="1" t="str">
        <f t="shared" si="35"/>
        <v/>
      </c>
      <c r="F63" s="1" t="str">
        <f t="shared" si="36"/>
        <v/>
      </c>
      <c r="G63" s="1" t="str">
        <f t="shared" si="37"/>
        <v/>
      </c>
      <c r="H63" s="1" t="str">
        <f t="shared" si="38"/>
        <v/>
      </c>
      <c r="I63" s="1" t="str">
        <f t="shared" si="39"/>
        <v/>
      </c>
      <c r="J63" s="1" t="str">
        <f t="shared" si="40"/>
        <v/>
      </c>
      <c r="K63" s="1" t="str">
        <f t="shared" si="41"/>
        <v/>
      </c>
      <c r="L63" s="1" t="str">
        <f t="shared" si="42"/>
        <v/>
      </c>
      <c r="M63" s="1" t="str">
        <f t="shared" si="43"/>
        <v/>
      </c>
      <c r="N63" s="1" t="str">
        <f t="shared" si="44"/>
        <v/>
      </c>
      <c r="O63" s="1" t="str">
        <f t="shared" si="45"/>
        <v/>
      </c>
      <c r="P63" s="1" t="str">
        <f t="shared" si="46"/>
        <v/>
      </c>
      <c r="Q63" s="1" t="str">
        <f t="shared" si="47"/>
        <v/>
      </c>
      <c r="R63" s="1" t="str">
        <f t="shared" si="48"/>
        <v/>
      </c>
      <c r="S63" s="1" t="str">
        <f t="shared" si="49"/>
        <v/>
      </c>
      <c r="T63" s="1" t="str">
        <f t="shared" si="50"/>
        <v/>
      </c>
      <c r="U63" s="1" t="str">
        <f t="shared" si="51"/>
        <v/>
      </c>
      <c r="V63" s="1" t="str">
        <f t="shared" si="52"/>
        <v/>
      </c>
      <c r="W63" s="1" t="str">
        <f t="shared" si="53"/>
        <v/>
      </c>
      <c r="X63" s="1" t="str">
        <f t="shared" si="54"/>
        <v/>
      </c>
      <c r="Y63" s="1" t="str">
        <f t="shared" si="55"/>
        <v/>
      </c>
      <c r="Z63" s="1" t="str">
        <f t="shared" si="56"/>
        <v/>
      </c>
      <c r="AA63" s="1" t="str">
        <f t="shared" si="57"/>
        <v/>
      </c>
      <c r="AB63" s="1" t="str">
        <f t="shared" si="58"/>
        <v/>
      </c>
      <c r="AC63" s="1" t="str">
        <f t="shared" si="59"/>
        <v/>
      </c>
      <c r="AD63" s="1" t="str">
        <f t="shared" si="60"/>
        <v/>
      </c>
      <c r="AE63" s="1" t="str">
        <f t="shared" si="61"/>
        <v/>
      </c>
      <c r="AF63" s="1" t="str">
        <f t="shared" si="62"/>
        <v/>
      </c>
      <c r="AG63" s="1" t="str">
        <f t="shared" si="63"/>
        <v/>
      </c>
      <c r="AH63" s="1" t="str">
        <f t="shared" si="64"/>
        <v/>
      </c>
      <c r="AI63" s="1" t="str">
        <f t="shared" si="65"/>
        <v/>
      </c>
      <c r="AJ63" s="1" t="str">
        <f t="shared" si="66"/>
        <v/>
      </c>
      <c r="AK63" s="1" t="str">
        <f t="shared" si="67"/>
        <v/>
      </c>
      <c r="AL63" s="1" t="str">
        <f t="shared" si="68"/>
        <v/>
      </c>
      <c r="AM63" s="1" t="str">
        <f t="shared" si="69"/>
        <v/>
      </c>
      <c r="AN63" s="1" t="str">
        <f t="shared" si="70"/>
        <v/>
      </c>
      <c r="AO63" s="1" t="str">
        <f t="shared" si="71"/>
        <v/>
      </c>
      <c r="AP63" s="1" t="str">
        <f t="shared" si="72"/>
        <v/>
      </c>
      <c r="AQ63" s="1" t="str">
        <f t="shared" si="73"/>
        <v/>
      </c>
      <c r="AU63" s="1" t="str">
        <f t="shared" si="74"/>
        <v/>
      </c>
      <c r="AV63" s="1" t="str">
        <f t="shared" si="75"/>
        <v/>
      </c>
      <c r="AW63" s="1" t="str">
        <f t="shared" si="76"/>
        <v>No factors contributing to greater than 2% upward change.</v>
      </c>
      <c r="AX63" s="1" t="str">
        <f t="shared" si="77"/>
        <v>No factors contributing to greater than 2% downward change.</v>
      </c>
      <c r="AY63" s="1" t="str">
        <f t="shared" si="78"/>
        <v xml:space="preserve">Gone up mainly due to </v>
      </c>
      <c r="AZ63" s="1" t="str">
        <f t="shared" si="79"/>
        <v xml:space="preserve">Gone down mainly due to </v>
      </c>
    </row>
    <row r="64" spans="2:52" x14ac:dyDescent="0.25">
      <c r="B64" s="1" t="s">
        <v>90</v>
      </c>
      <c r="D64" s="1" t="str">
        <f t="shared" si="34"/>
        <v/>
      </c>
      <c r="E64" s="1" t="str">
        <f t="shared" si="35"/>
        <v/>
      </c>
      <c r="F64" s="1" t="str">
        <f t="shared" si="36"/>
        <v/>
      </c>
      <c r="G64" s="1" t="str">
        <f t="shared" si="37"/>
        <v/>
      </c>
      <c r="H64" s="1" t="str">
        <f t="shared" si="38"/>
        <v/>
      </c>
      <c r="I64" s="1" t="str">
        <f t="shared" si="39"/>
        <v/>
      </c>
      <c r="J64" s="1" t="str">
        <f t="shared" si="40"/>
        <v/>
      </c>
      <c r="K64" s="1" t="str">
        <f t="shared" si="41"/>
        <v/>
      </c>
      <c r="L64" s="1" t="str">
        <f t="shared" si="42"/>
        <v/>
      </c>
      <c r="M64" s="1" t="str">
        <f t="shared" si="43"/>
        <v/>
      </c>
      <c r="N64" s="1" t="str">
        <f t="shared" si="44"/>
        <v/>
      </c>
      <c r="O64" s="1" t="str">
        <f t="shared" si="45"/>
        <v/>
      </c>
      <c r="P64" s="1" t="str">
        <f t="shared" si="46"/>
        <v/>
      </c>
      <c r="Q64" s="1" t="str">
        <f t="shared" si="47"/>
        <v/>
      </c>
      <c r="R64" s="1" t="str">
        <f t="shared" si="48"/>
        <v/>
      </c>
      <c r="S64" s="1" t="str">
        <f t="shared" si="49"/>
        <v/>
      </c>
      <c r="T64" s="1" t="str">
        <f t="shared" si="50"/>
        <v/>
      </c>
      <c r="U64" s="1" t="str">
        <f t="shared" si="51"/>
        <v/>
      </c>
      <c r="V64" s="1" t="str">
        <f t="shared" si="52"/>
        <v/>
      </c>
      <c r="W64" s="1" t="str">
        <f t="shared" si="53"/>
        <v/>
      </c>
      <c r="X64" s="1" t="str">
        <f t="shared" si="54"/>
        <v/>
      </c>
      <c r="Y64" s="1" t="str">
        <f t="shared" si="55"/>
        <v/>
      </c>
      <c r="Z64" s="1" t="str">
        <f t="shared" si="56"/>
        <v/>
      </c>
      <c r="AA64" s="1" t="str">
        <f t="shared" si="57"/>
        <v/>
      </c>
      <c r="AB64" s="1" t="str">
        <f t="shared" si="58"/>
        <v/>
      </c>
      <c r="AC64" s="1" t="str">
        <f t="shared" si="59"/>
        <v/>
      </c>
      <c r="AD64" s="1" t="str">
        <f t="shared" si="60"/>
        <v/>
      </c>
      <c r="AE64" s="1" t="str">
        <f t="shared" si="61"/>
        <v/>
      </c>
      <c r="AF64" s="1" t="str">
        <f t="shared" si="62"/>
        <v/>
      </c>
      <c r="AG64" s="1" t="str">
        <f t="shared" si="63"/>
        <v/>
      </c>
      <c r="AH64" s="1" t="str">
        <f t="shared" si="64"/>
        <v/>
      </c>
      <c r="AI64" s="1" t="str">
        <f t="shared" si="65"/>
        <v/>
      </c>
      <c r="AJ64" s="1" t="str">
        <f t="shared" si="66"/>
        <v/>
      </c>
      <c r="AK64" s="1" t="str">
        <f t="shared" si="67"/>
        <v/>
      </c>
      <c r="AL64" s="1" t="str">
        <f t="shared" si="68"/>
        <v/>
      </c>
      <c r="AM64" s="1" t="str">
        <f t="shared" si="69"/>
        <v/>
      </c>
      <c r="AN64" s="1" t="str">
        <f t="shared" si="70"/>
        <v/>
      </c>
      <c r="AO64" s="1" t="str">
        <f t="shared" si="71"/>
        <v/>
      </c>
      <c r="AP64" s="1" t="str">
        <f t="shared" si="72"/>
        <v/>
      </c>
      <c r="AQ64" s="1" t="str">
        <f t="shared" si="73"/>
        <v/>
      </c>
      <c r="AU64" s="1" t="str">
        <f t="shared" si="74"/>
        <v/>
      </c>
      <c r="AV64" s="1" t="str">
        <f t="shared" si="75"/>
        <v/>
      </c>
      <c r="AW64" s="1" t="str">
        <f t="shared" si="76"/>
        <v>No factors contributing to greater than 2% upward change.</v>
      </c>
      <c r="AX64" s="1" t="str">
        <f t="shared" si="77"/>
        <v>No factors contributing to greater than 2% downward change.</v>
      </c>
      <c r="AY64" s="1" t="str">
        <f t="shared" si="78"/>
        <v xml:space="preserve">Gone up mainly due to </v>
      </c>
      <c r="AZ64" s="1" t="str">
        <f t="shared" si="79"/>
        <v xml:space="preserve">Gone down mainly due to </v>
      </c>
    </row>
    <row r="65" spans="2:52" x14ac:dyDescent="0.25">
      <c r="B65" s="1" t="s">
        <v>21</v>
      </c>
      <c r="D65" s="1" t="str">
        <f t="shared" si="34"/>
        <v/>
      </c>
      <c r="E65" s="1" t="str">
        <f t="shared" si="35"/>
        <v/>
      </c>
      <c r="F65" s="1" t="str">
        <f t="shared" si="36"/>
        <v/>
      </c>
      <c r="G65" s="1" t="str">
        <f t="shared" si="37"/>
        <v/>
      </c>
      <c r="H65" s="1" t="str">
        <f t="shared" si="38"/>
        <v/>
      </c>
      <c r="I65" s="1" t="str">
        <f t="shared" si="39"/>
        <v/>
      </c>
      <c r="J65" s="1" t="str">
        <f t="shared" si="40"/>
        <v/>
      </c>
      <c r="K65" s="1" t="str">
        <f t="shared" si="41"/>
        <v/>
      </c>
      <c r="L65" s="1" t="str">
        <f t="shared" si="42"/>
        <v/>
      </c>
      <c r="M65" s="1" t="str">
        <f t="shared" si="43"/>
        <v/>
      </c>
      <c r="N65" s="1" t="str">
        <f t="shared" si="44"/>
        <v/>
      </c>
      <c r="O65" s="1" t="str">
        <f t="shared" si="45"/>
        <v/>
      </c>
      <c r="P65" s="1" t="str">
        <f t="shared" si="46"/>
        <v/>
      </c>
      <c r="Q65" s="1" t="str">
        <f t="shared" si="47"/>
        <v/>
      </c>
      <c r="R65" s="1" t="str">
        <f t="shared" si="48"/>
        <v/>
      </c>
      <c r="S65" s="1" t="str">
        <f t="shared" si="49"/>
        <v/>
      </c>
      <c r="T65" s="1" t="str">
        <f t="shared" si="50"/>
        <v/>
      </c>
      <c r="U65" s="1" t="str">
        <f t="shared" si="51"/>
        <v/>
      </c>
      <c r="V65" s="1" t="str">
        <f t="shared" si="52"/>
        <v/>
      </c>
      <c r="W65" s="1" t="str">
        <f t="shared" si="53"/>
        <v/>
      </c>
      <c r="X65" s="1" t="str">
        <f t="shared" si="54"/>
        <v/>
      </c>
      <c r="Y65" s="1" t="str">
        <f t="shared" si="55"/>
        <v/>
      </c>
      <c r="Z65" s="1" t="str">
        <f t="shared" si="56"/>
        <v/>
      </c>
      <c r="AA65" s="1" t="str">
        <f t="shared" si="57"/>
        <v/>
      </c>
      <c r="AB65" s="1" t="str">
        <f t="shared" si="58"/>
        <v/>
      </c>
      <c r="AC65" s="1" t="str">
        <f t="shared" si="59"/>
        <v/>
      </c>
      <c r="AD65" s="1" t="str">
        <f t="shared" si="60"/>
        <v/>
      </c>
      <c r="AE65" s="1" t="str">
        <f t="shared" si="61"/>
        <v/>
      </c>
      <c r="AF65" s="1" t="str">
        <f t="shared" si="62"/>
        <v/>
      </c>
      <c r="AG65" s="1" t="str">
        <f t="shared" si="63"/>
        <v/>
      </c>
      <c r="AH65" s="1" t="str">
        <f t="shared" si="64"/>
        <v/>
      </c>
      <c r="AI65" s="1" t="str">
        <f t="shared" si="65"/>
        <v/>
      </c>
      <c r="AJ65" s="1" t="str">
        <f t="shared" si="66"/>
        <v/>
      </c>
      <c r="AK65" s="1" t="str">
        <f t="shared" si="67"/>
        <v/>
      </c>
      <c r="AL65" s="1" t="str">
        <f t="shared" si="68"/>
        <v/>
      </c>
      <c r="AM65" s="1" t="str">
        <f t="shared" si="69"/>
        <v/>
      </c>
      <c r="AN65" s="1" t="str">
        <f t="shared" si="70"/>
        <v>Table 1076: allowed revenue,</v>
      </c>
      <c r="AO65" s="1" t="str">
        <f t="shared" si="71"/>
        <v/>
      </c>
      <c r="AP65" s="1" t="str">
        <f t="shared" si="72"/>
        <v/>
      </c>
      <c r="AQ65" s="1" t="str">
        <f t="shared" si="73"/>
        <v/>
      </c>
      <c r="AU65" s="1" t="str">
        <f t="shared" si="74"/>
        <v>Table 1076: allowed revenue,</v>
      </c>
      <c r="AV65" s="1" t="str">
        <f t="shared" si="75"/>
        <v/>
      </c>
      <c r="AW65" s="1" t="str">
        <f t="shared" si="76"/>
        <v>Gone up mainly due to Table 1076: allowed revenue,</v>
      </c>
      <c r="AX65" s="1" t="str">
        <f t="shared" si="77"/>
        <v>No factors contributing to greater than 2% downward change.</v>
      </c>
      <c r="AY65" s="1" t="str">
        <f t="shared" si="78"/>
        <v>Gone up mainly due to Table 1076: allowed revenue,</v>
      </c>
      <c r="AZ65" s="1" t="str">
        <f t="shared" si="79"/>
        <v xml:space="preserve">Gone down mainly due to </v>
      </c>
    </row>
    <row r="66" spans="2:52" x14ac:dyDescent="0.25">
      <c r="B66" s="1" t="s">
        <v>22</v>
      </c>
      <c r="D66" s="1" t="str">
        <f t="shared" ref="D66:D71" si="80">IF(OR(D19="-",D19&lt;0.02),"",D$28&amp;",")</f>
        <v/>
      </c>
      <c r="E66" s="1" t="str">
        <f t="shared" ref="E66:E71" si="81">IF(OR(D19="-",D19&gt;-0.02),"",D$28&amp;",")</f>
        <v/>
      </c>
      <c r="F66" s="1" t="str">
        <f t="shared" ref="F66:F71" si="82">IF(OR(F43="-",F43&lt;0.02),"",F$28&amp;",")</f>
        <v/>
      </c>
      <c r="G66" s="1" t="str">
        <f t="shared" ref="G66:G71" si="83">IF(OR(F43="-",F43&gt;-0.02),"",F$28&amp;",")</f>
        <v/>
      </c>
      <c r="H66" s="1" t="str">
        <f t="shared" ref="H66:H72" si="84">IF(OR(H43="-",H43&lt;0.02),"",H$28&amp;",")</f>
        <v/>
      </c>
      <c r="I66" s="1" t="str">
        <f t="shared" ref="I66:I71" si="85">IF(OR(H43="-",H43&gt;-0.02),"",H$28&amp;",")</f>
        <v/>
      </c>
      <c r="J66" s="1" t="str">
        <f t="shared" ref="J66:J72" si="86">IF(OR(J43="-",J43&lt;0.02),"",J$28&amp;",")</f>
        <v/>
      </c>
      <c r="K66" s="1" t="str">
        <f t="shared" ref="K66:K71" si="87">IF(OR(J43="-",J43&gt;-0.02),"",J$28&amp;",")</f>
        <v/>
      </c>
      <c r="L66" s="1" t="str">
        <f t="shared" ref="L66:L72" si="88">IF(OR(L43="-",L43&lt;0.02),"",L$28&amp;",")</f>
        <v/>
      </c>
      <c r="M66" s="1" t="str">
        <f t="shared" ref="M66:M71" si="89">IF(OR(L43="-",L43&gt;-0.02),"",L$28&amp;",")</f>
        <v/>
      </c>
      <c r="N66" s="1" t="str">
        <f t="shared" ref="N66:N72" si="90">IF(OR(N43="-",N43&lt;0.02),"",N$28&amp;",")</f>
        <v/>
      </c>
      <c r="O66" s="1" t="str">
        <f t="shared" ref="O66:O71" si="91">IF(OR(N43="-",N43&gt;-0.02),"",N$28&amp;",")</f>
        <v/>
      </c>
      <c r="P66" s="1" t="str">
        <f t="shared" ref="P66:P72" si="92">IF(OR(P43="-",P43&lt;0.02),"",P$28&amp;",")</f>
        <v/>
      </c>
      <c r="Q66" s="1" t="str">
        <f t="shared" ref="Q66:Q71" si="93">IF(OR(P43="-",P43&gt;-0.02),"",P$28&amp;",")</f>
        <v/>
      </c>
      <c r="R66" s="1" t="str">
        <f t="shared" ref="R66:R72" si="94">IF(OR(R43="-",R43&lt;0.02),"",R$28&amp;",")</f>
        <v/>
      </c>
      <c r="S66" s="1" t="str">
        <f t="shared" ref="S66:S71" si="95">IF(OR(R43="-",R43&gt;-0.02),"",R$28&amp;",")</f>
        <v/>
      </c>
      <c r="T66" s="1" t="str">
        <f t="shared" ref="T66:T72" si="96">IF(OR(T43="-",T43&lt;0.02),"",T$28&amp;",")</f>
        <v/>
      </c>
      <c r="U66" s="1" t="str">
        <f t="shared" ref="U66:U71" si="97">IF(OR(T43="-",T43&gt;-0.02),"",T$28&amp;",")</f>
        <v/>
      </c>
      <c r="V66" s="1" t="str">
        <f t="shared" ref="V66:V72" si="98">IF(OR(V43="-",V43&lt;0.02),"",V$28&amp;",")</f>
        <v/>
      </c>
      <c r="W66" s="1" t="str">
        <f t="shared" ref="W66:W71" si="99">IF(OR(V43="-",V43&gt;-0.02),"",V$28&amp;",")</f>
        <v/>
      </c>
      <c r="X66" s="1" t="str">
        <f t="shared" ref="X66:X72" si="100">IF(OR(X43="-",X43&lt;0.02),"",X$28&amp;",")</f>
        <v/>
      </c>
      <c r="Y66" s="1" t="str">
        <f t="shared" ref="Y66:Y71" si="101">IF(OR(X43="-",X43&gt;-0.02),"",X$28&amp;",")</f>
        <v/>
      </c>
      <c r="Z66" s="1" t="str">
        <f t="shared" ref="Z66:Z72" si="102">IF(OR(Z43="-",Z43&lt;0.02),"",Z$28&amp;",")</f>
        <v/>
      </c>
      <c r="AA66" s="1" t="str">
        <f t="shared" ref="AA66:AA71" si="103">IF(OR(Z43="-",Z43&gt;-0.02),"",Z$28&amp;",")</f>
        <v/>
      </c>
      <c r="AB66" s="1" t="str">
        <f t="shared" ref="AB66:AB72" si="104">IF(OR(AB43="-",AB43&lt;0.02),"",AB$28&amp;",")</f>
        <v/>
      </c>
      <c r="AC66" s="1" t="str">
        <f t="shared" ref="AC66:AC71" si="105">IF(OR(AB43="-",AB43&gt;-0.02),"",AB$28&amp;",")</f>
        <v/>
      </c>
      <c r="AD66" s="1" t="str">
        <f t="shared" ref="AD66:AD72" si="106">IF(OR(AD43="-",AD43&lt;0.02),"",AD$28&amp;",")</f>
        <v/>
      </c>
      <c r="AE66" s="1" t="str">
        <f t="shared" ref="AE66:AE71" si="107">IF(OR(AD43="-",AD43&gt;-0.02),"",AD$28&amp;",")</f>
        <v/>
      </c>
      <c r="AF66" s="1" t="str">
        <f t="shared" ref="AF66:AF72" si="108">IF(OR(AF43="-",AF43&lt;0.02),"",AF$28&amp;",")</f>
        <v/>
      </c>
      <c r="AG66" s="1" t="str">
        <f t="shared" ref="AG66:AG71" si="109">IF(OR(AF43="-",AF43&gt;-0.02),"",AF$28&amp;",")</f>
        <v/>
      </c>
      <c r="AH66" s="1" t="str">
        <f t="shared" ref="AH66:AH72" si="110">IF(OR(AH43="-",AH43&lt;0.02),"",AH$28&amp;",")</f>
        <v/>
      </c>
      <c r="AI66" s="1" t="str">
        <f t="shared" ref="AI66:AI71" si="111">IF(OR(AH43="-",AH43&gt;-0.02),"",AH$28&amp;",")</f>
        <v/>
      </c>
      <c r="AJ66" s="1" t="str">
        <f t="shared" ref="AJ66:AJ72" si="112">IF(OR(AJ43="-",AJ43&lt;0.02),"",AJ$28&amp;",")</f>
        <v/>
      </c>
      <c r="AK66" s="1" t="str">
        <f t="shared" ref="AK66:AK71" si="113">IF(OR(AJ43="-",AJ43&gt;-0.02),"",AJ$28&amp;",")</f>
        <v/>
      </c>
      <c r="AL66" s="1" t="str">
        <f t="shared" ref="AL66:AL72" si="114">IF(OR(AL43="-",AL43&lt;0.02),"",AL$28&amp;",")</f>
        <v/>
      </c>
      <c r="AM66" s="1" t="str">
        <f t="shared" ref="AM66:AM71" si="115">IF(OR(AL43="-",AL43&gt;-0.02),"",AL$28&amp;",")</f>
        <v/>
      </c>
      <c r="AN66" s="1" t="str">
        <f t="shared" ref="AN66:AN72" si="116">IF(OR(AN43="-",AN43&lt;0.02),"",AN$28&amp;",")</f>
        <v>Table 1076: allowed revenue,</v>
      </c>
      <c r="AO66" s="1" t="str">
        <f t="shared" ref="AO66:AO71" si="117">IF(OR(AN43="-",AN43&gt;-0.02),"",AN$28&amp;",")</f>
        <v/>
      </c>
      <c r="AP66" s="1" t="str">
        <f t="shared" ref="AP66:AP72" si="118">IF(OR(AP43="-",AP43&lt;0.02),"",AP$28&amp;",")</f>
        <v/>
      </c>
      <c r="AQ66" s="1" t="str">
        <f t="shared" ref="AQ66:AQ71" si="119">IF(OR(AP43="-",AP43&gt;-0.02),"",AP$28&amp;",")</f>
        <v/>
      </c>
      <c r="AU66" s="1" t="str">
        <f t="shared" ref="AU66" si="120">D66&amp;F66&amp;H66&amp;J66&amp;L66&amp;N66&amp;P66&amp;R66&amp;T66&amp;V66&amp;X66&amp;Z66&amp;AB66&amp;AD66&amp;AF66&amp;AH66&amp;AJ66&amp;AL66&amp;AN66&amp;AP66</f>
        <v>Table 1076: allowed revenue,</v>
      </c>
      <c r="AV66" s="1" t="str">
        <f t="shared" ref="AV66" si="121">E66&amp;G66&amp;I66&amp;K66&amp;M66&amp;O66&amp;Q66&amp;S66&amp;U66&amp;W66&amp;Y66&amp;AA66&amp;AC66&amp;AE66&amp;AG66&amp;AI66&amp;AK66&amp;AM66&amp;AO66&amp;AQ66</f>
        <v/>
      </c>
      <c r="AW66" s="1" t="str">
        <f t="shared" ref="AW66" si="122">IF(AU66="","No factors contributing to greater than 2% upward change.",AY66)</f>
        <v>Gone up mainly due to Table 1076: allowed revenue,</v>
      </c>
      <c r="AX66" s="1" t="str">
        <f t="shared" ref="AX66" si="123">IF(AV66="","No factors contributing to greater than 2% downward change.",AZ66)</f>
        <v>No factors contributing to greater than 2% downward change.</v>
      </c>
      <c r="AY66" s="1" t="str">
        <f t="shared" ref="AY66" si="124">"Gone up mainly due to "&amp;AU66</f>
        <v>Gone up mainly due to Table 1076: allowed revenue,</v>
      </c>
      <c r="AZ66" s="1" t="str">
        <f t="shared" ref="AZ66" si="125">"Gone down mainly due to "&amp;AV66</f>
        <v xml:space="preserve">Gone down mainly due to </v>
      </c>
    </row>
    <row r="67" spans="2:52" x14ac:dyDescent="0.25">
      <c r="B67" s="1" t="s">
        <v>23</v>
      </c>
      <c r="D67" s="1" t="str">
        <f t="shared" si="80"/>
        <v/>
      </c>
      <c r="E67" s="1" t="str">
        <f t="shared" si="81"/>
        <v/>
      </c>
      <c r="F67" s="1" t="str">
        <f t="shared" si="82"/>
        <v/>
      </c>
      <c r="G67" s="1" t="str">
        <f t="shared" si="83"/>
        <v/>
      </c>
      <c r="H67" s="1" t="str">
        <f t="shared" si="84"/>
        <v/>
      </c>
      <c r="I67" s="1" t="str">
        <f t="shared" si="85"/>
        <v/>
      </c>
      <c r="J67" s="1" t="str">
        <f t="shared" si="86"/>
        <v/>
      </c>
      <c r="K67" s="1" t="str">
        <f t="shared" si="87"/>
        <v/>
      </c>
      <c r="L67" s="1" t="str">
        <f t="shared" si="88"/>
        <v/>
      </c>
      <c r="M67" s="1" t="str">
        <f t="shared" si="89"/>
        <v/>
      </c>
      <c r="N67" s="1" t="str">
        <f t="shared" si="90"/>
        <v/>
      </c>
      <c r="O67" s="1" t="str">
        <f t="shared" si="91"/>
        <v/>
      </c>
      <c r="P67" s="1" t="str">
        <f t="shared" si="92"/>
        <v/>
      </c>
      <c r="Q67" s="1" t="str">
        <f t="shared" si="93"/>
        <v/>
      </c>
      <c r="R67" s="1" t="str">
        <f t="shared" si="94"/>
        <v/>
      </c>
      <c r="S67" s="1" t="str">
        <f t="shared" si="95"/>
        <v/>
      </c>
      <c r="T67" s="1" t="str">
        <f t="shared" si="96"/>
        <v/>
      </c>
      <c r="U67" s="1" t="str">
        <f t="shared" si="97"/>
        <v/>
      </c>
      <c r="V67" s="1" t="str">
        <f t="shared" si="98"/>
        <v/>
      </c>
      <c r="W67" s="1" t="str">
        <f t="shared" si="99"/>
        <v/>
      </c>
      <c r="X67" s="1" t="str">
        <f t="shared" si="100"/>
        <v/>
      </c>
      <c r="Y67" s="1" t="str">
        <f t="shared" si="101"/>
        <v/>
      </c>
      <c r="Z67" s="1" t="str">
        <f t="shared" si="102"/>
        <v/>
      </c>
      <c r="AA67" s="1" t="str">
        <f t="shared" si="103"/>
        <v/>
      </c>
      <c r="AB67" s="1" t="str">
        <f t="shared" si="104"/>
        <v/>
      </c>
      <c r="AC67" s="1" t="str">
        <f t="shared" si="105"/>
        <v/>
      </c>
      <c r="AD67" s="1" t="str">
        <f t="shared" si="106"/>
        <v/>
      </c>
      <c r="AE67" s="1" t="str">
        <f t="shared" si="107"/>
        <v/>
      </c>
      <c r="AF67" s="1" t="str">
        <f t="shared" si="108"/>
        <v/>
      </c>
      <c r="AG67" s="1" t="str">
        <f t="shared" si="109"/>
        <v/>
      </c>
      <c r="AH67" s="1" t="str">
        <f t="shared" si="110"/>
        <v/>
      </c>
      <c r="AI67" s="1" t="str">
        <f t="shared" si="111"/>
        <v/>
      </c>
      <c r="AJ67" s="1" t="str">
        <f t="shared" si="112"/>
        <v/>
      </c>
      <c r="AK67" s="1" t="str">
        <f t="shared" si="113"/>
        <v/>
      </c>
      <c r="AL67" s="1" t="str">
        <f t="shared" si="114"/>
        <v/>
      </c>
      <c r="AM67" s="1" t="str">
        <f t="shared" si="115"/>
        <v/>
      </c>
      <c r="AN67" s="1" t="str">
        <f t="shared" si="116"/>
        <v>Table 1076: allowed revenue,</v>
      </c>
      <c r="AO67" s="1" t="str">
        <f t="shared" si="117"/>
        <v/>
      </c>
      <c r="AP67" s="1" t="str">
        <f t="shared" si="118"/>
        <v/>
      </c>
      <c r="AQ67" s="1" t="str">
        <f t="shared" si="119"/>
        <v/>
      </c>
      <c r="AU67" s="1" t="str">
        <f t="shared" si="74"/>
        <v>Table 1076: allowed revenue,</v>
      </c>
      <c r="AV67" s="1" t="str">
        <f t="shared" si="75"/>
        <v/>
      </c>
      <c r="AW67" s="1" t="str">
        <f t="shared" si="76"/>
        <v>Gone up mainly due to Table 1076: allowed revenue,</v>
      </c>
      <c r="AX67" s="1" t="str">
        <f t="shared" si="77"/>
        <v>No factors contributing to greater than 2% downward change.</v>
      </c>
      <c r="AY67" s="1" t="str">
        <f t="shared" si="78"/>
        <v>Gone up mainly due to Table 1076: allowed revenue,</v>
      </c>
      <c r="AZ67" s="1" t="str">
        <f t="shared" si="79"/>
        <v xml:space="preserve">Gone down mainly due to </v>
      </c>
    </row>
    <row r="68" spans="2:52" x14ac:dyDescent="0.25">
      <c r="B68" s="1" t="s">
        <v>76</v>
      </c>
      <c r="D68" s="1" t="str">
        <f t="shared" si="80"/>
        <v/>
      </c>
      <c r="E68" s="1" t="str">
        <f t="shared" si="81"/>
        <v/>
      </c>
      <c r="F68" s="1" t="str">
        <f t="shared" si="82"/>
        <v/>
      </c>
      <c r="G68" s="1" t="str">
        <f t="shared" si="83"/>
        <v/>
      </c>
      <c r="H68" s="1" t="str">
        <f t="shared" si="84"/>
        <v/>
      </c>
      <c r="I68" s="1" t="str">
        <f t="shared" si="85"/>
        <v/>
      </c>
      <c r="J68" s="1" t="str">
        <f t="shared" si="86"/>
        <v/>
      </c>
      <c r="K68" s="1" t="str">
        <f t="shared" si="87"/>
        <v/>
      </c>
      <c r="L68" s="1" t="str">
        <f t="shared" si="88"/>
        <v/>
      </c>
      <c r="M68" s="1" t="str">
        <f t="shared" si="89"/>
        <v/>
      </c>
      <c r="N68" s="1" t="str">
        <f t="shared" si="90"/>
        <v/>
      </c>
      <c r="O68" s="1" t="str">
        <f t="shared" si="91"/>
        <v/>
      </c>
      <c r="P68" s="1" t="str">
        <f t="shared" si="92"/>
        <v/>
      </c>
      <c r="Q68" s="1" t="str">
        <f t="shared" si="93"/>
        <v/>
      </c>
      <c r="R68" s="1" t="str">
        <f t="shared" si="94"/>
        <v/>
      </c>
      <c r="S68" s="1" t="str">
        <f t="shared" si="95"/>
        <v/>
      </c>
      <c r="T68" s="1" t="str">
        <f t="shared" si="96"/>
        <v/>
      </c>
      <c r="U68" s="1" t="str">
        <f t="shared" si="97"/>
        <v/>
      </c>
      <c r="V68" s="1" t="str">
        <f t="shared" si="98"/>
        <v/>
      </c>
      <c r="W68" s="1" t="str">
        <f t="shared" si="99"/>
        <v/>
      </c>
      <c r="X68" s="1" t="str">
        <f t="shared" si="100"/>
        <v/>
      </c>
      <c r="Y68" s="1" t="str">
        <f t="shared" si="101"/>
        <v/>
      </c>
      <c r="Z68" s="1" t="str">
        <f t="shared" si="102"/>
        <v/>
      </c>
      <c r="AA68" s="1" t="str">
        <f t="shared" si="103"/>
        <v/>
      </c>
      <c r="AB68" s="1" t="str">
        <f t="shared" si="104"/>
        <v/>
      </c>
      <c r="AC68" s="1" t="str">
        <f t="shared" si="105"/>
        <v/>
      </c>
      <c r="AD68" s="1" t="str">
        <f t="shared" si="106"/>
        <v/>
      </c>
      <c r="AE68" s="1" t="str">
        <f t="shared" si="107"/>
        <v/>
      </c>
      <c r="AF68" s="1" t="str">
        <f t="shared" si="108"/>
        <v/>
      </c>
      <c r="AG68" s="1" t="str">
        <f t="shared" si="109"/>
        <v/>
      </c>
      <c r="AH68" s="1" t="str">
        <f t="shared" si="110"/>
        <v/>
      </c>
      <c r="AI68" s="1" t="str">
        <f t="shared" si="111"/>
        <v/>
      </c>
      <c r="AJ68" s="1" t="str">
        <f t="shared" si="112"/>
        <v/>
      </c>
      <c r="AK68" s="1" t="str">
        <f t="shared" si="113"/>
        <v/>
      </c>
      <c r="AL68" s="1" t="str">
        <f t="shared" si="114"/>
        <v/>
      </c>
      <c r="AM68" s="1" t="str">
        <f t="shared" si="115"/>
        <v/>
      </c>
      <c r="AN68" s="1" t="str">
        <f t="shared" si="116"/>
        <v>Table 1076: allowed revenue,</v>
      </c>
      <c r="AO68" s="1" t="str">
        <f t="shared" si="117"/>
        <v/>
      </c>
      <c r="AP68" s="1" t="str">
        <f t="shared" si="118"/>
        <v/>
      </c>
      <c r="AQ68" s="1" t="str">
        <f t="shared" si="119"/>
        <v/>
      </c>
      <c r="AU68" s="1" t="str">
        <f t="shared" si="74"/>
        <v>Table 1076: allowed revenue,</v>
      </c>
      <c r="AV68" s="1" t="str">
        <f t="shared" si="75"/>
        <v/>
      </c>
      <c r="AW68" s="1" t="str">
        <f t="shared" si="76"/>
        <v>Gone up mainly due to Table 1076: allowed revenue,</v>
      </c>
      <c r="AX68" s="1" t="str">
        <f t="shared" si="77"/>
        <v>No factors contributing to greater than 2% downward change.</v>
      </c>
      <c r="AY68" s="1" t="str">
        <f t="shared" si="78"/>
        <v>Gone up mainly due to Table 1076: allowed revenue,</v>
      </c>
      <c r="AZ68" s="1" t="str">
        <f t="shared" si="79"/>
        <v xml:space="preserve">Gone down mainly due to </v>
      </c>
    </row>
    <row r="69" spans="2:52" x14ac:dyDescent="0.25">
      <c r="B69" s="1" t="s">
        <v>77</v>
      </c>
      <c r="D69" s="1" t="str">
        <f t="shared" si="80"/>
        <v/>
      </c>
      <c r="E69" s="1" t="str">
        <f t="shared" si="81"/>
        <v/>
      </c>
      <c r="F69" s="1" t="str">
        <f t="shared" si="82"/>
        <v/>
      </c>
      <c r="G69" s="1" t="str">
        <f t="shared" si="83"/>
        <v/>
      </c>
      <c r="H69" s="1" t="str">
        <f t="shared" si="84"/>
        <v/>
      </c>
      <c r="I69" s="1" t="str">
        <f t="shared" si="85"/>
        <v/>
      </c>
      <c r="J69" s="1" t="str">
        <f t="shared" si="86"/>
        <v/>
      </c>
      <c r="K69" s="1" t="str">
        <f t="shared" si="87"/>
        <v/>
      </c>
      <c r="L69" s="1" t="str">
        <f t="shared" si="88"/>
        <v/>
      </c>
      <c r="M69" s="1" t="str">
        <f t="shared" si="89"/>
        <v/>
      </c>
      <c r="N69" s="1" t="str">
        <f t="shared" si="90"/>
        <v/>
      </c>
      <c r="O69" s="1" t="str">
        <f t="shared" si="91"/>
        <v/>
      </c>
      <c r="P69" s="1" t="str">
        <f t="shared" si="92"/>
        <v/>
      </c>
      <c r="Q69" s="1" t="str">
        <f t="shared" si="93"/>
        <v/>
      </c>
      <c r="R69" s="1" t="str">
        <f t="shared" si="94"/>
        <v/>
      </c>
      <c r="S69" s="1" t="str">
        <f t="shared" si="95"/>
        <v/>
      </c>
      <c r="T69" s="1" t="str">
        <f t="shared" si="96"/>
        <v/>
      </c>
      <c r="U69" s="1" t="str">
        <f t="shared" si="97"/>
        <v/>
      </c>
      <c r="V69" s="1" t="str">
        <f t="shared" si="98"/>
        <v/>
      </c>
      <c r="W69" s="1" t="str">
        <f t="shared" si="99"/>
        <v/>
      </c>
      <c r="X69" s="1" t="str">
        <f t="shared" si="100"/>
        <v/>
      </c>
      <c r="Y69" s="1" t="str">
        <f t="shared" si="101"/>
        <v/>
      </c>
      <c r="Z69" s="1" t="str">
        <f t="shared" si="102"/>
        <v/>
      </c>
      <c r="AA69" s="1" t="str">
        <f t="shared" si="103"/>
        <v/>
      </c>
      <c r="AB69" s="1" t="str">
        <f t="shared" si="104"/>
        <v/>
      </c>
      <c r="AC69" s="1" t="str">
        <f t="shared" si="105"/>
        <v/>
      </c>
      <c r="AD69" s="1" t="str">
        <f t="shared" si="106"/>
        <v/>
      </c>
      <c r="AE69" s="1" t="str">
        <f t="shared" si="107"/>
        <v/>
      </c>
      <c r="AF69" s="1" t="str">
        <f t="shared" si="108"/>
        <v/>
      </c>
      <c r="AG69" s="1" t="str">
        <f t="shared" si="109"/>
        <v/>
      </c>
      <c r="AH69" s="1" t="str">
        <f t="shared" si="110"/>
        <v/>
      </c>
      <c r="AI69" s="1" t="str">
        <f t="shared" si="111"/>
        <v/>
      </c>
      <c r="AJ69" s="1" t="str">
        <f t="shared" si="112"/>
        <v/>
      </c>
      <c r="AK69" s="1" t="str">
        <f t="shared" si="113"/>
        <v/>
      </c>
      <c r="AL69" s="1" t="str">
        <f t="shared" si="114"/>
        <v/>
      </c>
      <c r="AM69" s="1" t="str">
        <f t="shared" si="115"/>
        <v/>
      </c>
      <c r="AN69" s="1" t="str">
        <f t="shared" si="116"/>
        <v>Table 1076: allowed revenue,</v>
      </c>
      <c r="AO69" s="1" t="str">
        <f t="shared" si="117"/>
        <v/>
      </c>
      <c r="AP69" s="1" t="str">
        <f t="shared" si="118"/>
        <v/>
      </c>
      <c r="AQ69" s="1" t="str">
        <f t="shared" si="119"/>
        <v/>
      </c>
      <c r="AU69" s="1" t="str">
        <f t="shared" si="74"/>
        <v>Table 1076: allowed revenue,</v>
      </c>
      <c r="AV69" s="1" t="str">
        <f t="shared" si="75"/>
        <v/>
      </c>
      <c r="AW69" s="1" t="str">
        <f t="shared" si="76"/>
        <v>Gone up mainly due to Table 1076: allowed revenue,</v>
      </c>
      <c r="AX69" s="1" t="str">
        <f t="shared" si="77"/>
        <v>No factors contributing to greater than 2% downward change.</v>
      </c>
      <c r="AY69" s="1" t="str">
        <f t="shared" si="78"/>
        <v>Gone up mainly due to Table 1076: allowed revenue,</v>
      </c>
      <c r="AZ69" s="1" t="str">
        <f t="shared" si="79"/>
        <v xml:space="preserve">Gone down mainly due to </v>
      </c>
    </row>
    <row r="70" spans="2:52" x14ac:dyDescent="0.25">
      <c r="B70" s="1" t="s">
        <v>78</v>
      </c>
      <c r="D70" s="1" t="str">
        <f t="shared" si="80"/>
        <v/>
      </c>
      <c r="E70" s="1" t="str">
        <f t="shared" si="81"/>
        <v/>
      </c>
      <c r="F70" s="1" t="str">
        <f t="shared" si="82"/>
        <v/>
      </c>
      <c r="G70" s="1" t="str">
        <f t="shared" si="83"/>
        <v/>
      </c>
      <c r="H70" s="1" t="str">
        <f t="shared" si="84"/>
        <v/>
      </c>
      <c r="I70" s="1" t="str">
        <f t="shared" si="85"/>
        <v/>
      </c>
      <c r="J70" s="1" t="str">
        <f t="shared" si="86"/>
        <v/>
      </c>
      <c r="K70" s="1" t="str">
        <f t="shared" si="87"/>
        <v/>
      </c>
      <c r="L70" s="1" t="str">
        <f t="shared" si="88"/>
        <v/>
      </c>
      <c r="M70" s="1" t="str">
        <f t="shared" si="89"/>
        <v/>
      </c>
      <c r="N70" s="1" t="str">
        <f t="shared" si="90"/>
        <v/>
      </c>
      <c r="O70" s="1" t="str">
        <f t="shared" si="91"/>
        <v/>
      </c>
      <c r="P70" s="1" t="str">
        <f t="shared" si="92"/>
        <v/>
      </c>
      <c r="Q70" s="1" t="str">
        <f t="shared" si="93"/>
        <v/>
      </c>
      <c r="R70" s="1" t="str">
        <f t="shared" si="94"/>
        <v/>
      </c>
      <c r="S70" s="1" t="str">
        <f t="shared" si="95"/>
        <v/>
      </c>
      <c r="T70" s="1" t="str">
        <f t="shared" si="96"/>
        <v/>
      </c>
      <c r="U70" s="1" t="str">
        <f t="shared" si="97"/>
        <v/>
      </c>
      <c r="V70" s="1" t="str">
        <f t="shared" si="98"/>
        <v/>
      </c>
      <c r="W70" s="1" t="str">
        <f t="shared" si="99"/>
        <v/>
      </c>
      <c r="X70" s="1" t="str">
        <f t="shared" si="100"/>
        <v/>
      </c>
      <c r="Y70" s="1" t="str">
        <f t="shared" si="101"/>
        <v/>
      </c>
      <c r="Z70" s="1" t="str">
        <f t="shared" si="102"/>
        <v>Table 1059: Otex,</v>
      </c>
      <c r="AA70" s="1" t="str">
        <f t="shared" si="103"/>
        <v/>
      </c>
      <c r="AB70" s="1" t="str">
        <f t="shared" si="104"/>
        <v/>
      </c>
      <c r="AC70" s="1" t="str">
        <f t="shared" si="105"/>
        <v/>
      </c>
      <c r="AD70" s="1" t="str">
        <f t="shared" si="106"/>
        <v/>
      </c>
      <c r="AE70" s="1" t="str">
        <f t="shared" si="107"/>
        <v/>
      </c>
      <c r="AF70" s="1" t="str">
        <f t="shared" si="108"/>
        <v/>
      </c>
      <c r="AG70" s="1" t="str">
        <f t="shared" si="109"/>
        <v/>
      </c>
      <c r="AH70" s="1" t="str">
        <f t="shared" si="110"/>
        <v/>
      </c>
      <c r="AI70" s="1" t="str">
        <f t="shared" si="111"/>
        <v/>
      </c>
      <c r="AJ70" s="1" t="str">
        <f t="shared" si="112"/>
        <v/>
      </c>
      <c r="AK70" s="1" t="str">
        <f t="shared" si="113"/>
        <v/>
      </c>
      <c r="AL70" s="1" t="str">
        <f t="shared" si="114"/>
        <v/>
      </c>
      <c r="AM70" s="1" t="str">
        <f t="shared" si="115"/>
        <v/>
      </c>
      <c r="AN70" s="1" t="str">
        <f t="shared" si="116"/>
        <v/>
      </c>
      <c r="AO70" s="1" t="str">
        <f t="shared" si="117"/>
        <v/>
      </c>
      <c r="AP70" s="1" t="str">
        <f t="shared" si="118"/>
        <v/>
      </c>
      <c r="AQ70" s="1" t="str">
        <f t="shared" si="119"/>
        <v/>
      </c>
      <c r="AU70" s="1" t="str">
        <f t="shared" si="74"/>
        <v>Table 1059: Otex,</v>
      </c>
      <c r="AV70" s="1" t="str">
        <f t="shared" si="75"/>
        <v/>
      </c>
      <c r="AW70" s="1" t="str">
        <f t="shared" si="76"/>
        <v>Gone up mainly due to Table 1059: Otex,</v>
      </c>
      <c r="AX70" s="1" t="str">
        <f t="shared" si="77"/>
        <v>No factors contributing to greater than 2% downward change.</v>
      </c>
      <c r="AY70" s="1" t="str">
        <f t="shared" si="78"/>
        <v>Gone up mainly due to Table 1059: Otex,</v>
      </c>
      <c r="AZ70" s="1" t="str">
        <f t="shared" si="79"/>
        <v xml:space="preserve">Gone down mainly due to </v>
      </c>
    </row>
    <row r="71" spans="2:52" x14ac:dyDescent="0.25">
      <c r="B71" s="1" t="s">
        <v>79</v>
      </c>
      <c r="D71" s="1" t="str">
        <f t="shared" si="80"/>
        <v/>
      </c>
      <c r="E71" s="1" t="str">
        <f t="shared" si="81"/>
        <v/>
      </c>
      <c r="F71" s="1" t="str">
        <f t="shared" si="82"/>
        <v/>
      </c>
      <c r="G71" s="1" t="str">
        <f t="shared" si="83"/>
        <v/>
      </c>
      <c r="H71" s="1" t="str">
        <f t="shared" si="84"/>
        <v/>
      </c>
      <c r="I71" s="1" t="str">
        <f t="shared" si="85"/>
        <v/>
      </c>
      <c r="J71" s="1" t="str">
        <f t="shared" si="86"/>
        <v/>
      </c>
      <c r="K71" s="1" t="str">
        <f t="shared" si="87"/>
        <v/>
      </c>
      <c r="L71" s="1" t="str">
        <f t="shared" si="88"/>
        <v/>
      </c>
      <c r="M71" s="1" t="str">
        <f t="shared" si="89"/>
        <v/>
      </c>
      <c r="N71" s="1" t="str">
        <f t="shared" si="90"/>
        <v/>
      </c>
      <c r="O71" s="1" t="str">
        <f t="shared" si="91"/>
        <v/>
      </c>
      <c r="P71" s="1" t="str">
        <f t="shared" si="92"/>
        <v/>
      </c>
      <c r="Q71" s="1" t="str">
        <f t="shared" si="93"/>
        <v/>
      </c>
      <c r="R71" s="1" t="str">
        <f t="shared" si="94"/>
        <v/>
      </c>
      <c r="S71" s="1" t="str">
        <f t="shared" si="95"/>
        <v/>
      </c>
      <c r="T71" s="1" t="str">
        <f t="shared" si="96"/>
        <v/>
      </c>
      <c r="U71" s="1" t="str">
        <f t="shared" si="97"/>
        <v/>
      </c>
      <c r="V71" s="1" t="str">
        <f t="shared" si="98"/>
        <v/>
      </c>
      <c r="W71" s="1" t="str">
        <f t="shared" si="99"/>
        <v/>
      </c>
      <c r="X71" s="1" t="str">
        <f t="shared" si="100"/>
        <v/>
      </c>
      <c r="Y71" s="1" t="str">
        <f t="shared" si="101"/>
        <v/>
      </c>
      <c r="Z71" s="1" t="str">
        <f t="shared" si="102"/>
        <v/>
      </c>
      <c r="AA71" s="1" t="str">
        <f t="shared" si="103"/>
        <v/>
      </c>
      <c r="AB71" s="1" t="str">
        <f t="shared" si="104"/>
        <v/>
      </c>
      <c r="AC71" s="1" t="str">
        <f t="shared" si="105"/>
        <v/>
      </c>
      <c r="AD71" s="1" t="str">
        <f t="shared" si="106"/>
        <v/>
      </c>
      <c r="AE71" s="1" t="str">
        <f t="shared" si="107"/>
        <v/>
      </c>
      <c r="AF71" s="1" t="str">
        <f t="shared" si="108"/>
        <v/>
      </c>
      <c r="AG71" s="1" t="str">
        <f t="shared" si="109"/>
        <v/>
      </c>
      <c r="AH71" s="1" t="str">
        <f t="shared" si="110"/>
        <v/>
      </c>
      <c r="AI71" s="1" t="str">
        <f t="shared" si="111"/>
        <v/>
      </c>
      <c r="AJ71" s="1" t="str">
        <f t="shared" si="112"/>
        <v/>
      </c>
      <c r="AK71" s="1" t="str">
        <f t="shared" si="113"/>
        <v/>
      </c>
      <c r="AL71" s="1" t="str">
        <f t="shared" si="114"/>
        <v/>
      </c>
      <c r="AM71" s="1" t="str">
        <f t="shared" si="115"/>
        <v/>
      </c>
      <c r="AN71" s="1" t="str">
        <f t="shared" si="116"/>
        <v/>
      </c>
      <c r="AO71" s="1" t="str">
        <f t="shared" si="117"/>
        <v/>
      </c>
      <c r="AP71" s="1" t="str">
        <f t="shared" si="118"/>
        <v/>
      </c>
      <c r="AQ71" s="1" t="str">
        <f t="shared" si="119"/>
        <v/>
      </c>
      <c r="AU71" s="1" t="str">
        <f t="shared" si="74"/>
        <v/>
      </c>
      <c r="AV71" s="1" t="str">
        <f t="shared" si="75"/>
        <v/>
      </c>
      <c r="AW71" s="1" t="str">
        <f t="shared" si="76"/>
        <v>No factors contributing to greater than 2% upward change.</v>
      </c>
      <c r="AX71" s="1" t="str">
        <f t="shared" si="77"/>
        <v>No factors contributing to greater than 2% downward change.</v>
      </c>
      <c r="AY71" s="1" t="str">
        <f t="shared" si="78"/>
        <v xml:space="preserve">Gone up mainly due to </v>
      </c>
      <c r="AZ71" s="1" t="str">
        <f t="shared" si="79"/>
        <v xml:space="preserve">Gone down mainly due to </v>
      </c>
    </row>
    <row r="72" spans="2:52" x14ac:dyDescent="0.25">
      <c r="B72" s="1" t="s">
        <v>24</v>
      </c>
      <c r="G72" s="1" t="str">
        <f t="shared" ref="G72" si="126">IF(OR(F49="-",F49&gt;-0.02),"",F$28&amp;",")</f>
        <v/>
      </c>
      <c r="H72" s="1" t="str">
        <f t="shared" si="84"/>
        <v/>
      </c>
      <c r="I72" s="1" t="str">
        <f t="shared" ref="I72" si="127">IF(OR(H49="-",H49&gt;-0.02),"",H$28&amp;",")</f>
        <v/>
      </c>
      <c r="J72" s="1" t="str">
        <f t="shared" si="86"/>
        <v/>
      </c>
      <c r="K72" s="1" t="str">
        <f t="shared" ref="K72" si="128">IF(OR(J49="-",J49&gt;-0.02),"",J$28&amp;",")</f>
        <v/>
      </c>
      <c r="L72" s="1" t="str">
        <f t="shared" si="88"/>
        <v/>
      </c>
      <c r="M72" s="1" t="str">
        <f t="shared" ref="M72" si="129">IF(OR(L49="-",L49&gt;-0.02),"",L$28&amp;",")</f>
        <v/>
      </c>
      <c r="N72" s="1" t="str">
        <f t="shared" si="90"/>
        <v/>
      </c>
      <c r="O72" s="1" t="str">
        <f t="shared" ref="O72" si="130">IF(OR(N49="-",N49&gt;-0.02),"",N$28&amp;",")</f>
        <v/>
      </c>
      <c r="P72" s="1" t="str">
        <f t="shared" si="92"/>
        <v/>
      </c>
      <c r="Q72" s="1" t="str">
        <f t="shared" ref="Q72" si="131">IF(OR(P49="-",P49&gt;-0.02),"",P$28&amp;",")</f>
        <v/>
      </c>
      <c r="R72" s="1" t="str">
        <f t="shared" si="94"/>
        <v/>
      </c>
      <c r="S72" s="1" t="str">
        <f t="shared" ref="S72" si="132">IF(OR(R49="-",R49&gt;-0.02),"",R$28&amp;",")</f>
        <v/>
      </c>
      <c r="T72" s="1" t="str">
        <f t="shared" si="96"/>
        <v/>
      </c>
      <c r="U72" s="1" t="str">
        <f t="shared" ref="U72" si="133">IF(OR(T49="-",T49&gt;-0.02),"",T$28&amp;",")</f>
        <v/>
      </c>
      <c r="V72" s="1" t="str">
        <f t="shared" si="98"/>
        <v/>
      </c>
      <c r="W72" s="1" t="str">
        <f t="shared" ref="W72" si="134">IF(OR(V49="-",V49&gt;-0.02),"",V$28&amp;",")</f>
        <v/>
      </c>
      <c r="X72" s="1" t="str">
        <f t="shared" si="100"/>
        <v/>
      </c>
      <c r="Y72" s="1" t="str">
        <f t="shared" ref="Y72" si="135">IF(OR(X49="-",X49&gt;-0.02),"",X$28&amp;",")</f>
        <v/>
      </c>
      <c r="Z72" s="1" t="str">
        <f t="shared" si="102"/>
        <v/>
      </c>
      <c r="AA72" s="1" t="str">
        <f t="shared" ref="AA72" si="136">IF(OR(Z49="-",Z49&gt;-0.02),"",Z$28&amp;",")</f>
        <v/>
      </c>
      <c r="AB72" s="1" t="str">
        <f t="shared" si="104"/>
        <v/>
      </c>
      <c r="AC72" s="1" t="str">
        <f t="shared" ref="AC72" si="137">IF(OR(AB49="-",AB49&gt;-0.02),"",AB$28&amp;",")</f>
        <v/>
      </c>
      <c r="AD72" s="1" t="str">
        <f t="shared" si="106"/>
        <v/>
      </c>
      <c r="AE72" s="1" t="str">
        <f t="shared" ref="AE72" si="138">IF(OR(AD49="-",AD49&gt;-0.02),"",AD$28&amp;",")</f>
        <v/>
      </c>
      <c r="AF72" s="1" t="str">
        <f t="shared" si="108"/>
        <v/>
      </c>
      <c r="AG72" s="1" t="str">
        <f t="shared" ref="AG72" si="139">IF(OR(AF49="-",AF49&gt;-0.02),"",AF$28&amp;",")</f>
        <v/>
      </c>
      <c r="AH72" s="1" t="str">
        <f t="shared" si="110"/>
        <v/>
      </c>
      <c r="AI72" s="1" t="str">
        <f t="shared" ref="AI72" si="140">IF(OR(AH49="-",AH49&gt;-0.02),"",AH$28&amp;",")</f>
        <v/>
      </c>
      <c r="AJ72" s="1" t="str">
        <f t="shared" si="112"/>
        <v/>
      </c>
      <c r="AK72" s="1" t="str">
        <f t="shared" ref="AK72" si="141">IF(OR(AJ49="-",AJ49&gt;-0.02),"",AJ$28&amp;",")</f>
        <v/>
      </c>
      <c r="AL72" s="1" t="str">
        <f t="shared" si="114"/>
        <v/>
      </c>
      <c r="AM72" s="1" t="str">
        <f t="shared" ref="AM72" si="142">IF(OR(AL49="-",AL49&gt;-0.02),"",AL$28&amp;",")</f>
        <v/>
      </c>
      <c r="AN72" s="1" t="str">
        <f t="shared" si="116"/>
        <v>Table 1076: allowed revenue,</v>
      </c>
      <c r="AO72" s="1" t="str">
        <f t="shared" ref="AO72" si="143">IF(OR(AN49="-",AN49&gt;-0.02),"",AN$28&amp;",")</f>
        <v/>
      </c>
      <c r="AP72" s="1" t="str">
        <f t="shared" si="118"/>
        <v/>
      </c>
      <c r="AQ72" s="1" t="str">
        <f t="shared" ref="AQ72" si="144">IF(OR(AP49="-",AP49&gt;-0.02),"",AP$28&amp;",")</f>
        <v/>
      </c>
      <c r="AU72" s="1" t="str">
        <f t="shared" ref="AU72" si="145">D72&amp;F72&amp;H72&amp;J72&amp;L72&amp;N72&amp;P72&amp;R72&amp;T72&amp;V72&amp;X72&amp;Z72&amp;AB72&amp;AD72&amp;AF72&amp;AH72&amp;AJ72&amp;AL72&amp;AN72&amp;AP72</f>
        <v>Table 1076: allowed revenue,</v>
      </c>
      <c r="AV72" s="1" t="str">
        <f t="shared" ref="AV72" si="146">E72&amp;G72&amp;I72&amp;K72&amp;M72&amp;O72&amp;Q72&amp;S72&amp;U72&amp;W72&amp;Y72&amp;AA72&amp;AC72&amp;AE72&amp;AG72&amp;AI72&amp;AK72&amp;AM72&amp;AO72&amp;AQ72</f>
        <v/>
      </c>
      <c r="AW72" s="1" t="str">
        <f t="shared" ref="AW72" si="147">IF(AU72="","No factors contributing to greater than 2% upward change.",AY72)</f>
        <v>Gone up mainly due to Table 1076: allowed revenue,</v>
      </c>
      <c r="AX72" s="1" t="str">
        <f t="shared" ref="AX72" si="148">IF(AV72="","No factors contributing to greater than 2% downward change.",AZ72)</f>
        <v>No factors contributing to greater than 2% downward change.</v>
      </c>
      <c r="AY72" s="1" t="str">
        <f t="shared" ref="AY72" si="149">"Gone up mainly due to "&amp;AU72</f>
        <v>Gone up mainly due to Table 1076: allowed revenue,</v>
      </c>
      <c r="AZ72" s="1" t="str">
        <f t="shared" ref="AZ72" si="150">"Gone down mainly due to "&amp;AV72</f>
        <v xml:space="preserve">Gone down mainly due to </v>
      </c>
    </row>
  </sheetData>
  <mergeCells count="61">
    <mergeCell ref="AN52:AO52"/>
    <mergeCell ref="AP52:AQ52"/>
    <mergeCell ref="AR52:AS52"/>
    <mergeCell ref="T4:U4"/>
    <mergeCell ref="AL4:AM4"/>
    <mergeCell ref="AN4:AO4"/>
    <mergeCell ref="AP4:AQ4"/>
    <mergeCell ref="AL28:AM28"/>
    <mergeCell ref="AN28:AO28"/>
    <mergeCell ref="AP28:AQ28"/>
    <mergeCell ref="AJ4:AK4"/>
    <mergeCell ref="X28:Y28"/>
    <mergeCell ref="Z28:AA28"/>
    <mergeCell ref="AB28:AC28"/>
    <mergeCell ref="AD28:AE28"/>
    <mergeCell ref="X4:Y4"/>
    <mergeCell ref="Z4:AA4"/>
    <mergeCell ref="AB4:AC4"/>
    <mergeCell ref="AD4:AE4"/>
    <mergeCell ref="AF4:AG4"/>
    <mergeCell ref="AH4:AI4"/>
    <mergeCell ref="AF28:AG28"/>
    <mergeCell ref="AH28:AI28"/>
    <mergeCell ref="AJ28:AK28"/>
    <mergeCell ref="L52:M52"/>
    <mergeCell ref="N52:O52"/>
    <mergeCell ref="P52:Q52"/>
    <mergeCell ref="R52:S52"/>
    <mergeCell ref="T52:U52"/>
    <mergeCell ref="X52:Y52"/>
    <mergeCell ref="L28:M28"/>
    <mergeCell ref="N28:O28"/>
    <mergeCell ref="P28:Q28"/>
    <mergeCell ref="R28:S28"/>
    <mergeCell ref="T28:U28"/>
    <mergeCell ref="AL52:AM52"/>
    <mergeCell ref="Z52:AA52"/>
    <mergeCell ref="AB52:AC52"/>
    <mergeCell ref="AD52:AE52"/>
    <mergeCell ref="AF52:AG52"/>
    <mergeCell ref="AH52:AI52"/>
    <mergeCell ref="AJ52:AK52"/>
    <mergeCell ref="D4:E4"/>
    <mergeCell ref="D52:E52"/>
    <mergeCell ref="F4:G4"/>
    <mergeCell ref="F52:G52"/>
    <mergeCell ref="D28:E28"/>
    <mergeCell ref="F28:G28"/>
    <mergeCell ref="V4:W4"/>
    <mergeCell ref="V28:W28"/>
    <mergeCell ref="V52:W52"/>
    <mergeCell ref="J52:K52"/>
    <mergeCell ref="H4:I4"/>
    <mergeCell ref="H52:I52"/>
    <mergeCell ref="H28:I28"/>
    <mergeCell ref="J28:K28"/>
    <mergeCell ref="J4:K4"/>
    <mergeCell ref="L4:M4"/>
    <mergeCell ref="N4:O4"/>
    <mergeCell ref="P4:Q4"/>
    <mergeCell ref="R4:S4"/>
  </mergeCells>
  <pageMargins left="0.70866141732283472" right="0.70866141732283472" top="0.74803149606299213" bottom="0.74803149606299213" header="0.31496062992125984" footer="0.31496062992125984"/>
  <pageSetup paperSize="8" scale="42" orientation="landscape" r:id="rId1"/>
  <headerFooter>
    <oddFooter>&amp;L&amp;Z&amp;F&amp;R&amp;D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zoomScale="80" zoomScaleNormal="80" workbookViewId="0">
      <pane xSplit="2" ySplit="5" topLeftCell="C9" activePane="bottomRight" state="frozen"/>
      <selection pane="topRight" activeCell="C1" sqref="C1"/>
      <selection pane="bottomLeft" activeCell="A6" sqref="A6"/>
      <selection pane="bottomRight" activeCell="F20" sqref="F20"/>
    </sheetView>
  </sheetViews>
  <sheetFormatPr defaultColWidth="40.85546875" defaultRowHeight="15" customHeight="1" x14ac:dyDescent="0.2"/>
  <cols>
    <col min="1" max="1" width="2" style="37" customWidth="1"/>
    <col min="2" max="2" width="47" style="39" customWidth="1"/>
    <col min="3" max="3" width="12" style="39" bestFit="1" customWidth="1"/>
    <col min="4" max="4" width="5.85546875" style="39" customWidth="1"/>
    <col min="5" max="7" width="10.28515625" style="39" bestFit="1" customWidth="1"/>
    <col min="8" max="8" width="13.140625" style="39" bestFit="1" customWidth="1"/>
    <col min="9" max="9" width="15.85546875" style="39" bestFit="1" customWidth="1"/>
    <col min="10" max="10" width="14" style="39" bestFit="1" customWidth="1"/>
    <col min="11" max="11" width="25.85546875" style="39" bestFit="1" customWidth="1"/>
    <col min="12" max="12" width="35.5703125" style="39" customWidth="1"/>
    <col min="13" max="13" width="12.7109375" style="39" bestFit="1" customWidth="1"/>
    <col min="14" max="14" width="14" style="39" bestFit="1" customWidth="1"/>
    <col min="15" max="16" width="13.42578125" style="39" customWidth="1"/>
    <col min="17" max="17" width="65.85546875" style="39" bestFit="1" customWidth="1"/>
    <col min="18" max="18" width="11" style="39" customWidth="1"/>
    <col min="19" max="256" width="40.85546875" style="39"/>
    <col min="257" max="257" width="4.85546875" style="39" customWidth="1"/>
    <col min="258" max="258" width="6.42578125" style="39" customWidth="1"/>
    <col min="259" max="259" width="47.42578125" style="39" customWidth="1"/>
    <col min="260" max="260" width="9" style="39" customWidth="1"/>
    <col min="261" max="261" width="5.85546875" style="39" customWidth="1"/>
    <col min="262" max="262" width="17.140625" style="39" customWidth="1"/>
    <col min="263" max="263" width="11.140625" style="39" customWidth="1"/>
    <col min="264" max="264" width="11.7109375" style="39" customWidth="1"/>
    <col min="265" max="265" width="13.42578125" style="39" customWidth="1"/>
    <col min="266" max="266" width="16.28515625" style="39" customWidth="1"/>
    <col min="267" max="267" width="15.85546875" style="39" customWidth="1"/>
    <col min="268" max="268" width="22.7109375" style="39" customWidth="1"/>
    <col min="269" max="269" width="9.42578125" style="39" customWidth="1"/>
    <col min="270" max="270" width="11.28515625" style="39" customWidth="1"/>
    <col min="271" max="271" width="17.42578125" style="39" customWidth="1"/>
    <col min="272" max="272" width="53" style="39" customWidth="1"/>
    <col min="273" max="512" width="40.85546875" style="39"/>
    <col min="513" max="513" width="4.85546875" style="39" customWidth="1"/>
    <col min="514" max="514" width="6.42578125" style="39" customWidth="1"/>
    <col min="515" max="515" width="47.42578125" style="39" customWidth="1"/>
    <col min="516" max="516" width="9" style="39" customWidth="1"/>
    <col min="517" max="517" width="5.85546875" style="39" customWidth="1"/>
    <col min="518" max="518" width="17.140625" style="39" customWidth="1"/>
    <col min="519" max="519" width="11.140625" style="39" customWidth="1"/>
    <col min="520" max="520" width="11.7109375" style="39" customWidth="1"/>
    <col min="521" max="521" width="13.42578125" style="39" customWidth="1"/>
    <col min="522" max="522" width="16.28515625" style="39" customWidth="1"/>
    <col min="523" max="523" width="15.85546875" style="39" customWidth="1"/>
    <col min="524" max="524" width="22.7109375" style="39" customWidth="1"/>
    <col min="525" max="525" width="9.42578125" style="39" customWidth="1"/>
    <col min="526" max="526" width="11.28515625" style="39" customWidth="1"/>
    <col min="527" max="527" width="17.42578125" style="39" customWidth="1"/>
    <col min="528" max="528" width="53" style="39" customWidth="1"/>
    <col min="529" max="768" width="40.85546875" style="39"/>
    <col min="769" max="769" width="4.85546875" style="39" customWidth="1"/>
    <col min="770" max="770" width="6.42578125" style="39" customWidth="1"/>
    <col min="771" max="771" width="47.42578125" style="39" customWidth="1"/>
    <col min="772" max="772" width="9" style="39" customWidth="1"/>
    <col min="773" max="773" width="5.85546875" style="39" customWidth="1"/>
    <col min="774" max="774" width="17.140625" style="39" customWidth="1"/>
    <col min="775" max="775" width="11.140625" style="39" customWidth="1"/>
    <col min="776" max="776" width="11.7109375" style="39" customWidth="1"/>
    <col min="777" max="777" width="13.42578125" style="39" customWidth="1"/>
    <col min="778" max="778" width="16.28515625" style="39" customWidth="1"/>
    <col min="779" max="779" width="15.85546875" style="39" customWidth="1"/>
    <col min="780" max="780" width="22.7109375" style="39" customWidth="1"/>
    <col min="781" max="781" width="9.42578125" style="39" customWidth="1"/>
    <col min="782" max="782" width="11.28515625" style="39" customWidth="1"/>
    <col min="783" max="783" width="17.42578125" style="39" customWidth="1"/>
    <col min="784" max="784" width="53" style="39" customWidth="1"/>
    <col min="785" max="1024" width="40.85546875" style="39"/>
    <col min="1025" max="1025" width="4.85546875" style="39" customWidth="1"/>
    <col min="1026" max="1026" width="6.42578125" style="39" customWidth="1"/>
    <col min="1027" max="1027" width="47.42578125" style="39" customWidth="1"/>
    <col min="1028" max="1028" width="9" style="39" customWidth="1"/>
    <col min="1029" max="1029" width="5.85546875" style="39" customWidth="1"/>
    <col min="1030" max="1030" width="17.140625" style="39" customWidth="1"/>
    <col min="1031" max="1031" width="11.140625" style="39" customWidth="1"/>
    <col min="1032" max="1032" width="11.7109375" style="39" customWidth="1"/>
    <col min="1033" max="1033" width="13.42578125" style="39" customWidth="1"/>
    <col min="1034" max="1034" width="16.28515625" style="39" customWidth="1"/>
    <col min="1035" max="1035" width="15.85546875" style="39" customWidth="1"/>
    <col min="1036" max="1036" width="22.7109375" style="39" customWidth="1"/>
    <col min="1037" max="1037" width="9.42578125" style="39" customWidth="1"/>
    <col min="1038" max="1038" width="11.28515625" style="39" customWidth="1"/>
    <col min="1039" max="1039" width="17.42578125" style="39" customWidth="1"/>
    <col min="1040" max="1040" width="53" style="39" customWidth="1"/>
    <col min="1041" max="1280" width="40.85546875" style="39"/>
    <col min="1281" max="1281" width="4.85546875" style="39" customWidth="1"/>
    <col min="1282" max="1282" width="6.42578125" style="39" customWidth="1"/>
    <col min="1283" max="1283" width="47.42578125" style="39" customWidth="1"/>
    <col min="1284" max="1284" width="9" style="39" customWidth="1"/>
    <col min="1285" max="1285" width="5.85546875" style="39" customWidth="1"/>
    <col min="1286" max="1286" width="17.140625" style="39" customWidth="1"/>
    <col min="1287" max="1287" width="11.140625" style="39" customWidth="1"/>
    <col min="1288" max="1288" width="11.7109375" style="39" customWidth="1"/>
    <col min="1289" max="1289" width="13.42578125" style="39" customWidth="1"/>
    <col min="1290" max="1290" width="16.28515625" style="39" customWidth="1"/>
    <col min="1291" max="1291" width="15.85546875" style="39" customWidth="1"/>
    <col min="1292" max="1292" width="22.7109375" style="39" customWidth="1"/>
    <col min="1293" max="1293" width="9.42578125" style="39" customWidth="1"/>
    <col min="1294" max="1294" width="11.28515625" style="39" customWidth="1"/>
    <col min="1295" max="1295" width="17.42578125" style="39" customWidth="1"/>
    <col min="1296" max="1296" width="53" style="39" customWidth="1"/>
    <col min="1297" max="1536" width="40.85546875" style="39"/>
    <col min="1537" max="1537" width="4.85546875" style="39" customWidth="1"/>
    <col min="1538" max="1538" width="6.42578125" style="39" customWidth="1"/>
    <col min="1539" max="1539" width="47.42578125" style="39" customWidth="1"/>
    <col min="1540" max="1540" width="9" style="39" customWidth="1"/>
    <col min="1541" max="1541" width="5.85546875" style="39" customWidth="1"/>
    <col min="1542" max="1542" width="17.140625" style="39" customWidth="1"/>
    <col min="1543" max="1543" width="11.140625" style="39" customWidth="1"/>
    <col min="1544" max="1544" width="11.7109375" style="39" customWidth="1"/>
    <col min="1545" max="1545" width="13.42578125" style="39" customWidth="1"/>
    <col min="1546" max="1546" width="16.28515625" style="39" customWidth="1"/>
    <col min="1547" max="1547" width="15.85546875" style="39" customWidth="1"/>
    <col min="1548" max="1548" width="22.7109375" style="39" customWidth="1"/>
    <col min="1549" max="1549" width="9.42578125" style="39" customWidth="1"/>
    <col min="1550" max="1550" width="11.28515625" style="39" customWidth="1"/>
    <col min="1551" max="1551" width="17.42578125" style="39" customWidth="1"/>
    <col min="1552" max="1552" width="53" style="39" customWidth="1"/>
    <col min="1553" max="1792" width="40.85546875" style="39"/>
    <col min="1793" max="1793" width="4.85546875" style="39" customWidth="1"/>
    <col min="1794" max="1794" width="6.42578125" style="39" customWidth="1"/>
    <col min="1795" max="1795" width="47.42578125" style="39" customWidth="1"/>
    <col min="1796" max="1796" width="9" style="39" customWidth="1"/>
    <col min="1797" max="1797" width="5.85546875" style="39" customWidth="1"/>
    <col min="1798" max="1798" width="17.140625" style="39" customWidth="1"/>
    <col min="1799" max="1799" width="11.140625" style="39" customWidth="1"/>
    <col min="1800" max="1800" width="11.7109375" style="39" customWidth="1"/>
    <col min="1801" max="1801" width="13.42578125" style="39" customWidth="1"/>
    <col min="1802" max="1802" width="16.28515625" style="39" customWidth="1"/>
    <col min="1803" max="1803" width="15.85546875" style="39" customWidth="1"/>
    <col min="1804" max="1804" width="22.7109375" style="39" customWidth="1"/>
    <col min="1805" max="1805" width="9.42578125" style="39" customWidth="1"/>
    <col min="1806" max="1806" width="11.28515625" style="39" customWidth="1"/>
    <col min="1807" max="1807" width="17.42578125" style="39" customWidth="1"/>
    <col min="1808" max="1808" width="53" style="39" customWidth="1"/>
    <col min="1809" max="2048" width="40.85546875" style="39"/>
    <col min="2049" max="2049" width="4.85546875" style="39" customWidth="1"/>
    <col min="2050" max="2050" width="6.42578125" style="39" customWidth="1"/>
    <col min="2051" max="2051" width="47.42578125" style="39" customWidth="1"/>
    <col min="2052" max="2052" width="9" style="39" customWidth="1"/>
    <col min="2053" max="2053" width="5.85546875" style="39" customWidth="1"/>
    <col min="2054" max="2054" width="17.140625" style="39" customWidth="1"/>
    <col min="2055" max="2055" width="11.140625" style="39" customWidth="1"/>
    <col min="2056" max="2056" width="11.7109375" style="39" customWidth="1"/>
    <col min="2057" max="2057" width="13.42578125" style="39" customWidth="1"/>
    <col min="2058" max="2058" width="16.28515625" style="39" customWidth="1"/>
    <col min="2059" max="2059" width="15.85546875" style="39" customWidth="1"/>
    <col min="2060" max="2060" width="22.7109375" style="39" customWidth="1"/>
    <col min="2061" max="2061" width="9.42578125" style="39" customWidth="1"/>
    <col min="2062" max="2062" width="11.28515625" style="39" customWidth="1"/>
    <col min="2063" max="2063" width="17.42578125" style="39" customWidth="1"/>
    <col min="2064" max="2064" width="53" style="39" customWidth="1"/>
    <col min="2065" max="2304" width="40.85546875" style="39"/>
    <col min="2305" max="2305" width="4.85546875" style="39" customWidth="1"/>
    <col min="2306" max="2306" width="6.42578125" style="39" customWidth="1"/>
    <col min="2307" max="2307" width="47.42578125" style="39" customWidth="1"/>
    <col min="2308" max="2308" width="9" style="39" customWidth="1"/>
    <col min="2309" max="2309" width="5.85546875" style="39" customWidth="1"/>
    <col min="2310" max="2310" width="17.140625" style="39" customWidth="1"/>
    <col min="2311" max="2311" width="11.140625" style="39" customWidth="1"/>
    <col min="2312" max="2312" width="11.7109375" style="39" customWidth="1"/>
    <col min="2313" max="2313" width="13.42578125" style="39" customWidth="1"/>
    <col min="2314" max="2314" width="16.28515625" style="39" customWidth="1"/>
    <col min="2315" max="2315" width="15.85546875" style="39" customWidth="1"/>
    <col min="2316" max="2316" width="22.7109375" style="39" customWidth="1"/>
    <col min="2317" max="2317" width="9.42578125" style="39" customWidth="1"/>
    <col min="2318" max="2318" width="11.28515625" style="39" customWidth="1"/>
    <col min="2319" max="2319" width="17.42578125" style="39" customWidth="1"/>
    <col min="2320" max="2320" width="53" style="39" customWidth="1"/>
    <col min="2321" max="2560" width="40.85546875" style="39"/>
    <col min="2561" max="2561" width="4.85546875" style="39" customWidth="1"/>
    <col min="2562" max="2562" width="6.42578125" style="39" customWidth="1"/>
    <col min="2563" max="2563" width="47.42578125" style="39" customWidth="1"/>
    <col min="2564" max="2564" width="9" style="39" customWidth="1"/>
    <col min="2565" max="2565" width="5.85546875" style="39" customWidth="1"/>
    <col min="2566" max="2566" width="17.140625" style="39" customWidth="1"/>
    <col min="2567" max="2567" width="11.140625" style="39" customWidth="1"/>
    <col min="2568" max="2568" width="11.7109375" style="39" customWidth="1"/>
    <col min="2569" max="2569" width="13.42578125" style="39" customWidth="1"/>
    <col min="2570" max="2570" width="16.28515625" style="39" customWidth="1"/>
    <col min="2571" max="2571" width="15.85546875" style="39" customWidth="1"/>
    <col min="2572" max="2572" width="22.7109375" style="39" customWidth="1"/>
    <col min="2573" max="2573" width="9.42578125" style="39" customWidth="1"/>
    <col min="2574" max="2574" width="11.28515625" style="39" customWidth="1"/>
    <col min="2575" max="2575" width="17.42578125" style="39" customWidth="1"/>
    <col min="2576" max="2576" width="53" style="39" customWidth="1"/>
    <col min="2577" max="2816" width="40.85546875" style="39"/>
    <col min="2817" max="2817" width="4.85546875" style="39" customWidth="1"/>
    <col min="2818" max="2818" width="6.42578125" style="39" customWidth="1"/>
    <col min="2819" max="2819" width="47.42578125" style="39" customWidth="1"/>
    <col min="2820" max="2820" width="9" style="39" customWidth="1"/>
    <col min="2821" max="2821" width="5.85546875" style="39" customWidth="1"/>
    <col min="2822" max="2822" width="17.140625" style="39" customWidth="1"/>
    <col min="2823" max="2823" width="11.140625" style="39" customWidth="1"/>
    <col min="2824" max="2824" width="11.7109375" style="39" customWidth="1"/>
    <col min="2825" max="2825" width="13.42578125" style="39" customWidth="1"/>
    <col min="2826" max="2826" width="16.28515625" style="39" customWidth="1"/>
    <col min="2827" max="2827" width="15.85546875" style="39" customWidth="1"/>
    <col min="2828" max="2828" width="22.7109375" style="39" customWidth="1"/>
    <col min="2829" max="2829" width="9.42578125" style="39" customWidth="1"/>
    <col min="2830" max="2830" width="11.28515625" style="39" customWidth="1"/>
    <col min="2831" max="2831" width="17.42578125" style="39" customWidth="1"/>
    <col min="2832" max="2832" width="53" style="39" customWidth="1"/>
    <col min="2833" max="3072" width="40.85546875" style="39"/>
    <col min="3073" max="3073" width="4.85546875" style="39" customWidth="1"/>
    <col min="3074" max="3074" width="6.42578125" style="39" customWidth="1"/>
    <col min="3075" max="3075" width="47.42578125" style="39" customWidth="1"/>
    <col min="3076" max="3076" width="9" style="39" customWidth="1"/>
    <col min="3077" max="3077" width="5.85546875" style="39" customWidth="1"/>
    <col min="3078" max="3078" width="17.140625" style="39" customWidth="1"/>
    <col min="3079" max="3079" width="11.140625" style="39" customWidth="1"/>
    <col min="3080" max="3080" width="11.7109375" style="39" customWidth="1"/>
    <col min="3081" max="3081" width="13.42578125" style="39" customWidth="1"/>
    <col min="3082" max="3082" width="16.28515625" style="39" customWidth="1"/>
    <col min="3083" max="3083" width="15.85546875" style="39" customWidth="1"/>
    <col min="3084" max="3084" width="22.7109375" style="39" customWidth="1"/>
    <col min="3085" max="3085" width="9.42578125" style="39" customWidth="1"/>
    <col min="3086" max="3086" width="11.28515625" style="39" customWidth="1"/>
    <col min="3087" max="3087" width="17.42578125" style="39" customWidth="1"/>
    <col min="3088" max="3088" width="53" style="39" customWidth="1"/>
    <col min="3089" max="3328" width="40.85546875" style="39"/>
    <col min="3329" max="3329" width="4.85546875" style="39" customWidth="1"/>
    <col min="3330" max="3330" width="6.42578125" style="39" customWidth="1"/>
    <col min="3331" max="3331" width="47.42578125" style="39" customWidth="1"/>
    <col min="3332" max="3332" width="9" style="39" customWidth="1"/>
    <col min="3333" max="3333" width="5.85546875" style="39" customWidth="1"/>
    <col min="3334" max="3334" width="17.140625" style="39" customWidth="1"/>
    <col min="3335" max="3335" width="11.140625" style="39" customWidth="1"/>
    <col min="3336" max="3336" width="11.7109375" style="39" customWidth="1"/>
    <col min="3337" max="3337" width="13.42578125" style="39" customWidth="1"/>
    <col min="3338" max="3338" width="16.28515625" style="39" customWidth="1"/>
    <col min="3339" max="3339" width="15.85546875" style="39" customWidth="1"/>
    <col min="3340" max="3340" width="22.7109375" style="39" customWidth="1"/>
    <col min="3341" max="3341" width="9.42578125" style="39" customWidth="1"/>
    <col min="3342" max="3342" width="11.28515625" style="39" customWidth="1"/>
    <col min="3343" max="3343" width="17.42578125" style="39" customWidth="1"/>
    <col min="3344" max="3344" width="53" style="39" customWidth="1"/>
    <col min="3345" max="3584" width="40.85546875" style="39"/>
    <col min="3585" max="3585" width="4.85546875" style="39" customWidth="1"/>
    <col min="3586" max="3586" width="6.42578125" style="39" customWidth="1"/>
    <col min="3587" max="3587" width="47.42578125" style="39" customWidth="1"/>
    <col min="3588" max="3588" width="9" style="39" customWidth="1"/>
    <col min="3589" max="3589" width="5.85546875" style="39" customWidth="1"/>
    <col min="3590" max="3590" width="17.140625" style="39" customWidth="1"/>
    <col min="3591" max="3591" width="11.140625" style="39" customWidth="1"/>
    <col min="3592" max="3592" width="11.7109375" style="39" customWidth="1"/>
    <col min="3593" max="3593" width="13.42578125" style="39" customWidth="1"/>
    <col min="3594" max="3594" width="16.28515625" style="39" customWidth="1"/>
    <col min="3595" max="3595" width="15.85546875" style="39" customWidth="1"/>
    <col min="3596" max="3596" width="22.7109375" style="39" customWidth="1"/>
    <col min="3597" max="3597" width="9.42578125" style="39" customWidth="1"/>
    <col min="3598" max="3598" width="11.28515625" style="39" customWidth="1"/>
    <col min="3599" max="3599" width="17.42578125" style="39" customWidth="1"/>
    <col min="3600" max="3600" width="53" style="39" customWidth="1"/>
    <col min="3601" max="3840" width="40.85546875" style="39"/>
    <col min="3841" max="3841" width="4.85546875" style="39" customWidth="1"/>
    <col min="3842" max="3842" width="6.42578125" style="39" customWidth="1"/>
    <col min="3843" max="3843" width="47.42578125" style="39" customWidth="1"/>
    <col min="3844" max="3844" width="9" style="39" customWidth="1"/>
    <col min="3845" max="3845" width="5.85546875" style="39" customWidth="1"/>
    <col min="3846" max="3846" width="17.140625" style="39" customWidth="1"/>
    <col min="3847" max="3847" width="11.140625" style="39" customWidth="1"/>
    <col min="3848" max="3848" width="11.7109375" style="39" customWidth="1"/>
    <col min="3849" max="3849" width="13.42578125" style="39" customWidth="1"/>
    <col min="3850" max="3850" width="16.28515625" style="39" customWidth="1"/>
    <col min="3851" max="3851" width="15.85546875" style="39" customWidth="1"/>
    <col min="3852" max="3852" width="22.7109375" style="39" customWidth="1"/>
    <col min="3853" max="3853" width="9.42578125" style="39" customWidth="1"/>
    <col min="3854" max="3854" width="11.28515625" style="39" customWidth="1"/>
    <col min="3855" max="3855" width="17.42578125" style="39" customWidth="1"/>
    <col min="3856" max="3856" width="53" style="39" customWidth="1"/>
    <col min="3857" max="4096" width="40.85546875" style="39"/>
    <col min="4097" max="4097" width="4.85546875" style="39" customWidth="1"/>
    <col min="4098" max="4098" width="6.42578125" style="39" customWidth="1"/>
    <col min="4099" max="4099" width="47.42578125" style="39" customWidth="1"/>
    <col min="4100" max="4100" width="9" style="39" customWidth="1"/>
    <col min="4101" max="4101" width="5.85546875" style="39" customWidth="1"/>
    <col min="4102" max="4102" width="17.140625" style="39" customWidth="1"/>
    <col min="4103" max="4103" width="11.140625" style="39" customWidth="1"/>
    <col min="4104" max="4104" width="11.7109375" style="39" customWidth="1"/>
    <col min="4105" max="4105" width="13.42578125" style="39" customWidth="1"/>
    <col min="4106" max="4106" width="16.28515625" style="39" customWidth="1"/>
    <col min="4107" max="4107" width="15.85546875" style="39" customWidth="1"/>
    <col min="4108" max="4108" width="22.7109375" style="39" customWidth="1"/>
    <col min="4109" max="4109" width="9.42578125" style="39" customWidth="1"/>
    <col min="4110" max="4110" width="11.28515625" style="39" customWidth="1"/>
    <col min="4111" max="4111" width="17.42578125" style="39" customWidth="1"/>
    <col min="4112" max="4112" width="53" style="39" customWidth="1"/>
    <col min="4113" max="4352" width="40.85546875" style="39"/>
    <col min="4353" max="4353" width="4.85546875" style="39" customWidth="1"/>
    <col min="4354" max="4354" width="6.42578125" style="39" customWidth="1"/>
    <col min="4355" max="4355" width="47.42578125" style="39" customWidth="1"/>
    <col min="4356" max="4356" width="9" style="39" customWidth="1"/>
    <col min="4357" max="4357" width="5.85546875" style="39" customWidth="1"/>
    <col min="4358" max="4358" width="17.140625" style="39" customWidth="1"/>
    <col min="4359" max="4359" width="11.140625" style="39" customWidth="1"/>
    <col min="4360" max="4360" width="11.7109375" style="39" customWidth="1"/>
    <col min="4361" max="4361" width="13.42578125" style="39" customWidth="1"/>
    <col min="4362" max="4362" width="16.28515625" style="39" customWidth="1"/>
    <col min="4363" max="4363" width="15.85546875" style="39" customWidth="1"/>
    <col min="4364" max="4364" width="22.7109375" style="39" customWidth="1"/>
    <col min="4365" max="4365" width="9.42578125" style="39" customWidth="1"/>
    <col min="4366" max="4366" width="11.28515625" style="39" customWidth="1"/>
    <col min="4367" max="4367" width="17.42578125" style="39" customWidth="1"/>
    <col min="4368" max="4368" width="53" style="39" customWidth="1"/>
    <col min="4369" max="4608" width="40.85546875" style="39"/>
    <col min="4609" max="4609" width="4.85546875" style="39" customWidth="1"/>
    <col min="4610" max="4610" width="6.42578125" style="39" customWidth="1"/>
    <col min="4611" max="4611" width="47.42578125" style="39" customWidth="1"/>
    <col min="4612" max="4612" width="9" style="39" customWidth="1"/>
    <col min="4613" max="4613" width="5.85546875" style="39" customWidth="1"/>
    <col min="4614" max="4614" width="17.140625" style="39" customWidth="1"/>
    <col min="4615" max="4615" width="11.140625" style="39" customWidth="1"/>
    <col min="4616" max="4616" width="11.7109375" style="39" customWidth="1"/>
    <col min="4617" max="4617" width="13.42578125" style="39" customWidth="1"/>
    <col min="4618" max="4618" width="16.28515625" style="39" customWidth="1"/>
    <col min="4619" max="4619" width="15.85546875" style="39" customWidth="1"/>
    <col min="4620" max="4620" width="22.7109375" style="39" customWidth="1"/>
    <col min="4621" max="4621" width="9.42578125" style="39" customWidth="1"/>
    <col min="4622" max="4622" width="11.28515625" style="39" customWidth="1"/>
    <col min="4623" max="4623" width="17.42578125" style="39" customWidth="1"/>
    <col min="4624" max="4624" width="53" style="39" customWidth="1"/>
    <col min="4625" max="4864" width="40.85546875" style="39"/>
    <col min="4865" max="4865" width="4.85546875" style="39" customWidth="1"/>
    <col min="4866" max="4866" width="6.42578125" style="39" customWidth="1"/>
    <col min="4867" max="4867" width="47.42578125" style="39" customWidth="1"/>
    <col min="4868" max="4868" width="9" style="39" customWidth="1"/>
    <col min="4869" max="4869" width="5.85546875" style="39" customWidth="1"/>
    <col min="4870" max="4870" width="17.140625" style="39" customWidth="1"/>
    <col min="4871" max="4871" width="11.140625" style="39" customWidth="1"/>
    <col min="4872" max="4872" width="11.7109375" style="39" customWidth="1"/>
    <col min="4873" max="4873" width="13.42578125" style="39" customWidth="1"/>
    <col min="4874" max="4874" width="16.28515625" style="39" customWidth="1"/>
    <col min="4875" max="4875" width="15.85546875" style="39" customWidth="1"/>
    <col min="4876" max="4876" width="22.7109375" style="39" customWidth="1"/>
    <col min="4877" max="4877" width="9.42578125" style="39" customWidth="1"/>
    <col min="4878" max="4878" width="11.28515625" style="39" customWidth="1"/>
    <col min="4879" max="4879" width="17.42578125" style="39" customWidth="1"/>
    <col min="4880" max="4880" width="53" style="39" customWidth="1"/>
    <col min="4881" max="5120" width="40.85546875" style="39"/>
    <col min="5121" max="5121" width="4.85546875" style="39" customWidth="1"/>
    <col min="5122" max="5122" width="6.42578125" style="39" customWidth="1"/>
    <col min="5123" max="5123" width="47.42578125" style="39" customWidth="1"/>
    <col min="5124" max="5124" width="9" style="39" customWidth="1"/>
    <col min="5125" max="5125" width="5.85546875" style="39" customWidth="1"/>
    <col min="5126" max="5126" width="17.140625" style="39" customWidth="1"/>
    <col min="5127" max="5127" width="11.140625" style="39" customWidth="1"/>
    <col min="5128" max="5128" width="11.7109375" style="39" customWidth="1"/>
    <col min="5129" max="5129" width="13.42578125" style="39" customWidth="1"/>
    <col min="5130" max="5130" width="16.28515625" style="39" customWidth="1"/>
    <col min="5131" max="5131" width="15.85546875" style="39" customWidth="1"/>
    <col min="5132" max="5132" width="22.7109375" style="39" customWidth="1"/>
    <col min="5133" max="5133" width="9.42578125" style="39" customWidth="1"/>
    <col min="5134" max="5134" width="11.28515625" style="39" customWidth="1"/>
    <col min="5135" max="5135" width="17.42578125" style="39" customWidth="1"/>
    <col min="5136" max="5136" width="53" style="39" customWidth="1"/>
    <col min="5137" max="5376" width="40.85546875" style="39"/>
    <col min="5377" max="5377" width="4.85546875" style="39" customWidth="1"/>
    <col min="5378" max="5378" width="6.42578125" style="39" customWidth="1"/>
    <col min="5379" max="5379" width="47.42578125" style="39" customWidth="1"/>
    <col min="5380" max="5380" width="9" style="39" customWidth="1"/>
    <col min="5381" max="5381" width="5.85546875" style="39" customWidth="1"/>
    <col min="5382" max="5382" width="17.140625" style="39" customWidth="1"/>
    <col min="5383" max="5383" width="11.140625" style="39" customWidth="1"/>
    <col min="5384" max="5384" width="11.7109375" style="39" customWidth="1"/>
    <col min="5385" max="5385" width="13.42578125" style="39" customWidth="1"/>
    <col min="5386" max="5386" width="16.28515625" style="39" customWidth="1"/>
    <col min="5387" max="5387" width="15.85546875" style="39" customWidth="1"/>
    <col min="5388" max="5388" width="22.7109375" style="39" customWidth="1"/>
    <col min="5389" max="5389" width="9.42578125" style="39" customWidth="1"/>
    <col min="5390" max="5390" width="11.28515625" style="39" customWidth="1"/>
    <col min="5391" max="5391" width="17.42578125" style="39" customWidth="1"/>
    <col min="5392" max="5392" width="53" style="39" customWidth="1"/>
    <col min="5393" max="5632" width="40.85546875" style="39"/>
    <col min="5633" max="5633" width="4.85546875" style="39" customWidth="1"/>
    <col min="5634" max="5634" width="6.42578125" style="39" customWidth="1"/>
    <col min="5635" max="5635" width="47.42578125" style="39" customWidth="1"/>
    <col min="5636" max="5636" width="9" style="39" customWidth="1"/>
    <col min="5637" max="5637" width="5.85546875" style="39" customWidth="1"/>
    <col min="5638" max="5638" width="17.140625" style="39" customWidth="1"/>
    <col min="5639" max="5639" width="11.140625" style="39" customWidth="1"/>
    <col min="5640" max="5640" width="11.7109375" style="39" customWidth="1"/>
    <col min="5641" max="5641" width="13.42578125" style="39" customWidth="1"/>
    <col min="5642" max="5642" width="16.28515625" style="39" customWidth="1"/>
    <col min="5643" max="5643" width="15.85546875" style="39" customWidth="1"/>
    <col min="5644" max="5644" width="22.7109375" style="39" customWidth="1"/>
    <col min="5645" max="5645" width="9.42578125" style="39" customWidth="1"/>
    <col min="5646" max="5646" width="11.28515625" style="39" customWidth="1"/>
    <col min="5647" max="5647" width="17.42578125" style="39" customWidth="1"/>
    <col min="5648" max="5648" width="53" style="39" customWidth="1"/>
    <col min="5649" max="5888" width="40.85546875" style="39"/>
    <col min="5889" max="5889" width="4.85546875" style="39" customWidth="1"/>
    <col min="5890" max="5890" width="6.42578125" style="39" customWidth="1"/>
    <col min="5891" max="5891" width="47.42578125" style="39" customWidth="1"/>
    <col min="5892" max="5892" width="9" style="39" customWidth="1"/>
    <col min="5893" max="5893" width="5.85546875" style="39" customWidth="1"/>
    <col min="5894" max="5894" width="17.140625" style="39" customWidth="1"/>
    <col min="5895" max="5895" width="11.140625" style="39" customWidth="1"/>
    <col min="5896" max="5896" width="11.7109375" style="39" customWidth="1"/>
    <col min="5897" max="5897" width="13.42578125" style="39" customWidth="1"/>
    <col min="5898" max="5898" width="16.28515625" style="39" customWidth="1"/>
    <col min="5899" max="5899" width="15.85546875" style="39" customWidth="1"/>
    <col min="5900" max="5900" width="22.7109375" style="39" customWidth="1"/>
    <col min="5901" max="5901" width="9.42578125" style="39" customWidth="1"/>
    <col min="5902" max="5902" width="11.28515625" style="39" customWidth="1"/>
    <col min="5903" max="5903" width="17.42578125" style="39" customWidth="1"/>
    <col min="5904" max="5904" width="53" style="39" customWidth="1"/>
    <col min="5905" max="6144" width="40.85546875" style="39"/>
    <col min="6145" max="6145" width="4.85546875" style="39" customWidth="1"/>
    <col min="6146" max="6146" width="6.42578125" style="39" customWidth="1"/>
    <col min="6147" max="6147" width="47.42578125" style="39" customWidth="1"/>
    <col min="6148" max="6148" width="9" style="39" customWidth="1"/>
    <col min="6149" max="6149" width="5.85546875" style="39" customWidth="1"/>
    <col min="6150" max="6150" width="17.140625" style="39" customWidth="1"/>
    <col min="6151" max="6151" width="11.140625" style="39" customWidth="1"/>
    <col min="6152" max="6152" width="11.7109375" style="39" customWidth="1"/>
    <col min="6153" max="6153" width="13.42578125" style="39" customWidth="1"/>
    <col min="6154" max="6154" width="16.28515625" style="39" customWidth="1"/>
    <col min="6155" max="6155" width="15.85546875" style="39" customWidth="1"/>
    <col min="6156" max="6156" width="22.7109375" style="39" customWidth="1"/>
    <col min="6157" max="6157" width="9.42578125" style="39" customWidth="1"/>
    <col min="6158" max="6158" width="11.28515625" style="39" customWidth="1"/>
    <col min="6159" max="6159" width="17.42578125" style="39" customWidth="1"/>
    <col min="6160" max="6160" width="53" style="39" customWidth="1"/>
    <col min="6161" max="6400" width="40.85546875" style="39"/>
    <col min="6401" max="6401" width="4.85546875" style="39" customWidth="1"/>
    <col min="6402" max="6402" width="6.42578125" style="39" customWidth="1"/>
    <col min="6403" max="6403" width="47.42578125" style="39" customWidth="1"/>
    <col min="6404" max="6404" width="9" style="39" customWidth="1"/>
    <col min="6405" max="6405" width="5.85546875" style="39" customWidth="1"/>
    <col min="6406" max="6406" width="17.140625" style="39" customWidth="1"/>
    <col min="6407" max="6407" width="11.140625" style="39" customWidth="1"/>
    <col min="6408" max="6408" width="11.7109375" style="39" customWidth="1"/>
    <col min="6409" max="6409" width="13.42578125" style="39" customWidth="1"/>
    <col min="6410" max="6410" width="16.28515625" style="39" customWidth="1"/>
    <col min="6411" max="6411" width="15.85546875" style="39" customWidth="1"/>
    <col min="6412" max="6412" width="22.7109375" style="39" customWidth="1"/>
    <col min="6413" max="6413" width="9.42578125" style="39" customWidth="1"/>
    <col min="6414" max="6414" width="11.28515625" style="39" customWidth="1"/>
    <col min="6415" max="6415" width="17.42578125" style="39" customWidth="1"/>
    <col min="6416" max="6416" width="53" style="39" customWidth="1"/>
    <col min="6417" max="6656" width="40.85546875" style="39"/>
    <col min="6657" max="6657" width="4.85546875" style="39" customWidth="1"/>
    <col min="6658" max="6658" width="6.42578125" style="39" customWidth="1"/>
    <col min="6659" max="6659" width="47.42578125" style="39" customWidth="1"/>
    <col min="6660" max="6660" width="9" style="39" customWidth="1"/>
    <col min="6661" max="6661" width="5.85546875" style="39" customWidth="1"/>
    <col min="6662" max="6662" width="17.140625" style="39" customWidth="1"/>
    <col min="6663" max="6663" width="11.140625" style="39" customWidth="1"/>
    <col min="6664" max="6664" width="11.7109375" style="39" customWidth="1"/>
    <col min="6665" max="6665" width="13.42578125" style="39" customWidth="1"/>
    <col min="6666" max="6666" width="16.28515625" style="39" customWidth="1"/>
    <col min="6667" max="6667" width="15.85546875" style="39" customWidth="1"/>
    <col min="6668" max="6668" width="22.7109375" style="39" customWidth="1"/>
    <col min="6669" max="6669" width="9.42578125" style="39" customWidth="1"/>
    <col min="6670" max="6670" width="11.28515625" style="39" customWidth="1"/>
    <col min="6671" max="6671" width="17.42578125" style="39" customWidth="1"/>
    <col min="6672" max="6672" width="53" style="39" customWidth="1"/>
    <col min="6673" max="6912" width="40.85546875" style="39"/>
    <col min="6913" max="6913" width="4.85546875" style="39" customWidth="1"/>
    <col min="6914" max="6914" width="6.42578125" style="39" customWidth="1"/>
    <col min="6915" max="6915" width="47.42578125" style="39" customWidth="1"/>
    <col min="6916" max="6916" width="9" style="39" customWidth="1"/>
    <col min="6917" max="6917" width="5.85546875" style="39" customWidth="1"/>
    <col min="6918" max="6918" width="17.140625" style="39" customWidth="1"/>
    <col min="6919" max="6919" width="11.140625" style="39" customWidth="1"/>
    <col min="6920" max="6920" width="11.7109375" style="39" customWidth="1"/>
    <col min="6921" max="6921" width="13.42578125" style="39" customWidth="1"/>
    <col min="6922" max="6922" width="16.28515625" style="39" customWidth="1"/>
    <col min="6923" max="6923" width="15.85546875" style="39" customWidth="1"/>
    <col min="6924" max="6924" width="22.7109375" style="39" customWidth="1"/>
    <col min="6925" max="6925" width="9.42578125" style="39" customWidth="1"/>
    <col min="6926" max="6926" width="11.28515625" style="39" customWidth="1"/>
    <col min="6927" max="6927" width="17.42578125" style="39" customWidth="1"/>
    <col min="6928" max="6928" width="53" style="39" customWidth="1"/>
    <col min="6929" max="7168" width="40.85546875" style="39"/>
    <col min="7169" max="7169" width="4.85546875" style="39" customWidth="1"/>
    <col min="7170" max="7170" width="6.42578125" style="39" customWidth="1"/>
    <col min="7171" max="7171" width="47.42578125" style="39" customWidth="1"/>
    <col min="7172" max="7172" width="9" style="39" customWidth="1"/>
    <col min="7173" max="7173" width="5.85546875" style="39" customWidth="1"/>
    <col min="7174" max="7174" width="17.140625" style="39" customWidth="1"/>
    <col min="7175" max="7175" width="11.140625" style="39" customWidth="1"/>
    <col min="7176" max="7176" width="11.7109375" style="39" customWidth="1"/>
    <col min="7177" max="7177" width="13.42578125" style="39" customWidth="1"/>
    <col min="7178" max="7178" width="16.28515625" style="39" customWidth="1"/>
    <col min="7179" max="7179" width="15.85546875" style="39" customWidth="1"/>
    <col min="7180" max="7180" width="22.7109375" style="39" customWidth="1"/>
    <col min="7181" max="7181" width="9.42578125" style="39" customWidth="1"/>
    <col min="7182" max="7182" width="11.28515625" style="39" customWidth="1"/>
    <col min="7183" max="7183" width="17.42578125" style="39" customWidth="1"/>
    <col min="7184" max="7184" width="53" style="39" customWidth="1"/>
    <col min="7185" max="7424" width="40.85546875" style="39"/>
    <col min="7425" max="7425" width="4.85546875" style="39" customWidth="1"/>
    <col min="7426" max="7426" width="6.42578125" style="39" customWidth="1"/>
    <col min="7427" max="7427" width="47.42578125" style="39" customWidth="1"/>
    <col min="7428" max="7428" width="9" style="39" customWidth="1"/>
    <col min="7429" max="7429" width="5.85546875" style="39" customWidth="1"/>
    <col min="7430" max="7430" width="17.140625" style="39" customWidth="1"/>
    <col min="7431" max="7431" width="11.140625" style="39" customWidth="1"/>
    <col min="7432" max="7432" width="11.7109375" style="39" customWidth="1"/>
    <col min="7433" max="7433" width="13.42578125" style="39" customWidth="1"/>
    <col min="7434" max="7434" width="16.28515625" style="39" customWidth="1"/>
    <col min="7435" max="7435" width="15.85546875" style="39" customWidth="1"/>
    <col min="7436" max="7436" width="22.7109375" style="39" customWidth="1"/>
    <col min="7437" max="7437" width="9.42578125" style="39" customWidth="1"/>
    <col min="7438" max="7438" width="11.28515625" style="39" customWidth="1"/>
    <col min="7439" max="7439" width="17.42578125" style="39" customWidth="1"/>
    <col min="7440" max="7440" width="53" style="39" customWidth="1"/>
    <col min="7441" max="7680" width="40.85546875" style="39"/>
    <col min="7681" max="7681" width="4.85546875" style="39" customWidth="1"/>
    <col min="7682" max="7682" width="6.42578125" style="39" customWidth="1"/>
    <col min="7683" max="7683" width="47.42578125" style="39" customWidth="1"/>
    <col min="7684" max="7684" width="9" style="39" customWidth="1"/>
    <col min="7685" max="7685" width="5.85546875" style="39" customWidth="1"/>
    <col min="7686" max="7686" width="17.140625" style="39" customWidth="1"/>
    <col min="7687" max="7687" width="11.140625" style="39" customWidth="1"/>
    <col min="7688" max="7688" width="11.7109375" style="39" customWidth="1"/>
    <col min="7689" max="7689" width="13.42578125" style="39" customWidth="1"/>
    <col min="7690" max="7690" width="16.28515625" style="39" customWidth="1"/>
    <col min="7691" max="7691" width="15.85546875" style="39" customWidth="1"/>
    <col min="7692" max="7692" width="22.7109375" style="39" customWidth="1"/>
    <col min="7693" max="7693" width="9.42578125" style="39" customWidth="1"/>
    <col min="7694" max="7694" width="11.28515625" style="39" customWidth="1"/>
    <col min="7695" max="7695" width="17.42578125" style="39" customWidth="1"/>
    <col min="7696" max="7696" width="53" style="39" customWidth="1"/>
    <col min="7697" max="7936" width="40.85546875" style="39"/>
    <col min="7937" max="7937" width="4.85546875" style="39" customWidth="1"/>
    <col min="7938" max="7938" width="6.42578125" style="39" customWidth="1"/>
    <col min="7939" max="7939" width="47.42578125" style="39" customWidth="1"/>
    <col min="7940" max="7940" width="9" style="39" customWidth="1"/>
    <col min="7941" max="7941" width="5.85546875" style="39" customWidth="1"/>
    <col min="7942" max="7942" width="17.140625" style="39" customWidth="1"/>
    <col min="7943" max="7943" width="11.140625" style="39" customWidth="1"/>
    <col min="7944" max="7944" width="11.7109375" style="39" customWidth="1"/>
    <col min="7945" max="7945" width="13.42578125" style="39" customWidth="1"/>
    <col min="7946" max="7946" width="16.28515625" style="39" customWidth="1"/>
    <col min="7947" max="7947" width="15.85546875" style="39" customWidth="1"/>
    <col min="7948" max="7948" width="22.7109375" style="39" customWidth="1"/>
    <col min="7949" max="7949" width="9.42578125" style="39" customWidth="1"/>
    <col min="7950" max="7950" width="11.28515625" style="39" customWidth="1"/>
    <col min="7951" max="7951" width="17.42578125" style="39" customWidth="1"/>
    <col min="7952" max="7952" width="53" style="39" customWidth="1"/>
    <col min="7953" max="8192" width="40.85546875" style="39"/>
    <col min="8193" max="8193" width="4.85546875" style="39" customWidth="1"/>
    <col min="8194" max="8194" width="6.42578125" style="39" customWidth="1"/>
    <col min="8195" max="8195" width="47.42578125" style="39" customWidth="1"/>
    <col min="8196" max="8196" width="9" style="39" customWidth="1"/>
    <col min="8197" max="8197" width="5.85546875" style="39" customWidth="1"/>
    <col min="8198" max="8198" width="17.140625" style="39" customWidth="1"/>
    <col min="8199" max="8199" width="11.140625" style="39" customWidth="1"/>
    <col min="8200" max="8200" width="11.7109375" style="39" customWidth="1"/>
    <col min="8201" max="8201" width="13.42578125" style="39" customWidth="1"/>
    <col min="8202" max="8202" width="16.28515625" style="39" customWidth="1"/>
    <col min="8203" max="8203" width="15.85546875" style="39" customWidth="1"/>
    <col min="8204" max="8204" width="22.7109375" style="39" customWidth="1"/>
    <col min="8205" max="8205" width="9.42578125" style="39" customWidth="1"/>
    <col min="8206" max="8206" width="11.28515625" style="39" customWidth="1"/>
    <col min="8207" max="8207" width="17.42578125" style="39" customWidth="1"/>
    <col min="8208" max="8208" width="53" style="39" customWidth="1"/>
    <col min="8209" max="8448" width="40.85546875" style="39"/>
    <col min="8449" max="8449" width="4.85546875" style="39" customWidth="1"/>
    <col min="8450" max="8450" width="6.42578125" style="39" customWidth="1"/>
    <col min="8451" max="8451" width="47.42578125" style="39" customWidth="1"/>
    <col min="8452" max="8452" width="9" style="39" customWidth="1"/>
    <col min="8453" max="8453" width="5.85546875" style="39" customWidth="1"/>
    <col min="8454" max="8454" width="17.140625" style="39" customWidth="1"/>
    <col min="8455" max="8455" width="11.140625" style="39" customWidth="1"/>
    <col min="8456" max="8456" width="11.7109375" style="39" customWidth="1"/>
    <col min="8457" max="8457" width="13.42578125" style="39" customWidth="1"/>
    <col min="8458" max="8458" width="16.28515625" style="39" customWidth="1"/>
    <col min="8459" max="8459" width="15.85546875" style="39" customWidth="1"/>
    <col min="8460" max="8460" width="22.7109375" style="39" customWidth="1"/>
    <col min="8461" max="8461" width="9.42578125" style="39" customWidth="1"/>
    <col min="8462" max="8462" width="11.28515625" style="39" customWidth="1"/>
    <col min="8463" max="8463" width="17.42578125" style="39" customWidth="1"/>
    <col min="8464" max="8464" width="53" style="39" customWidth="1"/>
    <col min="8465" max="8704" width="40.85546875" style="39"/>
    <col min="8705" max="8705" width="4.85546875" style="39" customWidth="1"/>
    <col min="8706" max="8706" width="6.42578125" style="39" customWidth="1"/>
    <col min="8707" max="8707" width="47.42578125" style="39" customWidth="1"/>
    <col min="8708" max="8708" width="9" style="39" customWidth="1"/>
    <col min="8709" max="8709" width="5.85546875" style="39" customWidth="1"/>
    <col min="8710" max="8710" width="17.140625" style="39" customWidth="1"/>
    <col min="8711" max="8711" width="11.140625" style="39" customWidth="1"/>
    <col min="8712" max="8712" width="11.7109375" style="39" customWidth="1"/>
    <col min="8713" max="8713" width="13.42578125" style="39" customWidth="1"/>
    <col min="8714" max="8714" width="16.28515625" style="39" customWidth="1"/>
    <col min="8715" max="8715" width="15.85546875" style="39" customWidth="1"/>
    <col min="8716" max="8716" width="22.7109375" style="39" customWidth="1"/>
    <col min="8717" max="8717" width="9.42578125" style="39" customWidth="1"/>
    <col min="8718" max="8718" width="11.28515625" style="39" customWidth="1"/>
    <col min="8719" max="8719" width="17.42578125" style="39" customWidth="1"/>
    <col min="8720" max="8720" width="53" style="39" customWidth="1"/>
    <col min="8721" max="8960" width="40.85546875" style="39"/>
    <col min="8961" max="8961" width="4.85546875" style="39" customWidth="1"/>
    <col min="8962" max="8962" width="6.42578125" style="39" customWidth="1"/>
    <col min="8963" max="8963" width="47.42578125" style="39" customWidth="1"/>
    <col min="8964" max="8964" width="9" style="39" customWidth="1"/>
    <col min="8965" max="8965" width="5.85546875" style="39" customWidth="1"/>
    <col min="8966" max="8966" width="17.140625" style="39" customWidth="1"/>
    <col min="8967" max="8967" width="11.140625" style="39" customWidth="1"/>
    <col min="8968" max="8968" width="11.7109375" style="39" customWidth="1"/>
    <col min="8969" max="8969" width="13.42578125" style="39" customWidth="1"/>
    <col min="8970" max="8970" width="16.28515625" style="39" customWidth="1"/>
    <col min="8971" max="8971" width="15.85546875" style="39" customWidth="1"/>
    <col min="8972" max="8972" width="22.7109375" style="39" customWidth="1"/>
    <col min="8973" max="8973" width="9.42578125" style="39" customWidth="1"/>
    <col min="8974" max="8974" width="11.28515625" style="39" customWidth="1"/>
    <col min="8975" max="8975" width="17.42578125" style="39" customWidth="1"/>
    <col min="8976" max="8976" width="53" style="39" customWidth="1"/>
    <col min="8977" max="9216" width="40.85546875" style="39"/>
    <col min="9217" max="9217" width="4.85546875" style="39" customWidth="1"/>
    <col min="9218" max="9218" width="6.42578125" style="39" customWidth="1"/>
    <col min="9219" max="9219" width="47.42578125" style="39" customWidth="1"/>
    <col min="9220" max="9220" width="9" style="39" customWidth="1"/>
    <col min="9221" max="9221" width="5.85546875" style="39" customWidth="1"/>
    <col min="9222" max="9222" width="17.140625" style="39" customWidth="1"/>
    <col min="9223" max="9223" width="11.140625" style="39" customWidth="1"/>
    <col min="9224" max="9224" width="11.7109375" style="39" customWidth="1"/>
    <col min="9225" max="9225" width="13.42578125" style="39" customWidth="1"/>
    <col min="9226" max="9226" width="16.28515625" style="39" customWidth="1"/>
    <col min="9227" max="9227" width="15.85546875" style="39" customWidth="1"/>
    <col min="9228" max="9228" width="22.7109375" style="39" customWidth="1"/>
    <col min="9229" max="9229" width="9.42578125" style="39" customWidth="1"/>
    <col min="9230" max="9230" width="11.28515625" style="39" customWidth="1"/>
    <col min="9231" max="9231" width="17.42578125" style="39" customWidth="1"/>
    <col min="9232" max="9232" width="53" style="39" customWidth="1"/>
    <col min="9233" max="9472" width="40.85546875" style="39"/>
    <col min="9473" max="9473" width="4.85546875" style="39" customWidth="1"/>
    <col min="9474" max="9474" width="6.42578125" style="39" customWidth="1"/>
    <col min="9475" max="9475" width="47.42578125" style="39" customWidth="1"/>
    <col min="9476" max="9476" width="9" style="39" customWidth="1"/>
    <col min="9477" max="9477" width="5.85546875" style="39" customWidth="1"/>
    <col min="9478" max="9478" width="17.140625" style="39" customWidth="1"/>
    <col min="9479" max="9479" width="11.140625" style="39" customWidth="1"/>
    <col min="9480" max="9480" width="11.7109375" style="39" customWidth="1"/>
    <col min="9481" max="9481" width="13.42578125" style="39" customWidth="1"/>
    <col min="9482" max="9482" width="16.28515625" style="39" customWidth="1"/>
    <col min="9483" max="9483" width="15.85546875" style="39" customWidth="1"/>
    <col min="9484" max="9484" width="22.7109375" style="39" customWidth="1"/>
    <col min="9485" max="9485" width="9.42578125" style="39" customWidth="1"/>
    <col min="9486" max="9486" width="11.28515625" style="39" customWidth="1"/>
    <col min="9487" max="9487" width="17.42578125" style="39" customWidth="1"/>
    <col min="9488" max="9488" width="53" style="39" customWidth="1"/>
    <col min="9489" max="9728" width="40.85546875" style="39"/>
    <col min="9729" max="9729" width="4.85546875" style="39" customWidth="1"/>
    <col min="9730" max="9730" width="6.42578125" style="39" customWidth="1"/>
    <col min="9731" max="9731" width="47.42578125" style="39" customWidth="1"/>
    <col min="9732" max="9732" width="9" style="39" customWidth="1"/>
    <col min="9733" max="9733" width="5.85546875" style="39" customWidth="1"/>
    <col min="9734" max="9734" width="17.140625" style="39" customWidth="1"/>
    <col min="9735" max="9735" width="11.140625" style="39" customWidth="1"/>
    <col min="9736" max="9736" width="11.7109375" style="39" customWidth="1"/>
    <col min="9737" max="9737" width="13.42578125" style="39" customWidth="1"/>
    <col min="9738" max="9738" width="16.28515625" style="39" customWidth="1"/>
    <col min="9739" max="9739" width="15.85546875" style="39" customWidth="1"/>
    <col min="9740" max="9740" width="22.7109375" style="39" customWidth="1"/>
    <col min="9741" max="9741" width="9.42578125" style="39" customWidth="1"/>
    <col min="9742" max="9742" width="11.28515625" style="39" customWidth="1"/>
    <col min="9743" max="9743" width="17.42578125" style="39" customWidth="1"/>
    <col min="9744" max="9744" width="53" style="39" customWidth="1"/>
    <col min="9745" max="9984" width="40.85546875" style="39"/>
    <col min="9985" max="9985" width="4.85546875" style="39" customWidth="1"/>
    <col min="9986" max="9986" width="6.42578125" style="39" customWidth="1"/>
    <col min="9987" max="9987" width="47.42578125" style="39" customWidth="1"/>
    <col min="9988" max="9988" width="9" style="39" customWidth="1"/>
    <col min="9989" max="9989" width="5.85546875" style="39" customWidth="1"/>
    <col min="9990" max="9990" width="17.140625" style="39" customWidth="1"/>
    <col min="9991" max="9991" width="11.140625" style="39" customWidth="1"/>
    <col min="9992" max="9992" width="11.7109375" style="39" customWidth="1"/>
    <col min="9993" max="9993" width="13.42578125" style="39" customWidth="1"/>
    <col min="9994" max="9994" width="16.28515625" style="39" customWidth="1"/>
    <col min="9995" max="9995" width="15.85546875" style="39" customWidth="1"/>
    <col min="9996" max="9996" width="22.7109375" style="39" customWidth="1"/>
    <col min="9997" max="9997" width="9.42578125" style="39" customWidth="1"/>
    <col min="9998" max="9998" width="11.28515625" style="39" customWidth="1"/>
    <col min="9999" max="9999" width="17.42578125" style="39" customWidth="1"/>
    <col min="10000" max="10000" width="53" style="39" customWidth="1"/>
    <col min="10001" max="10240" width="40.85546875" style="39"/>
    <col min="10241" max="10241" width="4.85546875" style="39" customWidth="1"/>
    <col min="10242" max="10242" width="6.42578125" style="39" customWidth="1"/>
    <col min="10243" max="10243" width="47.42578125" style="39" customWidth="1"/>
    <col min="10244" max="10244" width="9" style="39" customWidth="1"/>
    <col min="10245" max="10245" width="5.85546875" style="39" customWidth="1"/>
    <col min="10246" max="10246" width="17.140625" style="39" customWidth="1"/>
    <col min="10247" max="10247" width="11.140625" style="39" customWidth="1"/>
    <col min="10248" max="10248" width="11.7109375" style="39" customWidth="1"/>
    <col min="10249" max="10249" width="13.42578125" style="39" customWidth="1"/>
    <col min="10250" max="10250" width="16.28515625" style="39" customWidth="1"/>
    <col min="10251" max="10251" width="15.85546875" style="39" customWidth="1"/>
    <col min="10252" max="10252" width="22.7109375" style="39" customWidth="1"/>
    <col min="10253" max="10253" width="9.42578125" style="39" customWidth="1"/>
    <col min="10254" max="10254" width="11.28515625" style="39" customWidth="1"/>
    <col min="10255" max="10255" width="17.42578125" style="39" customWidth="1"/>
    <col min="10256" max="10256" width="53" style="39" customWidth="1"/>
    <col min="10257" max="10496" width="40.85546875" style="39"/>
    <col min="10497" max="10497" width="4.85546875" style="39" customWidth="1"/>
    <col min="10498" max="10498" width="6.42578125" style="39" customWidth="1"/>
    <col min="10499" max="10499" width="47.42578125" style="39" customWidth="1"/>
    <col min="10500" max="10500" width="9" style="39" customWidth="1"/>
    <col min="10501" max="10501" width="5.85546875" style="39" customWidth="1"/>
    <col min="10502" max="10502" width="17.140625" style="39" customWidth="1"/>
    <col min="10503" max="10503" width="11.140625" style="39" customWidth="1"/>
    <col min="10504" max="10504" width="11.7109375" style="39" customWidth="1"/>
    <col min="10505" max="10505" width="13.42578125" style="39" customWidth="1"/>
    <col min="10506" max="10506" width="16.28515625" style="39" customWidth="1"/>
    <col min="10507" max="10507" width="15.85546875" style="39" customWidth="1"/>
    <col min="10508" max="10508" width="22.7109375" style="39" customWidth="1"/>
    <col min="10509" max="10509" width="9.42578125" style="39" customWidth="1"/>
    <col min="10510" max="10510" width="11.28515625" style="39" customWidth="1"/>
    <col min="10511" max="10511" width="17.42578125" style="39" customWidth="1"/>
    <col min="10512" max="10512" width="53" style="39" customWidth="1"/>
    <col min="10513" max="10752" width="40.85546875" style="39"/>
    <col min="10753" max="10753" width="4.85546875" style="39" customWidth="1"/>
    <col min="10754" max="10754" width="6.42578125" style="39" customWidth="1"/>
    <col min="10755" max="10755" width="47.42578125" style="39" customWidth="1"/>
    <col min="10756" max="10756" width="9" style="39" customWidth="1"/>
    <col min="10757" max="10757" width="5.85546875" style="39" customWidth="1"/>
    <col min="10758" max="10758" width="17.140625" style="39" customWidth="1"/>
    <col min="10759" max="10759" width="11.140625" style="39" customWidth="1"/>
    <col min="10760" max="10760" width="11.7109375" style="39" customWidth="1"/>
    <col min="10761" max="10761" width="13.42578125" style="39" customWidth="1"/>
    <col min="10762" max="10762" width="16.28515625" style="39" customWidth="1"/>
    <col min="10763" max="10763" width="15.85546875" style="39" customWidth="1"/>
    <col min="10764" max="10764" width="22.7109375" style="39" customWidth="1"/>
    <col min="10765" max="10765" width="9.42578125" style="39" customWidth="1"/>
    <col min="10766" max="10766" width="11.28515625" style="39" customWidth="1"/>
    <col min="10767" max="10767" width="17.42578125" style="39" customWidth="1"/>
    <col min="10768" max="10768" width="53" style="39" customWidth="1"/>
    <col min="10769" max="11008" width="40.85546875" style="39"/>
    <col min="11009" max="11009" width="4.85546875" style="39" customWidth="1"/>
    <col min="11010" max="11010" width="6.42578125" style="39" customWidth="1"/>
    <col min="11011" max="11011" width="47.42578125" style="39" customWidth="1"/>
    <col min="11012" max="11012" width="9" style="39" customWidth="1"/>
    <col min="11013" max="11013" width="5.85546875" style="39" customWidth="1"/>
    <col min="11014" max="11014" width="17.140625" style="39" customWidth="1"/>
    <col min="11015" max="11015" width="11.140625" style="39" customWidth="1"/>
    <col min="11016" max="11016" width="11.7109375" style="39" customWidth="1"/>
    <col min="11017" max="11017" width="13.42578125" style="39" customWidth="1"/>
    <col min="11018" max="11018" width="16.28515625" style="39" customWidth="1"/>
    <col min="11019" max="11019" width="15.85546875" style="39" customWidth="1"/>
    <col min="11020" max="11020" width="22.7109375" style="39" customWidth="1"/>
    <col min="11021" max="11021" width="9.42578125" style="39" customWidth="1"/>
    <col min="11022" max="11022" width="11.28515625" style="39" customWidth="1"/>
    <col min="11023" max="11023" width="17.42578125" style="39" customWidth="1"/>
    <col min="11024" max="11024" width="53" style="39" customWidth="1"/>
    <col min="11025" max="11264" width="40.85546875" style="39"/>
    <col min="11265" max="11265" width="4.85546875" style="39" customWidth="1"/>
    <col min="11266" max="11266" width="6.42578125" style="39" customWidth="1"/>
    <col min="11267" max="11267" width="47.42578125" style="39" customWidth="1"/>
    <col min="11268" max="11268" width="9" style="39" customWidth="1"/>
    <col min="11269" max="11269" width="5.85546875" style="39" customWidth="1"/>
    <col min="11270" max="11270" width="17.140625" style="39" customWidth="1"/>
    <col min="11271" max="11271" width="11.140625" style="39" customWidth="1"/>
    <col min="11272" max="11272" width="11.7109375" style="39" customWidth="1"/>
    <col min="11273" max="11273" width="13.42578125" style="39" customWidth="1"/>
    <col min="11274" max="11274" width="16.28515625" style="39" customWidth="1"/>
    <col min="11275" max="11275" width="15.85546875" style="39" customWidth="1"/>
    <col min="11276" max="11276" width="22.7109375" style="39" customWidth="1"/>
    <col min="11277" max="11277" width="9.42578125" style="39" customWidth="1"/>
    <col min="11278" max="11278" width="11.28515625" style="39" customWidth="1"/>
    <col min="11279" max="11279" width="17.42578125" style="39" customWidth="1"/>
    <col min="11280" max="11280" width="53" style="39" customWidth="1"/>
    <col min="11281" max="11520" width="40.85546875" style="39"/>
    <col min="11521" max="11521" width="4.85546875" style="39" customWidth="1"/>
    <col min="11522" max="11522" width="6.42578125" style="39" customWidth="1"/>
    <col min="11523" max="11523" width="47.42578125" style="39" customWidth="1"/>
    <col min="11524" max="11524" width="9" style="39" customWidth="1"/>
    <col min="11525" max="11525" width="5.85546875" style="39" customWidth="1"/>
    <col min="11526" max="11526" width="17.140625" style="39" customWidth="1"/>
    <col min="11527" max="11527" width="11.140625" style="39" customWidth="1"/>
    <col min="11528" max="11528" width="11.7109375" style="39" customWidth="1"/>
    <col min="11529" max="11529" width="13.42578125" style="39" customWidth="1"/>
    <col min="11530" max="11530" width="16.28515625" style="39" customWidth="1"/>
    <col min="11531" max="11531" width="15.85546875" style="39" customWidth="1"/>
    <col min="11532" max="11532" width="22.7109375" style="39" customWidth="1"/>
    <col min="11533" max="11533" width="9.42578125" style="39" customWidth="1"/>
    <col min="11534" max="11534" width="11.28515625" style="39" customWidth="1"/>
    <col min="11535" max="11535" width="17.42578125" style="39" customWidth="1"/>
    <col min="11536" max="11536" width="53" style="39" customWidth="1"/>
    <col min="11537" max="11776" width="40.85546875" style="39"/>
    <col min="11777" max="11777" width="4.85546875" style="39" customWidth="1"/>
    <col min="11778" max="11778" width="6.42578125" style="39" customWidth="1"/>
    <col min="11779" max="11779" width="47.42578125" style="39" customWidth="1"/>
    <col min="11780" max="11780" width="9" style="39" customWidth="1"/>
    <col min="11781" max="11781" width="5.85546875" style="39" customWidth="1"/>
    <col min="11782" max="11782" width="17.140625" style="39" customWidth="1"/>
    <col min="11783" max="11783" width="11.140625" style="39" customWidth="1"/>
    <col min="11784" max="11784" width="11.7109375" style="39" customWidth="1"/>
    <col min="11785" max="11785" width="13.42578125" style="39" customWidth="1"/>
    <col min="11786" max="11786" width="16.28515625" style="39" customWidth="1"/>
    <col min="11787" max="11787" width="15.85546875" style="39" customWidth="1"/>
    <col min="11788" max="11788" width="22.7109375" style="39" customWidth="1"/>
    <col min="11789" max="11789" width="9.42578125" style="39" customWidth="1"/>
    <col min="11790" max="11790" width="11.28515625" style="39" customWidth="1"/>
    <col min="11791" max="11791" width="17.42578125" style="39" customWidth="1"/>
    <col min="11792" max="11792" width="53" style="39" customWidth="1"/>
    <col min="11793" max="12032" width="40.85546875" style="39"/>
    <col min="12033" max="12033" width="4.85546875" style="39" customWidth="1"/>
    <col min="12034" max="12034" width="6.42578125" style="39" customWidth="1"/>
    <col min="12035" max="12035" width="47.42578125" style="39" customWidth="1"/>
    <col min="12036" max="12036" width="9" style="39" customWidth="1"/>
    <col min="12037" max="12037" width="5.85546875" style="39" customWidth="1"/>
    <col min="12038" max="12038" width="17.140625" style="39" customWidth="1"/>
    <col min="12039" max="12039" width="11.140625" style="39" customWidth="1"/>
    <col min="12040" max="12040" width="11.7109375" style="39" customWidth="1"/>
    <col min="12041" max="12041" width="13.42578125" style="39" customWidth="1"/>
    <col min="12042" max="12042" width="16.28515625" style="39" customWidth="1"/>
    <col min="12043" max="12043" width="15.85546875" style="39" customWidth="1"/>
    <col min="12044" max="12044" width="22.7109375" style="39" customWidth="1"/>
    <col min="12045" max="12045" width="9.42578125" style="39" customWidth="1"/>
    <col min="12046" max="12046" width="11.28515625" style="39" customWidth="1"/>
    <col min="12047" max="12047" width="17.42578125" style="39" customWidth="1"/>
    <col min="12048" max="12048" width="53" style="39" customWidth="1"/>
    <col min="12049" max="12288" width="40.85546875" style="39"/>
    <col min="12289" max="12289" width="4.85546875" style="39" customWidth="1"/>
    <col min="12290" max="12290" width="6.42578125" style="39" customWidth="1"/>
    <col min="12291" max="12291" width="47.42578125" style="39" customWidth="1"/>
    <col min="12292" max="12292" width="9" style="39" customWidth="1"/>
    <col min="12293" max="12293" width="5.85546875" style="39" customWidth="1"/>
    <col min="12294" max="12294" width="17.140625" style="39" customWidth="1"/>
    <col min="12295" max="12295" width="11.140625" style="39" customWidth="1"/>
    <col min="12296" max="12296" width="11.7109375" style="39" customWidth="1"/>
    <col min="12297" max="12297" width="13.42578125" style="39" customWidth="1"/>
    <col min="12298" max="12298" width="16.28515625" style="39" customWidth="1"/>
    <col min="12299" max="12299" width="15.85546875" style="39" customWidth="1"/>
    <col min="12300" max="12300" width="22.7109375" style="39" customWidth="1"/>
    <col min="12301" max="12301" width="9.42578125" style="39" customWidth="1"/>
    <col min="12302" max="12302" width="11.28515625" style="39" customWidth="1"/>
    <col min="12303" max="12303" width="17.42578125" style="39" customWidth="1"/>
    <col min="12304" max="12304" width="53" style="39" customWidth="1"/>
    <col min="12305" max="12544" width="40.85546875" style="39"/>
    <col min="12545" max="12545" width="4.85546875" style="39" customWidth="1"/>
    <col min="12546" max="12546" width="6.42578125" style="39" customWidth="1"/>
    <col min="12547" max="12547" width="47.42578125" style="39" customWidth="1"/>
    <col min="12548" max="12548" width="9" style="39" customWidth="1"/>
    <col min="12549" max="12549" width="5.85546875" style="39" customWidth="1"/>
    <col min="12550" max="12550" width="17.140625" style="39" customWidth="1"/>
    <col min="12551" max="12551" width="11.140625" style="39" customWidth="1"/>
    <col min="12552" max="12552" width="11.7109375" style="39" customWidth="1"/>
    <col min="12553" max="12553" width="13.42578125" style="39" customWidth="1"/>
    <col min="12554" max="12554" width="16.28515625" style="39" customWidth="1"/>
    <col min="12555" max="12555" width="15.85546875" style="39" customWidth="1"/>
    <col min="12556" max="12556" width="22.7109375" style="39" customWidth="1"/>
    <col min="12557" max="12557" width="9.42578125" style="39" customWidth="1"/>
    <col min="12558" max="12558" width="11.28515625" style="39" customWidth="1"/>
    <col min="12559" max="12559" width="17.42578125" style="39" customWidth="1"/>
    <col min="12560" max="12560" width="53" style="39" customWidth="1"/>
    <col min="12561" max="12800" width="40.85546875" style="39"/>
    <col min="12801" max="12801" width="4.85546875" style="39" customWidth="1"/>
    <col min="12802" max="12802" width="6.42578125" style="39" customWidth="1"/>
    <col min="12803" max="12803" width="47.42578125" style="39" customWidth="1"/>
    <col min="12804" max="12804" width="9" style="39" customWidth="1"/>
    <col min="12805" max="12805" width="5.85546875" style="39" customWidth="1"/>
    <col min="12806" max="12806" width="17.140625" style="39" customWidth="1"/>
    <col min="12807" max="12807" width="11.140625" style="39" customWidth="1"/>
    <col min="12808" max="12808" width="11.7109375" style="39" customWidth="1"/>
    <col min="12809" max="12809" width="13.42578125" style="39" customWidth="1"/>
    <col min="12810" max="12810" width="16.28515625" style="39" customWidth="1"/>
    <col min="12811" max="12811" width="15.85546875" style="39" customWidth="1"/>
    <col min="12812" max="12812" width="22.7109375" style="39" customWidth="1"/>
    <col min="12813" max="12813" width="9.42578125" style="39" customWidth="1"/>
    <col min="12814" max="12814" width="11.28515625" style="39" customWidth="1"/>
    <col min="12815" max="12815" width="17.42578125" style="39" customWidth="1"/>
    <col min="12816" max="12816" width="53" style="39" customWidth="1"/>
    <col min="12817" max="13056" width="40.85546875" style="39"/>
    <col min="13057" max="13057" width="4.85546875" style="39" customWidth="1"/>
    <col min="13058" max="13058" width="6.42578125" style="39" customWidth="1"/>
    <col min="13059" max="13059" width="47.42578125" style="39" customWidth="1"/>
    <col min="13060" max="13060" width="9" style="39" customWidth="1"/>
    <col min="13061" max="13061" width="5.85546875" style="39" customWidth="1"/>
    <col min="13062" max="13062" width="17.140625" style="39" customWidth="1"/>
    <col min="13063" max="13063" width="11.140625" style="39" customWidth="1"/>
    <col min="13064" max="13064" width="11.7109375" style="39" customWidth="1"/>
    <col min="13065" max="13065" width="13.42578125" style="39" customWidth="1"/>
    <col min="13066" max="13066" width="16.28515625" style="39" customWidth="1"/>
    <col min="13067" max="13067" width="15.85546875" style="39" customWidth="1"/>
    <col min="13068" max="13068" width="22.7109375" style="39" customWidth="1"/>
    <col min="13069" max="13069" width="9.42578125" style="39" customWidth="1"/>
    <col min="13070" max="13070" width="11.28515625" style="39" customWidth="1"/>
    <col min="13071" max="13071" width="17.42578125" style="39" customWidth="1"/>
    <col min="13072" max="13072" width="53" style="39" customWidth="1"/>
    <col min="13073" max="13312" width="40.85546875" style="39"/>
    <col min="13313" max="13313" width="4.85546875" style="39" customWidth="1"/>
    <col min="13314" max="13314" width="6.42578125" style="39" customWidth="1"/>
    <col min="13315" max="13315" width="47.42578125" style="39" customWidth="1"/>
    <col min="13316" max="13316" width="9" style="39" customWidth="1"/>
    <col min="13317" max="13317" width="5.85546875" style="39" customWidth="1"/>
    <col min="13318" max="13318" width="17.140625" style="39" customWidth="1"/>
    <col min="13319" max="13319" width="11.140625" style="39" customWidth="1"/>
    <col min="13320" max="13320" width="11.7109375" style="39" customWidth="1"/>
    <col min="13321" max="13321" width="13.42578125" style="39" customWidth="1"/>
    <col min="13322" max="13322" width="16.28515625" style="39" customWidth="1"/>
    <col min="13323" max="13323" width="15.85546875" style="39" customWidth="1"/>
    <col min="13324" max="13324" width="22.7109375" style="39" customWidth="1"/>
    <col min="13325" max="13325" width="9.42578125" style="39" customWidth="1"/>
    <col min="13326" max="13326" width="11.28515625" style="39" customWidth="1"/>
    <col min="13327" max="13327" width="17.42578125" style="39" customWidth="1"/>
    <col min="13328" max="13328" width="53" style="39" customWidth="1"/>
    <col min="13329" max="13568" width="40.85546875" style="39"/>
    <col min="13569" max="13569" width="4.85546875" style="39" customWidth="1"/>
    <col min="13570" max="13570" width="6.42578125" style="39" customWidth="1"/>
    <col min="13571" max="13571" width="47.42578125" style="39" customWidth="1"/>
    <col min="13572" max="13572" width="9" style="39" customWidth="1"/>
    <col min="13573" max="13573" width="5.85546875" style="39" customWidth="1"/>
    <col min="13574" max="13574" width="17.140625" style="39" customWidth="1"/>
    <col min="13575" max="13575" width="11.140625" style="39" customWidth="1"/>
    <col min="13576" max="13576" width="11.7109375" style="39" customWidth="1"/>
    <col min="13577" max="13577" width="13.42578125" style="39" customWidth="1"/>
    <col min="13578" max="13578" width="16.28515625" style="39" customWidth="1"/>
    <col min="13579" max="13579" width="15.85546875" style="39" customWidth="1"/>
    <col min="13580" max="13580" width="22.7109375" style="39" customWidth="1"/>
    <col min="13581" max="13581" width="9.42578125" style="39" customWidth="1"/>
    <col min="13582" max="13582" width="11.28515625" style="39" customWidth="1"/>
    <col min="13583" max="13583" width="17.42578125" style="39" customWidth="1"/>
    <col min="13584" max="13584" width="53" style="39" customWidth="1"/>
    <col min="13585" max="13824" width="40.85546875" style="39"/>
    <col min="13825" max="13825" width="4.85546875" style="39" customWidth="1"/>
    <col min="13826" max="13826" width="6.42578125" style="39" customWidth="1"/>
    <col min="13827" max="13827" width="47.42578125" style="39" customWidth="1"/>
    <col min="13828" max="13828" width="9" style="39" customWidth="1"/>
    <col min="13829" max="13829" width="5.85546875" style="39" customWidth="1"/>
    <col min="13830" max="13830" width="17.140625" style="39" customWidth="1"/>
    <col min="13831" max="13831" width="11.140625" style="39" customWidth="1"/>
    <col min="13832" max="13832" width="11.7109375" style="39" customWidth="1"/>
    <col min="13833" max="13833" width="13.42578125" style="39" customWidth="1"/>
    <col min="13834" max="13834" width="16.28515625" style="39" customWidth="1"/>
    <col min="13835" max="13835" width="15.85546875" style="39" customWidth="1"/>
    <col min="13836" max="13836" width="22.7109375" style="39" customWidth="1"/>
    <col min="13837" max="13837" width="9.42578125" style="39" customWidth="1"/>
    <col min="13838" max="13838" width="11.28515625" style="39" customWidth="1"/>
    <col min="13839" max="13839" width="17.42578125" style="39" customWidth="1"/>
    <col min="13840" max="13840" width="53" style="39" customWidth="1"/>
    <col min="13841" max="14080" width="40.85546875" style="39"/>
    <col min="14081" max="14081" width="4.85546875" style="39" customWidth="1"/>
    <col min="14082" max="14082" width="6.42578125" style="39" customWidth="1"/>
    <col min="14083" max="14083" width="47.42578125" style="39" customWidth="1"/>
    <col min="14084" max="14084" width="9" style="39" customWidth="1"/>
    <col min="14085" max="14085" width="5.85546875" style="39" customWidth="1"/>
    <col min="14086" max="14086" width="17.140625" style="39" customWidth="1"/>
    <col min="14087" max="14087" width="11.140625" style="39" customWidth="1"/>
    <col min="14088" max="14088" width="11.7109375" style="39" customWidth="1"/>
    <col min="14089" max="14089" width="13.42578125" style="39" customWidth="1"/>
    <col min="14090" max="14090" width="16.28515625" style="39" customWidth="1"/>
    <col min="14091" max="14091" width="15.85546875" style="39" customWidth="1"/>
    <col min="14092" max="14092" width="22.7109375" style="39" customWidth="1"/>
    <col min="14093" max="14093" width="9.42578125" style="39" customWidth="1"/>
    <col min="14094" max="14094" width="11.28515625" style="39" customWidth="1"/>
    <col min="14095" max="14095" width="17.42578125" style="39" customWidth="1"/>
    <col min="14096" max="14096" width="53" style="39" customWidth="1"/>
    <col min="14097" max="14336" width="40.85546875" style="39"/>
    <col min="14337" max="14337" width="4.85546875" style="39" customWidth="1"/>
    <col min="14338" max="14338" width="6.42578125" style="39" customWidth="1"/>
    <col min="14339" max="14339" width="47.42578125" style="39" customWidth="1"/>
    <col min="14340" max="14340" width="9" style="39" customWidth="1"/>
    <col min="14341" max="14341" width="5.85546875" style="39" customWidth="1"/>
    <col min="14342" max="14342" width="17.140625" style="39" customWidth="1"/>
    <col min="14343" max="14343" width="11.140625" style="39" customWidth="1"/>
    <col min="14344" max="14344" width="11.7109375" style="39" customWidth="1"/>
    <col min="14345" max="14345" width="13.42578125" style="39" customWidth="1"/>
    <col min="14346" max="14346" width="16.28515625" style="39" customWidth="1"/>
    <col min="14347" max="14347" width="15.85546875" style="39" customWidth="1"/>
    <col min="14348" max="14348" width="22.7109375" style="39" customWidth="1"/>
    <col min="14349" max="14349" width="9.42578125" style="39" customWidth="1"/>
    <col min="14350" max="14350" width="11.28515625" style="39" customWidth="1"/>
    <col min="14351" max="14351" width="17.42578125" style="39" customWidth="1"/>
    <col min="14352" max="14352" width="53" style="39" customWidth="1"/>
    <col min="14353" max="14592" width="40.85546875" style="39"/>
    <col min="14593" max="14593" width="4.85546875" style="39" customWidth="1"/>
    <col min="14594" max="14594" width="6.42578125" style="39" customWidth="1"/>
    <col min="14595" max="14595" width="47.42578125" style="39" customWidth="1"/>
    <col min="14596" max="14596" width="9" style="39" customWidth="1"/>
    <col min="14597" max="14597" width="5.85546875" style="39" customWidth="1"/>
    <col min="14598" max="14598" width="17.140625" style="39" customWidth="1"/>
    <col min="14599" max="14599" width="11.140625" style="39" customWidth="1"/>
    <col min="14600" max="14600" width="11.7109375" style="39" customWidth="1"/>
    <col min="14601" max="14601" width="13.42578125" style="39" customWidth="1"/>
    <col min="14602" max="14602" width="16.28515625" style="39" customWidth="1"/>
    <col min="14603" max="14603" width="15.85546875" style="39" customWidth="1"/>
    <col min="14604" max="14604" width="22.7109375" style="39" customWidth="1"/>
    <col min="14605" max="14605" width="9.42578125" style="39" customWidth="1"/>
    <col min="14606" max="14606" width="11.28515625" style="39" customWidth="1"/>
    <col min="14607" max="14607" width="17.42578125" style="39" customWidth="1"/>
    <col min="14608" max="14608" width="53" style="39" customWidth="1"/>
    <col min="14609" max="14848" width="40.85546875" style="39"/>
    <col min="14849" max="14849" width="4.85546875" style="39" customWidth="1"/>
    <col min="14850" max="14850" width="6.42578125" style="39" customWidth="1"/>
    <col min="14851" max="14851" width="47.42578125" style="39" customWidth="1"/>
    <col min="14852" max="14852" width="9" style="39" customWidth="1"/>
    <col min="14853" max="14853" width="5.85546875" style="39" customWidth="1"/>
    <col min="14854" max="14854" width="17.140625" style="39" customWidth="1"/>
    <col min="14855" max="14855" width="11.140625" style="39" customWidth="1"/>
    <col min="14856" max="14856" width="11.7109375" style="39" customWidth="1"/>
    <col min="14857" max="14857" width="13.42578125" style="39" customWidth="1"/>
    <col min="14858" max="14858" width="16.28515625" style="39" customWidth="1"/>
    <col min="14859" max="14859" width="15.85546875" style="39" customWidth="1"/>
    <col min="14860" max="14860" width="22.7109375" style="39" customWidth="1"/>
    <col min="14861" max="14861" width="9.42578125" style="39" customWidth="1"/>
    <col min="14862" max="14862" width="11.28515625" style="39" customWidth="1"/>
    <col min="14863" max="14863" width="17.42578125" style="39" customWidth="1"/>
    <col min="14864" max="14864" width="53" style="39" customWidth="1"/>
    <col min="14865" max="15104" width="40.85546875" style="39"/>
    <col min="15105" max="15105" width="4.85546875" style="39" customWidth="1"/>
    <col min="15106" max="15106" width="6.42578125" style="39" customWidth="1"/>
    <col min="15107" max="15107" width="47.42578125" style="39" customWidth="1"/>
    <col min="15108" max="15108" width="9" style="39" customWidth="1"/>
    <col min="15109" max="15109" width="5.85546875" style="39" customWidth="1"/>
    <col min="15110" max="15110" width="17.140625" style="39" customWidth="1"/>
    <col min="15111" max="15111" width="11.140625" style="39" customWidth="1"/>
    <col min="15112" max="15112" width="11.7109375" style="39" customWidth="1"/>
    <col min="15113" max="15113" width="13.42578125" style="39" customWidth="1"/>
    <col min="15114" max="15114" width="16.28515625" style="39" customWidth="1"/>
    <col min="15115" max="15115" width="15.85546875" style="39" customWidth="1"/>
    <col min="15116" max="15116" width="22.7109375" style="39" customWidth="1"/>
    <col min="15117" max="15117" width="9.42578125" style="39" customWidth="1"/>
    <col min="15118" max="15118" width="11.28515625" style="39" customWidth="1"/>
    <col min="15119" max="15119" width="17.42578125" style="39" customWidth="1"/>
    <col min="15120" max="15120" width="53" style="39" customWidth="1"/>
    <col min="15121" max="15360" width="40.85546875" style="39"/>
    <col min="15361" max="15361" width="4.85546875" style="39" customWidth="1"/>
    <col min="15362" max="15362" width="6.42578125" style="39" customWidth="1"/>
    <col min="15363" max="15363" width="47.42578125" style="39" customWidth="1"/>
    <col min="15364" max="15364" width="9" style="39" customWidth="1"/>
    <col min="15365" max="15365" width="5.85546875" style="39" customWidth="1"/>
    <col min="15366" max="15366" width="17.140625" style="39" customWidth="1"/>
    <col min="15367" max="15367" width="11.140625" style="39" customWidth="1"/>
    <col min="15368" max="15368" width="11.7109375" style="39" customWidth="1"/>
    <col min="15369" max="15369" width="13.42578125" style="39" customWidth="1"/>
    <col min="15370" max="15370" width="16.28515625" style="39" customWidth="1"/>
    <col min="15371" max="15371" width="15.85546875" style="39" customWidth="1"/>
    <col min="15372" max="15372" width="22.7109375" style="39" customWidth="1"/>
    <col min="15373" max="15373" width="9.42578125" style="39" customWidth="1"/>
    <col min="15374" max="15374" width="11.28515625" style="39" customWidth="1"/>
    <col min="15375" max="15375" width="17.42578125" style="39" customWidth="1"/>
    <col min="15376" max="15376" width="53" style="39" customWidth="1"/>
    <col min="15377" max="15616" width="40.85546875" style="39"/>
    <col min="15617" max="15617" width="4.85546875" style="39" customWidth="1"/>
    <col min="15618" max="15618" width="6.42578125" style="39" customWidth="1"/>
    <col min="15619" max="15619" width="47.42578125" style="39" customWidth="1"/>
    <col min="15620" max="15620" width="9" style="39" customWidth="1"/>
    <col min="15621" max="15621" width="5.85546875" style="39" customWidth="1"/>
    <col min="15622" max="15622" width="17.140625" style="39" customWidth="1"/>
    <col min="15623" max="15623" width="11.140625" style="39" customWidth="1"/>
    <col min="15624" max="15624" width="11.7109375" style="39" customWidth="1"/>
    <col min="15625" max="15625" width="13.42578125" style="39" customWidth="1"/>
    <col min="15626" max="15626" width="16.28515625" style="39" customWidth="1"/>
    <col min="15627" max="15627" width="15.85546875" style="39" customWidth="1"/>
    <col min="15628" max="15628" width="22.7109375" style="39" customWidth="1"/>
    <col min="15629" max="15629" width="9.42578125" style="39" customWidth="1"/>
    <col min="15630" max="15630" width="11.28515625" style="39" customWidth="1"/>
    <col min="15631" max="15631" width="17.42578125" style="39" customWidth="1"/>
    <col min="15632" max="15632" width="53" style="39" customWidth="1"/>
    <col min="15633" max="15872" width="40.85546875" style="39"/>
    <col min="15873" max="15873" width="4.85546875" style="39" customWidth="1"/>
    <col min="15874" max="15874" width="6.42578125" style="39" customWidth="1"/>
    <col min="15875" max="15875" width="47.42578125" style="39" customWidth="1"/>
    <col min="15876" max="15876" width="9" style="39" customWidth="1"/>
    <col min="15877" max="15877" width="5.85546875" style="39" customWidth="1"/>
    <col min="15878" max="15878" width="17.140625" style="39" customWidth="1"/>
    <col min="15879" max="15879" width="11.140625" style="39" customWidth="1"/>
    <col min="15880" max="15880" width="11.7109375" style="39" customWidth="1"/>
    <col min="15881" max="15881" width="13.42578125" style="39" customWidth="1"/>
    <col min="15882" max="15882" width="16.28515625" style="39" customWidth="1"/>
    <col min="15883" max="15883" width="15.85546875" style="39" customWidth="1"/>
    <col min="15884" max="15884" width="22.7109375" style="39" customWidth="1"/>
    <col min="15885" max="15885" width="9.42578125" style="39" customWidth="1"/>
    <col min="15886" max="15886" width="11.28515625" style="39" customWidth="1"/>
    <col min="15887" max="15887" width="17.42578125" style="39" customWidth="1"/>
    <col min="15888" max="15888" width="53" style="39" customWidth="1"/>
    <col min="15889" max="16128" width="40.85546875" style="39"/>
    <col min="16129" max="16129" width="4.85546875" style="39" customWidth="1"/>
    <col min="16130" max="16130" width="6.42578125" style="39" customWidth="1"/>
    <col min="16131" max="16131" width="47.42578125" style="39" customWidth="1"/>
    <col min="16132" max="16132" width="9" style="39" customWidth="1"/>
    <col min="16133" max="16133" width="5.85546875" style="39" customWidth="1"/>
    <col min="16134" max="16134" width="17.140625" style="39" customWidth="1"/>
    <col min="16135" max="16135" width="11.140625" style="39" customWidth="1"/>
    <col min="16136" max="16136" width="11.7109375" style="39" customWidth="1"/>
    <col min="16137" max="16137" width="13.42578125" style="39" customWidth="1"/>
    <col min="16138" max="16138" width="16.28515625" style="39" customWidth="1"/>
    <col min="16139" max="16139" width="15.85546875" style="39" customWidth="1"/>
    <col min="16140" max="16140" width="22.7109375" style="39" customWidth="1"/>
    <col min="16141" max="16141" width="9.42578125" style="39" customWidth="1"/>
    <col min="16142" max="16142" width="11.28515625" style="39" customWidth="1"/>
    <col min="16143" max="16143" width="17.42578125" style="39" customWidth="1"/>
    <col min="16144" max="16144" width="53" style="39" customWidth="1"/>
    <col min="16145" max="16384" width="40.85546875" style="39"/>
  </cols>
  <sheetData>
    <row r="2" spans="1:17" ht="18.75" x14ac:dyDescent="0.2">
      <c r="B2" s="38" t="s">
        <v>96</v>
      </c>
    </row>
    <row r="4" spans="1:17" ht="45.75" customHeight="1" x14ac:dyDescent="0.2">
      <c r="B4" s="67" t="s">
        <v>75</v>
      </c>
      <c r="C4" s="68"/>
      <c r="D4" s="68"/>
      <c r="E4" s="68"/>
      <c r="F4" s="68"/>
      <c r="G4" s="68"/>
      <c r="H4" s="68"/>
      <c r="I4" s="68"/>
      <c r="J4" s="68"/>
      <c r="K4" s="68"/>
      <c r="L4" s="69"/>
      <c r="M4" s="70" t="s">
        <v>33</v>
      </c>
      <c r="N4" s="71"/>
      <c r="O4" s="72"/>
      <c r="P4" s="72"/>
      <c r="Q4" s="73"/>
    </row>
    <row r="5" spans="1:17" ht="45.75" customHeight="1" x14ac:dyDescent="0.2">
      <c r="A5" s="40"/>
      <c r="B5" s="48"/>
      <c r="C5" s="48" t="s">
        <v>34</v>
      </c>
      <c r="D5" s="48" t="s">
        <v>35</v>
      </c>
      <c r="E5" s="48" t="s">
        <v>36</v>
      </c>
      <c r="F5" s="48" t="s">
        <v>37</v>
      </c>
      <c r="G5" s="48" t="s">
        <v>38</v>
      </c>
      <c r="H5" s="48" t="s">
        <v>39</v>
      </c>
      <c r="I5" s="48" t="s">
        <v>40</v>
      </c>
      <c r="J5" s="48" t="s">
        <v>41</v>
      </c>
      <c r="K5" s="48" t="s">
        <v>42</v>
      </c>
      <c r="L5" s="48" t="s">
        <v>43</v>
      </c>
      <c r="M5" s="48" t="s">
        <v>44</v>
      </c>
      <c r="N5" s="48" t="s">
        <v>45</v>
      </c>
      <c r="O5" s="48" t="s">
        <v>46</v>
      </c>
      <c r="P5" s="48" t="s">
        <v>47</v>
      </c>
      <c r="Q5" s="48" t="s">
        <v>48</v>
      </c>
    </row>
    <row r="6" spans="1:17" ht="28.5" x14ac:dyDescent="0.2">
      <c r="A6" s="40"/>
      <c r="B6" s="41" t="s">
        <v>12</v>
      </c>
      <c r="C6" s="42"/>
      <c r="D6" s="43">
        <f>VLOOKUP($B6,[1]Tariffs!$A$15:$I$42,3,FALSE)</f>
        <v>1</v>
      </c>
      <c r="E6" s="44">
        <f>VLOOKUP($B6,[2]Tariffs!$A:$I,4,FALSE)</f>
        <v>2.1960000000000002</v>
      </c>
      <c r="F6" s="44">
        <f>VLOOKUP($B6,[2]Tariffs!$A:$I,5,FALSE)</f>
        <v>0</v>
      </c>
      <c r="G6" s="44">
        <f>VLOOKUP($B6,[2]Tariffs!$A:$I,6,FALSE)</f>
        <v>0</v>
      </c>
      <c r="H6" s="44">
        <f>VLOOKUP($B6,[2]Tariffs!$A:$I,7,FALSE)</f>
        <v>4.1399999999999997</v>
      </c>
      <c r="I6" s="44">
        <f>VLOOKUP($B6,[2]Tariffs!$A:$I,8,FALSE)</f>
        <v>0</v>
      </c>
      <c r="J6" s="44">
        <f>VLOOKUP($B6,[2]Tariffs!$A:$I,9,FALSE)</f>
        <v>0</v>
      </c>
      <c r="K6" s="44">
        <f>I6</f>
        <v>0</v>
      </c>
      <c r="L6" s="49"/>
      <c r="M6" s="47">
        <f>VLOOKUP(B6,[2]Summary!$A$1:$J$65536,10,FALSE)</f>
        <v>2.6325241948136573</v>
      </c>
      <c r="N6" s="47">
        <f>VLOOKUP(B6,[1]Summary!$A$1:$J$65536,10,FALSE)</f>
        <v>2.5824021743176471</v>
      </c>
      <c r="O6" s="50">
        <f>M6/N6-1</f>
        <v>1.9409068422603148E-2</v>
      </c>
      <c r="P6" s="51">
        <f>VLOOKUP(B6,[2]Summary!$A$1:$IJ$65536,11,FALSE)</f>
        <v>91.378805764757871</v>
      </c>
      <c r="Q6" s="52" t="str">
        <f>'Detailed Breakdown'!AW54&amp;" and "&amp;'Detailed Breakdown'!AX54</f>
        <v>Gone up mainly due to Table 1076: allowed revenue, and No factors contributing to greater than 2% downward change.</v>
      </c>
    </row>
    <row r="7" spans="1:17" ht="28.5" x14ac:dyDescent="0.2">
      <c r="A7" s="40"/>
      <c r="B7" s="41" t="s">
        <v>13</v>
      </c>
      <c r="C7" s="42"/>
      <c r="D7" s="43">
        <f>VLOOKUP($B7,[1]Tariffs!$A$15:$I$42,3,FALSE)</f>
        <v>2</v>
      </c>
      <c r="E7" s="44">
        <f>VLOOKUP($B7,[2]Tariffs!$A:$I,4,FALSE)</f>
        <v>2.4049999999999998</v>
      </c>
      <c r="F7" s="44">
        <f>VLOOKUP($B7,[2]Tariffs!$A:$I,5,FALSE)</f>
        <v>1.0920000000000001</v>
      </c>
      <c r="G7" s="44">
        <f>VLOOKUP($B7,[2]Tariffs!$A:$I,6,FALSE)</f>
        <v>0</v>
      </c>
      <c r="H7" s="44">
        <f>VLOOKUP($B7,[2]Tariffs!$A:$I,7,FALSE)</f>
        <v>4.1399999999999997</v>
      </c>
      <c r="I7" s="44">
        <f>VLOOKUP($B7,[2]Tariffs!$A:$I,8,FALSE)</f>
        <v>0</v>
      </c>
      <c r="J7" s="44">
        <f>VLOOKUP($B7,[2]Tariffs!$A:$I,9,FALSE)</f>
        <v>0</v>
      </c>
      <c r="K7" s="44">
        <f t="shared" ref="K7:K32" si="0">I7</f>
        <v>0</v>
      </c>
      <c r="L7" s="49"/>
      <c r="M7" s="47">
        <f>VLOOKUP(B7,[2]Summary!$A$1:$J$65536,10,FALSE)</f>
        <v>2.1416314160524621</v>
      </c>
      <c r="N7" s="47">
        <f>VLOOKUP(B7,[1]Summary!$A$1:$J$65536,10,FALSE)</f>
        <v>2.0941132897211814</v>
      </c>
      <c r="O7" s="50">
        <f t="shared" ref="O7:O32" si="1">M7/N7-1</f>
        <v>2.2691287316937592E-2</v>
      </c>
      <c r="P7" s="51">
        <f>VLOOKUP(B7,[2]Summary!$A$1:$IJ$65536,11,FALSE)</f>
        <v>114.4555618707295</v>
      </c>
      <c r="Q7" s="52" t="str">
        <f>'Detailed Breakdown'!AW55&amp;" and "&amp;'Detailed Breakdown'!AX55</f>
        <v>Gone up mainly due to Table 1076: allowed revenue, and No factors contributing to greater than 2% downward change.</v>
      </c>
    </row>
    <row r="8" spans="1:17" ht="28.5" x14ac:dyDescent="0.2">
      <c r="A8" s="40"/>
      <c r="B8" s="41" t="s">
        <v>14</v>
      </c>
      <c r="C8" s="42"/>
      <c r="D8" s="43">
        <f>VLOOKUP($B8,[1]Tariffs!$A$15:$I$42,3,FALSE)</f>
        <v>2</v>
      </c>
      <c r="E8" s="44">
        <f>VLOOKUP($B8,[2]Tariffs!$A:$I,4,FALSE)</f>
        <v>1.1619999999999999</v>
      </c>
      <c r="F8" s="44">
        <f>VLOOKUP($B8,[2]Tariffs!$A:$I,5,FALSE)</f>
        <v>0</v>
      </c>
      <c r="G8" s="44">
        <f>VLOOKUP($B8,[2]Tariffs!$A:$I,6,FALSE)</f>
        <v>0</v>
      </c>
      <c r="H8" s="44">
        <f>VLOOKUP($B8,[2]Tariffs!$A:$I,7,FALSE)</f>
        <v>0</v>
      </c>
      <c r="I8" s="44">
        <f>VLOOKUP($B8,[2]Tariffs!$A:$I,8,FALSE)</f>
        <v>0</v>
      </c>
      <c r="J8" s="44">
        <f>VLOOKUP($B8,[2]Tariffs!$A:$I,9,FALSE)</f>
        <v>0</v>
      </c>
      <c r="K8" s="44">
        <f t="shared" si="0"/>
        <v>0</v>
      </c>
      <c r="L8" s="49"/>
      <c r="M8" s="47">
        <f>VLOOKUP(B8,[2]Summary!$A$1:$J$65536,10,FALSE)</f>
        <v>1.1619999999999999</v>
      </c>
      <c r="N8" s="47">
        <f>VLOOKUP(B8,[1]Summary!$A$1:$J$65536,10,FALSE)</f>
        <v>1.111</v>
      </c>
      <c r="O8" s="50">
        <f t="shared" si="1"/>
        <v>4.5904590459045824E-2</v>
      </c>
      <c r="P8" s="51">
        <f>VLOOKUP(B8,[2]Summary!$A$1:$IJ$65536,11,FALSE)</f>
        <v>29.258046511511825</v>
      </c>
      <c r="Q8" s="52" t="str">
        <f>'Detailed Breakdown'!AW56&amp;" and "&amp;'Detailed Breakdown'!AX56</f>
        <v>Gone up mainly due to Table 1076: allowed revenue, and Gone down mainly due to Table 1059: Otex,</v>
      </c>
    </row>
    <row r="9" spans="1:17" ht="28.5" x14ac:dyDescent="0.2">
      <c r="A9" s="40"/>
      <c r="B9" s="41" t="s">
        <v>15</v>
      </c>
      <c r="C9" s="42"/>
      <c r="D9" s="43">
        <f>VLOOKUP($B9,[1]Tariffs!$A$15:$I$42,3,FALSE)</f>
        <v>3</v>
      </c>
      <c r="E9" s="44">
        <f>VLOOKUP($B9,[2]Tariffs!$A:$I,4,FALSE)</f>
        <v>2.0209999999999999</v>
      </c>
      <c r="F9" s="44">
        <f>VLOOKUP($B9,[2]Tariffs!$A:$I,5,FALSE)</f>
        <v>0</v>
      </c>
      <c r="G9" s="44">
        <f>VLOOKUP($B9,[2]Tariffs!$A:$I,6,FALSE)</f>
        <v>0</v>
      </c>
      <c r="H9" s="44">
        <f>VLOOKUP($B9,[2]Tariffs!$A:$I,7,FALSE)</f>
        <v>7.5</v>
      </c>
      <c r="I9" s="44">
        <f>VLOOKUP($B9,[2]Tariffs!$A:$I,8,FALSE)</f>
        <v>0</v>
      </c>
      <c r="J9" s="44">
        <f>VLOOKUP($B9,[2]Tariffs!$A:$I,9,FALSE)</f>
        <v>0</v>
      </c>
      <c r="K9" s="44">
        <f t="shared" si="0"/>
        <v>0</v>
      </c>
      <c r="L9" s="49"/>
      <c r="M9" s="47">
        <f>VLOOKUP(B9,[2]Summary!$A$1:$J$65536,10,FALSE)</f>
        <v>2.2487497679562711</v>
      </c>
      <c r="N9" s="47">
        <f>VLOOKUP(B9,[1]Summary!$A$1:$J$65536,10,FALSE)</f>
        <v>2.1564255964036878</v>
      </c>
      <c r="O9" s="50">
        <f t="shared" si="1"/>
        <v>4.2813520534422445E-2</v>
      </c>
      <c r="P9" s="51">
        <f>VLOOKUP(B9,[2]Summary!$A$1:$IJ$65536,11,FALSE)</f>
        <v>271.03509998856163</v>
      </c>
      <c r="Q9" s="52" t="str">
        <f>'Detailed Breakdown'!AW57&amp;" and "&amp;'Detailed Breakdown'!AX57</f>
        <v>Gone up mainly due to Table 1076: allowed revenue, and No factors contributing to greater than 2% downward change.</v>
      </c>
    </row>
    <row r="10" spans="1:17" ht="28.5" x14ac:dyDescent="0.2">
      <c r="A10" s="40"/>
      <c r="B10" s="41" t="s">
        <v>16</v>
      </c>
      <c r="C10" s="42"/>
      <c r="D10" s="43">
        <f>VLOOKUP($B10,[1]Tariffs!$A$15:$I$42,3,FALSE)</f>
        <v>4</v>
      </c>
      <c r="E10" s="44">
        <f>VLOOKUP($B10,[2]Tariffs!$A:$I,4,FALSE)</f>
        <v>2.1920000000000002</v>
      </c>
      <c r="F10" s="44">
        <f>VLOOKUP($B10,[2]Tariffs!$A:$I,5,FALSE)</f>
        <v>1.0820000000000001</v>
      </c>
      <c r="G10" s="44">
        <f>VLOOKUP($B10,[2]Tariffs!$A:$I,6,FALSE)</f>
        <v>0</v>
      </c>
      <c r="H10" s="44">
        <f>VLOOKUP($B10,[2]Tariffs!$A:$I,7,FALSE)</f>
        <v>7.5</v>
      </c>
      <c r="I10" s="44">
        <f>VLOOKUP($B10,[2]Tariffs!$A:$I,8,FALSE)</f>
        <v>0</v>
      </c>
      <c r="J10" s="44">
        <f>VLOOKUP($B10,[2]Tariffs!$A:$I,9,FALSE)</f>
        <v>0</v>
      </c>
      <c r="K10" s="44">
        <f t="shared" si="0"/>
        <v>0</v>
      </c>
      <c r="L10" s="49"/>
      <c r="M10" s="47">
        <f>VLOOKUP(B10,[2]Summary!$A$1:$J$65536,10,FALSE)</f>
        <v>2.0392751825840172</v>
      </c>
      <c r="N10" s="47">
        <f>VLOOKUP(B10,[1]Summary!$A$1:$J$65536,10,FALSE)</f>
        <v>1.9586706245752967</v>
      </c>
      <c r="O10" s="50">
        <f t="shared" si="1"/>
        <v>4.115268641770653E-2</v>
      </c>
      <c r="P10" s="51">
        <f>VLOOKUP(B10,[2]Summary!$A$1:$IJ$65536,11,FALSE)</f>
        <v>405.38509507886397</v>
      </c>
      <c r="Q10" s="52" t="str">
        <f>'Detailed Breakdown'!AW58&amp;" and "&amp;'Detailed Breakdown'!AX58</f>
        <v>Gone up mainly due to Table 1076: allowed revenue, and No factors contributing to greater than 2% downward change.</v>
      </c>
    </row>
    <row r="11" spans="1:17" ht="28.5" x14ac:dyDescent="0.2">
      <c r="A11" s="40"/>
      <c r="B11" s="41" t="s">
        <v>17</v>
      </c>
      <c r="C11" s="42"/>
      <c r="D11" s="43">
        <f>VLOOKUP($B11,[1]Tariffs!$A$15:$I$42,3,FALSE)</f>
        <v>4</v>
      </c>
      <c r="E11" s="44">
        <f>VLOOKUP($B11,[2]Tariffs!$A:$I,4,FALSE)</f>
        <v>1.228</v>
      </c>
      <c r="F11" s="44">
        <f>VLOOKUP($B11,[2]Tariffs!$A:$I,5,FALSE)</f>
        <v>0</v>
      </c>
      <c r="G11" s="44">
        <f>VLOOKUP($B11,[2]Tariffs!$A:$I,6,FALSE)</f>
        <v>0</v>
      </c>
      <c r="H11" s="44">
        <f>VLOOKUP($B11,[2]Tariffs!$A:$I,7,FALSE)</f>
        <v>0</v>
      </c>
      <c r="I11" s="44">
        <f>VLOOKUP($B11,[2]Tariffs!$A:$I,8,FALSE)</f>
        <v>0</v>
      </c>
      <c r="J11" s="44">
        <f>VLOOKUP($B11,[2]Tariffs!$A:$I,9,FALSE)</f>
        <v>0</v>
      </c>
      <c r="K11" s="44">
        <f t="shared" si="0"/>
        <v>0</v>
      </c>
      <c r="L11" s="49"/>
      <c r="M11" s="47">
        <f>VLOOKUP(B11,[2]Summary!$A$1:$J$65536,10,FALSE)</f>
        <v>1.228</v>
      </c>
      <c r="N11" s="47">
        <f>VLOOKUP(B11,[1]Summary!$A$1:$J$65536,10,FALSE)</f>
        <v>1.1930000000000003</v>
      </c>
      <c r="O11" s="50">
        <f t="shared" si="1"/>
        <v>2.9337803855825406E-2</v>
      </c>
      <c r="P11" s="51">
        <f>VLOOKUP(B11,[2]Summary!$A$1:$IJ$65536,11,FALSE)</f>
        <v>81.554209716290259</v>
      </c>
      <c r="Q11" s="52" t="str">
        <f>'Detailed Breakdown'!AW59&amp;" and "&amp;'Detailed Breakdown'!AX59</f>
        <v>Gone up mainly due to Table 1076: allowed revenue, and Gone down mainly due to Table 1059: Otex,</v>
      </c>
    </row>
    <row r="12" spans="1:17" x14ac:dyDescent="0.2">
      <c r="A12" s="40"/>
      <c r="B12" s="41" t="s">
        <v>18</v>
      </c>
      <c r="C12" s="42"/>
      <c r="D12" s="43" t="str">
        <f>VLOOKUP($B12,[1]Tariffs!$A$15:$I$42,3,FALSE)</f>
        <v>5-8</v>
      </c>
      <c r="E12" s="44">
        <f>VLOOKUP($B12,[2]Tariffs!$A:$I,4,FALSE)</f>
        <v>2.1440000000000001</v>
      </c>
      <c r="F12" s="44">
        <f>VLOOKUP($B12,[2]Tariffs!$A:$I,5,FALSE)</f>
        <v>1.0780000000000001</v>
      </c>
      <c r="G12" s="44">
        <f>VLOOKUP($B12,[2]Tariffs!$A:$I,6,FALSE)</f>
        <v>0</v>
      </c>
      <c r="H12" s="44">
        <f>VLOOKUP($B12,[2]Tariffs!$A:$I,7,FALSE)</f>
        <v>19.54</v>
      </c>
      <c r="I12" s="44">
        <f>VLOOKUP($B12,[2]Tariffs!$A:$I,8,FALSE)</f>
        <v>0</v>
      </c>
      <c r="J12" s="44">
        <f>VLOOKUP($B12,[2]Tariffs!$A:$I,9,FALSE)</f>
        <v>0</v>
      </c>
      <c r="K12" s="44">
        <f t="shared" si="0"/>
        <v>0</v>
      </c>
      <c r="L12" s="49"/>
      <c r="M12" s="47">
        <f>VLOOKUP(B12,[2]Summary!$A$1:$J$65536,10,FALSE)</f>
        <v>2.1422672106134404</v>
      </c>
      <c r="N12" s="47">
        <f>VLOOKUP(B12,[1]Summary!$A$1:$J$65536,10,FALSE)</f>
        <v>2.0507868406873726</v>
      </c>
      <c r="O12" s="50"/>
      <c r="P12" s="51">
        <f>VLOOKUP(B12,[2]Summary!$A$1:$IJ$65536,11,FALSE)</f>
        <v>710.11209646048314</v>
      </c>
      <c r="Q12" s="52"/>
    </row>
    <row r="13" spans="1:17" x14ac:dyDescent="0.2">
      <c r="A13" s="40"/>
      <c r="B13" s="41" t="s">
        <v>19</v>
      </c>
      <c r="C13" s="42"/>
      <c r="D13" s="43" t="str">
        <f>VLOOKUP($B13,[1]Tariffs!$A$15:$I$42,3,FALSE)</f>
        <v>5-8</v>
      </c>
      <c r="E13" s="44">
        <f>VLOOKUP($B13,[2]Tariffs!$A:$I,4,FALSE)</f>
        <v>2.0459999999999998</v>
      </c>
      <c r="F13" s="44">
        <f>VLOOKUP($B13,[2]Tariffs!$A:$I,5,FALSE)</f>
        <v>1.07</v>
      </c>
      <c r="G13" s="44">
        <f>VLOOKUP($B13,[2]Tariffs!$A:$I,6,FALSE)</f>
        <v>0</v>
      </c>
      <c r="H13" s="44">
        <f>VLOOKUP($B13,[2]Tariffs!$A:$I,7,FALSE)</f>
        <v>23.88</v>
      </c>
      <c r="I13" s="44">
        <f>VLOOKUP($B13,[2]Tariffs!$A:$I,8,FALSE)</f>
        <v>0</v>
      </c>
      <c r="J13" s="44">
        <f>VLOOKUP($B13,[2]Tariffs!$A:$I,9,FALSE)</f>
        <v>0</v>
      </c>
      <c r="K13" s="44">
        <f t="shared" si="0"/>
        <v>0</v>
      </c>
      <c r="L13" s="49"/>
      <c r="M13" s="47">
        <f>VLOOKUP(B13,[2]Summary!$A$1:$J$65536,10,FALSE)</f>
        <v>1.9357873919239872</v>
      </c>
      <c r="N13" s="47">
        <f>VLOOKUP(B13,[1]Summary!$A$1:$J$65536,10,FALSE)</f>
        <v>1.8887448052384102</v>
      </c>
      <c r="O13" s="50"/>
      <c r="P13" s="51">
        <f>VLOOKUP(B13,[2]Summary!$A$1:$IJ$65536,11,FALSE)</f>
        <v>1339.9903000013101</v>
      </c>
      <c r="Q13" s="52"/>
    </row>
    <row r="14" spans="1:17" x14ac:dyDescent="0.2">
      <c r="A14" s="40"/>
      <c r="B14" s="41" t="s">
        <v>20</v>
      </c>
      <c r="C14" s="42"/>
      <c r="D14" s="43" t="str">
        <f>VLOOKUP($B14,[1]Tariffs!$A$15:$I$42,3,FALSE)</f>
        <v>5-8</v>
      </c>
      <c r="E14" s="44">
        <f>VLOOKUP($B14,[2]Tariffs!$A:$I,4,FALSE)</f>
        <v>1.3149999999999999</v>
      </c>
      <c r="F14" s="44">
        <f>VLOOKUP($B14,[2]Tariffs!$A:$I,5,FALSE)</f>
        <v>1.018</v>
      </c>
      <c r="G14" s="44">
        <f>VLOOKUP($B14,[2]Tariffs!$A:$I,6,FALSE)</f>
        <v>0</v>
      </c>
      <c r="H14" s="44">
        <f>VLOOKUP($B14,[2]Tariffs!$A:$I,7,FALSE)</f>
        <v>183.19</v>
      </c>
      <c r="I14" s="44">
        <f>VLOOKUP($B14,[2]Tariffs!$A:$I,8,FALSE)</f>
        <v>0</v>
      </c>
      <c r="J14" s="44">
        <f>VLOOKUP($B14,[2]Tariffs!$A:$I,9,FALSE)</f>
        <v>0</v>
      </c>
      <c r="K14" s="44">
        <f t="shared" si="0"/>
        <v>0</v>
      </c>
      <c r="L14" s="49"/>
      <c r="M14" s="47">
        <f>VLOOKUP(B14,[2]Summary!$A$1:$J$65536,10,FALSE)</f>
        <v>2.0396021278682466</v>
      </c>
      <c r="N14" s="47">
        <f>VLOOKUP(B14,[1]Summary!$A$1:$J$65536,10,FALSE)</f>
        <v>1.8092485506669298</v>
      </c>
      <c r="O14" s="50"/>
      <c r="P14" s="51">
        <f>VLOOKUP(B14,[2]Summary!$A$1:$IJ$65536,11,FALSE)</f>
        <v>1735.5273425419841</v>
      </c>
      <c r="Q14" s="52"/>
    </row>
    <row r="15" spans="1:17" x14ac:dyDescent="0.2">
      <c r="A15" s="40"/>
      <c r="B15" s="41" t="s">
        <v>89</v>
      </c>
      <c r="C15" s="42"/>
      <c r="D15" s="43">
        <v>0</v>
      </c>
      <c r="E15" s="44">
        <f>VLOOKUP($B15,[2]Tariffs!$A:$I,4,FALSE)</f>
        <v>7.5</v>
      </c>
      <c r="F15" s="44">
        <f>VLOOKUP($B15,[2]Tariffs!$A:$I,5,FALSE)</f>
        <v>1.613</v>
      </c>
      <c r="G15" s="44">
        <f>VLOOKUP($B15,[2]Tariffs!$A:$I,6,FALSE)</f>
        <v>1.0840000000000001</v>
      </c>
      <c r="H15" s="44">
        <f>VLOOKUP($B15,[2]Tariffs!$A:$I,7,FALSE)</f>
        <v>4.1399999999999997</v>
      </c>
      <c r="I15" s="44">
        <f>VLOOKUP($B15,[2]Tariffs!$A:$I,8,FALSE)</f>
        <v>0</v>
      </c>
      <c r="J15" s="44">
        <f>VLOOKUP($B15,[2]Tariffs!$A:$I,9,FALSE)</f>
        <v>0</v>
      </c>
      <c r="K15" s="44">
        <f t="shared" ref="K15:K16" si="2">I15</f>
        <v>0</v>
      </c>
      <c r="L15" s="49"/>
      <c r="M15" s="47">
        <f>VLOOKUP(B15,[2]Summary!$A$1:$J$65536,10,FALSE)</f>
        <v>2.4241568703809344</v>
      </c>
      <c r="N15" s="47" t="str">
        <f>VLOOKUP(B15,[1]Summary!$A$1:$J$65536,10,FALSE)</f>
        <v/>
      </c>
      <c r="O15" s="50"/>
      <c r="P15" s="51">
        <f>VLOOKUP(B15,[2]Summary!$A$1:$IJ$65536,11,FALSE)</f>
        <v>79.964788144784265</v>
      </c>
      <c r="Q15" s="52"/>
    </row>
    <row r="16" spans="1:17" x14ac:dyDescent="0.2">
      <c r="A16" s="40"/>
      <c r="B16" s="41" t="s">
        <v>90</v>
      </c>
      <c r="C16" s="42"/>
      <c r="D16" s="43">
        <v>0</v>
      </c>
      <c r="E16" s="44">
        <f>VLOOKUP($B16,[2]Tariffs!$A:$I,4,FALSE)</f>
        <v>6.8520000000000003</v>
      </c>
      <c r="F16" s="44">
        <f>VLOOKUP($B16,[2]Tariffs!$A:$I,5,FALSE)</f>
        <v>1.5529999999999999</v>
      </c>
      <c r="G16" s="44">
        <f>VLOOKUP($B16,[2]Tariffs!$A:$I,6,FALSE)</f>
        <v>1.0760000000000001</v>
      </c>
      <c r="H16" s="44">
        <f>VLOOKUP($B16,[2]Tariffs!$A:$I,7,FALSE)</f>
        <v>7.5</v>
      </c>
      <c r="I16" s="44">
        <f>VLOOKUP($B16,[2]Tariffs!$A:$I,8,FALSE)</f>
        <v>0</v>
      </c>
      <c r="J16" s="44">
        <f>VLOOKUP($B16,[2]Tariffs!$A:$I,9,FALSE)</f>
        <v>0</v>
      </c>
      <c r="K16" s="44">
        <f t="shared" si="2"/>
        <v>0</v>
      </c>
      <c r="L16" s="49"/>
      <c r="M16" s="47">
        <f>VLOOKUP(B16,[2]Summary!$A$1:$J$65536,10,FALSE)</f>
        <v>1.95292257055412</v>
      </c>
      <c r="N16" s="47">
        <f>VLOOKUP(B16,[1]Summary!$A$1:$J$65536,10,FALSE)</f>
        <v>1.8632396051802198</v>
      </c>
      <c r="O16" s="50"/>
      <c r="P16" s="51">
        <f>VLOOKUP(B16,[2]Summary!$A$1:$IJ$65536,11,FALSE)</f>
        <v>1227.7552864371919</v>
      </c>
      <c r="Q16" s="52"/>
    </row>
    <row r="17" spans="1:17" ht="28.5" x14ac:dyDescent="0.2">
      <c r="A17" s="40"/>
      <c r="B17" s="41" t="s">
        <v>21</v>
      </c>
      <c r="C17" s="42"/>
      <c r="D17" s="43">
        <f>VLOOKUP($B17,[1]Tariffs!$A$15:$I$42,3,FALSE)</f>
        <v>0</v>
      </c>
      <c r="E17" s="44">
        <f>VLOOKUP($B17,[2]Tariffs!$A:$I,4,FALSE)</f>
        <v>5.282</v>
      </c>
      <c r="F17" s="44">
        <f>VLOOKUP($B17,[2]Tariffs!$A:$I,5,FALSE)</f>
        <v>1.415</v>
      </c>
      <c r="G17" s="44">
        <f>VLOOKUP($B17,[2]Tariffs!$A:$I,6,FALSE)</f>
        <v>1.054</v>
      </c>
      <c r="H17" s="44">
        <f>VLOOKUP($B17,[2]Tariffs!$A:$I,7,FALSE)</f>
        <v>9.26</v>
      </c>
      <c r="I17" s="44">
        <f>VLOOKUP($B17,[2]Tariffs!$A:$I,8,FALSE)</f>
        <v>3.84</v>
      </c>
      <c r="J17" s="44">
        <f>VLOOKUP($B17,[2]Tariffs!$A:$I,9,FALSE)</f>
        <v>7.58</v>
      </c>
      <c r="K17" s="44">
        <f t="shared" si="0"/>
        <v>3.84</v>
      </c>
      <c r="L17" s="54"/>
      <c r="M17" s="47">
        <f>VLOOKUP(B17,[2]Summary!$A$1:$J$65536,10,FALSE)</f>
        <v>2.5553970542282101</v>
      </c>
      <c r="N17" s="47">
        <f>VLOOKUP(B17,[1]Summary!$A$1:$J$65536,10,FALSE)</f>
        <v>2.4139262935859809</v>
      </c>
      <c r="O17" s="50">
        <f t="shared" si="1"/>
        <v>5.8606081311649794E-2</v>
      </c>
      <c r="P17" s="51">
        <f>VLOOKUP(B17,[2]Summary!$A$1:$IJ$65536,11,FALSE)</f>
        <v>4502.0376881153143</v>
      </c>
      <c r="Q17" s="52" t="str">
        <f>'Detailed Breakdown'!AW65&amp;" and "&amp;'Detailed Breakdown'!AX65</f>
        <v>Gone up mainly due to Table 1076: allowed revenue, and No factors contributing to greater than 2% downward change.</v>
      </c>
    </row>
    <row r="18" spans="1:17" ht="28.5" x14ac:dyDescent="0.2">
      <c r="A18" s="40"/>
      <c r="B18" s="41" t="s">
        <v>22</v>
      </c>
      <c r="C18" s="42"/>
      <c r="D18" s="43">
        <f>VLOOKUP($B18,[1]Tariffs!$A$15:$I$42,3,FALSE)</f>
        <v>0</v>
      </c>
      <c r="E18" s="44">
        <f>VLOOKUP($B18,[2]Tariffs!$A:$I,4,FALSE)</f>
        <v>3.9239999999999999</v>
      </c>
      <c r="F18" s="44">
        <f>VLOOKUP($B18,[2]Tariffs!$A:$I,5,FALSE)</f>
        <v>1.3029999999999999</v>
      </c>
      <c r="G18" s="44">
        <f>VLOOKUP($B18,[2]Tariffs!$A:$I,6,FALSE)</f>
        <v>1.0309999999999999</v>
      </c>
      <c r="H18" s="44">
        <f>VLOOKUP($B18,[2]Tariffs!$A:$I,7,FALSE)</f>
        <v>7.22</v>
      </c>
      <c r="I18" s="44">
        <f>VLOOKUP($B18,[2]Tariffs!$A:$I,8,FALSE)</f>
        <v>4.68</v>
      </c>
      <c r="J18" s="44">
        <f>VLOOKUP($B18,[2]Tariffs!$A:$I,9,FALSE)</f>
        <v>6.74</v>
      </c>
      <c r="K18" s="44">
        <f t="shared" si="0"/>
        <v>4.68</v>
      </c>
      <c r="L18" s="54"/>
      <c r="M18" s="47">
        <f>VLOOKUP(B18,[2]Summary!$A$1:$J$65536,10,FALSE)</f>
        <v>2.6656493285076159</v>
      </c>
      <c r="N18" s="47">
        <f>VLOOKUP(B18,[1]Summary!$A$1:$J$65536,10,FALSE)</f>
        <v>2.6451570568445351</v>
      </c>
      <c r="O18" s="50">
        <f t="shared" si="1"/>
        <v>7.7470907105707809E-3</v>
      </c>
      <c r="P18" s="51">
        <f>VLOOKUP(B18,[2]Summary!$A$1:$IJ$65536,11,FALSE)</f>
        <v>14906.330136760183</v>
      </c>
      <c r="Q18" s="52" t="str">
        <f>'Detailed Breakdown'!AW66&amp;" and "&amp;'Detailed Breakdown'!AX66</f>
        <v>Gone up mainly due to Table 1076: allowed revenue, and No factors contributing to greater than 2% downward change.</v>
      </c>
    </row>
    <row r="19" spans="1:17" ht="28.5" x14ac:dyDescent="0.2">
      <c r="A19" s="40"/>
      <c r="B19" s="41" t="s">
        <v>23</v>
      </c>
      <c r="C19" s="42"/>
      <c r="D19" s="43">
        <f>VLOOKUP($B19,[1]Tariffs!$A$15:$I$42,3,FALSE)</f>
        <v>0</v>
      </c>
      <c r="E19" s="44">
        <f>VLOOKUP($B19,[2]Tariffs!$A:$I,4,FALSE)</f>
        <v>2.4180000000000001</v>
      </c>
      <c r="F19" s="44">
        <f>VLOOKUP($B19,[2]Tariffs!$A:$I,5,FALSE)</f>
        <v>1.147</v>
      </c>
      <c r="G19" s="44">
        <f>VLOOKUP($B19,[2]Tariffs!$A:$I,6,FALSE)</f>
        <v>1.016</v>
      </c>
      <c r="H19" s="44">
        <f>VLOOKUP($B19,[2]Tariffs!$A:$I,7,FALSE)</f>
        <v>78.03</v>
      </c>
      <c r="I19" s="44">
        <f>VLOOKUP($B19,[2]Tariffs!$A:$I,8,FALSE)</f>
        <v>4.95</v>
      </c>
      <c r="J19" s="44">
        <f>VLOOKUP($B19,[2]Tariffs!$A:$I,9,FALSE)</f>
        <v>6.77</v>
      </c>
      <c r="K19" s="44">
        <f t="shared" si="0"/>
        <v>4.95</v>
      </c>
      <c r="L19" s="54"/>
      <c r="M19" s="47">
        <f>VLOOKUP(B19,[2]Summary!$A$1:$J$65536,10,FALSE)</f>
        <v>1.9707350936154295</v>
      </c>
      <c r="N19" s="47">
        <f>VLOOKUP(B19,[1]Summary!$A$1:$J$65536,10,FALSE)</f>
        <v>1.8916128367026843</v>
      </c>
      <c r="O19" s="50">
        <f t="shared" si="1"/>
        <v>4.1827934013529466E-2</v>
      </c>
      <c r="P19" s="51">
        <f>VLOOKUP(B19,[2]Summary!$A$1:$IJ$65536,11,FALSE)</f>
        <v>33273.220233883818</v>
      </c>
      <c r="Q19" s="52" t="str">
        <f>'Detailed Breakdown'!AW67&amp;" and "&amp;'Detailed Breakdown'!AX67</f>
        <v>Gone up mainly due to Table 1076: allowed revenue, and No factors contributing to greater than 2% downward change.</v>
      </c>
    </row>
    <row r="20" spans="1:17" ht="28.5" x14ac:dyDescent="0.2">
      <c r="A20" s="40"/>
      <c r="B20" s="41" t="s">
        <v>76</v>
      </c>
      <c r="C20" s="42"/>
      <c r="D20" s="43">
        <f>VLOOKUP($B20,[1]Tariffs!$A$15:$I$42,3,FALSE)</f>
        <v>8</v>
      </c>
      <c r="E20" s="44">
        <f>VLOOKUP($B20,[2]Tariffs!$A:$I,4,FALSE)</f>
        <v>2.64</v>
      </c>
      <c r="F20" s="44">
        <f>VLOOKUP($B20,[2]Tariffs!$A:$I,5,FALSE)</f>
        <v>0</v>
      </c>
      <c r="G20" s="44">
        <f>VLOOKUP($B20,[2]Tariffs!$A:$I,6,FALSE)</f>
        <v>0</v>
      </c>
      <c r="H20" s="44">
        <f>VLOOKUP($B20,[2]Tariffs!$A:$I,7,FALSE)</f>
        <v>0</v>
      </c>
      <c r="I20" s="44">
        <f>VLOOKUP($B20,[2]Tariffs!$A:$I,8,FALSE)</f>
        <v>0</v>
      </c>
      <c r="J20" s="44">
        <f>VLOOKUP($B20,[2]Tariffs!$A:$I,9,FALSE)</f>
        <v>0</v>
      </c>
      <c r="K20" s="44">
        <f t="shared" si="0"/>
        <v>0</v>
      </c>
      <c r="L20" s="54"/>
      <c r="M20" s="47">
        <f>VLOOKUP(B20,[2]Summary!$A$1:$J$65536,10,FALSE)</f>
        <v>2.64</v>
      </c>
      <c r="N20" s="47">
        <f>VLOOKUP(B20,[1]Summary!$A$1:$J$65536,10,FALSE)</f>
        <v>2.472</v>
      </c>
      <c r="O20" s="50">
        <f t="shared" si="1"/>
        <v>6.7961165048543659E-2</v>
      </c>
      <c r="P20" s="51">
        <f>VLOOKUP(B20,[2]Summary!$A$1:$IJ$65536,11,FALSE)</f>
        <v>876.91851731364375</v>
      </c>
      <c r="Q20" s="52" t="str">
        <f>'Detailed Breakdown'!AW68&amp;" and "&amp;'Detailed Breakdown'!AX68</f>
        <v>Gone up mainly due to Table 1076: allowed revenue, and No factors contributing to greater than 2% downward change.</v>
      </c>
    </row>
    <row r="21" spans="1:17" ht="28.5" x14ac:dyDescent="0.2">
      <c r="A21" s="40"/>
      <c r="B21" s="41" t="s">
        <v>77</v>
      </c>
      <c r="C21" s="42"/>
      <c r="D21" s="43">
        <f>VLOOKUP($B21,[1]Tariffs!$A$15:$I$42,3,FALSE)</f>
        <v>1</v>
      </c>
      <c r="E21" s="44">
        <f>VLOOKUP($B21,[2]Tariffs!$A:$I,4,FALSE)</f>
        <v>2.9220000000000002</v>
      </c>
      <c r="F21" s="44">
        <f>VLOOKUP($B21,[2]Tariffs!$A:$I,5,FALSE)</f>
        <v>0</v>
      </c>
      <c r="G21" s="44">
        <f>VLOOKUP($B21,[2]Tariffs!$A:$I,6,FALSE)</f>
        <v>0</v>
      </c>
      <c r="H21" s="44">
        <f>VLOOKUP($B21,[2]Tariffs!$A:$I,7,FALSE)</f>
        <v>0</v>
      </c>
      <c r="I21" s="44">
        <f>VLOOKUP($B21,[2]Tariffs!$A:$I,8,FALSE)</f>
        <v>0</v>
      </c>
      <c r="J21" s="44">
        <f>VLOOKUP($B21,[2]Tariffs!$A:$I,9,FALSE)</f>
        <v>0</v>
      </c>
      <c r="K21" s="44">
        <f t="shared" si="0"/>
        <v>0</v>
      </c>
      <c r="L21" s="54"/>
      <c r="M21" s="47">
        <f>VLOOKUP(B21,[2]Summary!$A$1:$J$65536,10,FALSE)</f>
        <v>2.9220000000000002</v>
      </c>
      <c r="N21" s="47">
        <f>VLOOKUP(B21,[1]Summary!$A$1:$J$65536,10,FALSE)</f>
        <v>2.7730000000000001</v>
      </c>
      <c r="O21" s="50">
        <f t="shared" si="1"/>
        <v>5.3732419761990613E-2</v>
      </c>
      <c r="P21" s="51">
        <f>VLOOKUP(B21,[2]Summary!$A$1:$IJ$65536,11,FALSE)</f>
        <v>599.92877507647768</v>
      </c>
      <c r="Q21" s="52" t="str">
        <f>'Detailed Breakdown'!AW69&amp;" and "&amp;'Detailed Breakdown'!AX69</f>
        <v>Gone up mainly due to Table 1076: allowed revenue, and No factors contributing to greater than 2% downward change.</v>
      </c>
    </row>
    <row r="22" spans="1:17" ht="28.5" x14ac:dyDescent="0.2">
      <c r="A22" s="40"/>
      <c r="B22" s="41" t="s">
        <v>78</v>
      </c>
      <c r="C22" s="42"/>
      <c r="D22" s="43">
        <f>VLOOKUP($B22,[1]Tariffs!$A$15:$I$42,3,FALSE)</f>
        <v>1</v>
      </c>
      <c r="E22" s="44">
        <f>VLOOKUP($B22,[2]Tariffs!$A:$I,4,FALSE)</f>
        <v>3.86</v>
      </c>
      <c r="F22" s="44">
        <f>VLOOKUP($B22,[2]Tariffs!$A:$I,5,FALSE)</f>
        <v>0</v>
      </c>
      <c r="G22" s="44">
        <f>VLOOKUP($B22,[2]Tariffs!$A:$I,6,FALSE)</f>
        <v>0</v>
      </c>
      <c r="H22" s="44">
        <f>VLOOKUP($B22,[2]Tariffs!$A:$I,7,FALSE)</f>
        <v>0</v>
      </c>
      <c r="I22" s="44">
        <f>VLOOKUP($B22,[2]Tariffs!$A:$I,8,FALSE)</f>
        <v>0</v>
      </c>
      <c r="J22" s="44">
        <f>VLOOKUP($B22,[2]Tariffs!$A:$I,9,FALSE)</f>
        <v>0</v>
      </c>
      <c r="K22" s="44">
        <f t="shared" si="0"/>
        <v>0</v>
      </c>
      <c r="L22" s="54"/>
      <c r="M22" s="47">
        <f>VLOOKUP(B22,[2]Summary!$A$1:$J$65536,10,FALSE)</f>
        <v>3.8600000000000008</v>
      </c>
      <c r="N22" s="47">
        <f>VLOOKUP(B22,[1]Summary!$A$1:$J$65536,10,FALSE)</f>
        <v>3.714</v>
      </c>
      <c r="O22" s="50">
        <f t="shared" si="1"/>
        <v>3.9310716208939445E-2</v>
      </c>
      <c r="P22" s="51">
        <f>VLOOKUP(B22,[2]Summary!$A$1:$IJ$65536,11,FALSE)</f>
        <v>160.78389313227484</v>
      </c>
      <c r="Q22" s="52" t="str">
        <f>'Detailed Breakdown'!AW70&amp;" and "&amp;'Detailed Breakdown'!AX70</f>
        <v>Gone up mainly due to Table 1059: Otex, and No factors contributing to greater than 2% downward change.</v>
      </c>
    </row>
    <row r="23" spans="1:17" ht="28.5" x14ac:dyDescent="0.2">
      <c r="A23" s="40"/>
      <c r="B23" s="41" t="s">
        <v>79</v>
      </c>
      <c r="C23" s="42"/>
      <c r="D23" s="43">
        <f>VLOOKUP($B23,[1]Tariffs!$A$15:$I$42,3,FALSE)</f>
        <v>1</v>
      </c>
      <c r="E23" s="44">
        <f>VLOOKUP($B23,[2]Tariffs!$A:$I,4,FALSE)</f>
        <v>2.347</v>
      </c>
      <c r="F23" s="44">
        <f>VLOOKUP($B23,[2]Tariffs!$A:$I,5,FALSE)</f>
        <v>0</v>
      </c>
      <c r="G23" s="44">
        <f>VLOOKUP($B23,[2]Tariffs!$A:$I,6,FALSE)</f>
        <v>0</v>
      </c>
      <c r="H23" s="44">
        <f>VLOOKUP($B23,[2]Tariffs!$A:$I,7,FALSE)</f>
        <v>0</v>
      </c>
      <c r="I23" s="44">
        <f>VLOOKUP($B23,[2]Tariffs!$A:$I,8,FALSE)</f>
        <v>0</v>
      </c>
      <c r="J23" s="44">
        <f>VLOOKUP($B23,[2]Tariffs!$A:$I,9,FALSE)</f>
        <v>0</v>
      </c>
      <c r="K23" s="44">
        <f t="shared" si="0"/>
        <v>0</v>
      </c>
      <c r="L23" s="49"/>
      <c r="M23" s="47">
        <f>VLOOKUP(B23,[2]Summary!$A$1:$J$65536,10,FALSE)</f>
        <v>2.347</v>
      </c>
      <c r="N23" s="47">
        <f>VLOOKUP(B23,[1]Summary!$A$1:$J$65536,10,FALSE)</f>
        <v>2.1619999999999999</v>
      </c>
      <c r="O23" s="50">
        <f t="shared" si="1"/>
        <v>8.556891766882524E-2</v>
      </c>
      <c r="P23" s="51">
        <f>VLOOKUP(B23,[2]Summary!$A$1:$IJ$65536,11,FALSE)</f>
        <v>2191.1858368399967</v>
      </c>
      <c r="Q23" s="52" t="str">
        <f>'Detailed Breakdown'!AW71&amp;" and "&amp;'Detailed Breakdown'!AX71</f>
        <v>No factors contributing to greater than 2% upward change. and No factors contributing to greater than 2% downward change.</v>
      </c>
    </row>
    <row r="24" spans="1:17" ht="28.5" x14ac:dyDescent="0.2">
      <c r="A24" s="40"/>
      <c r="B24" s="41" t="s">
        <v>24</v>
      </c>
      <c r="C24" s="42"/>
      <c r="D24" s="43">
        <f>VLOOKUP($B24,[1]Tariffs!$A$15:$I$42,3,FALSE)</f>
        <v>0</v>
      </c>
      <c r="E24" s="44">
        <f>VLOOKUP($B24,[2]Tariffs!$A:$I,4,FALSE)</f>
        <v>23.795000000000002</v>
      </c>
      <c r="F24" s="44">
        <f>VLOOKUP($B24,[2]Tariffs!$A:$I,5,FALSE)</f>
        <v>2.3149999999999999</v>
      </c>
      <c r="G24" s="44">
        <f>VLOOKUP($B24,[2]Tariffs!$A:$I,6,FALSE)</f>
        <v>1.8049999999999999</v>
      </c>
      <c r="H24" s="44">
        <f>VLOOKUP($B24,[2]Tariffs!$A:$I,7,FALSE)</f>
        <v>0</v>
      </c>
      <c r="I24" s="44">
        <f>VLOOKUP($B24,[2]Tariffs!$A:$I,8,FALSE)</f>
        <v>0</v>
      </c>
      <c r="J24" s="44">
        <f>VLOOKUP($B24,[2]Tariffs!$A:$I,9,FALSE)</f>
        <v>0</v>
      </c>
      <c r="K24" s="44">
        <f t="shared" si="0"/>
        <v>0</v>
      </c>
      <c r="L24" s="49"/>
      <c r="M24" s="47">
        <f>VLOOKUP(B24,[2]Summary!$A$1:$J$65536,10,FALSE)</f>
        <v>2.9134132485109365</v>
      </c>
      <c r="N24" s="47">
        <f>VLOOKUP(B24,[1]Summary!$A$1:$J$65536,10,FALSE)</f>
        <v>2.7381977523667311</v>
      </c>
      <c r="O24" s="50">
        <f t="shared" si="1"/>
        <v>6.3989350656927568E-2</v>
      </c>
      <c r="P24" s="51">
        <f>VLOOKUP(B24,[2]Summary!$A$1:$IJ$65536,11,FALSE)</f>
        <v>276952.25911382085</v>
      </c>
      <c r="Q24" s="52" t="str">
        <f>'Detailed Breakdown'!AW72&amp;" and "&amp;'Detailed Breakdown'!AX72</f>
        <v>Gone up mainly due to Table 1076: allowed revenue, and No factors contributing to greater than 2% downward change.</v>
      </c>
    </row>
    <row r="25" spans="1:17" ht="15" customHeight="1" x14ac:dyDescent="0.2">
      <c r="A25" s="40"/>
      <c r="B25" s="41" t="s">
        <v>91</v>
      </c>
      <c r="C25" s="42"/>
      <c r="D25" s="43" t="str">
        <f>VLOOKUP($B25,[1]Tariffs!$A$15:$I$42,3,FALSE)</f>
        <v>8&amp;0</v>
      </c>
      <c r="E25" s="44">
        <f>VLOOKUP($B25,[2]Tariffs!$A:$I,4,FALSE)</f>
        <v>-0.59599999999999997</v>
      </c>
      <c r="F25" s="44">
        <f>VLOOKUP($B25,[2]Tariffs!$A:$I,5,FALSE)</f>
        <v>0</v>
      </c>
      <c r="G25" s="44">
        <f>VLOOKUP($B25,[2]Tariffs!$A:$I,6,FALSE)</f>
        <v>0</v>
      </c>
      <c r="H25" s="44">
        <f>VLOOKUP($B25,[2]Tariffs!$A:$I,7,FALSE)</f>
        <v>0</v>
      </c>
      <c r="I25" s="44">
        <f>VLOOKUP($B25,[2]Tariffs!$A:$I,8,FALSE)</f>
        <v>0</v>
      </c>
      <c r="J25" s="44">
        <f>VLOOKUP($B25,[2]Tariffs!$A:$I,9,FALSE)</f>
        <v>0</v>
      </c>
      <c r="K25" s="44">
        <f t="shared" si="0"/>
        <v>0</v>
      </c>
      <c r="L25" s="49"/>
      <c r="M25" s="47">
        <f>VLOOKUP(B25,[2]Summary!$A$1:$J$65536,10,FALSE)</f>
        <v>-0.59599999999999997</v>
      </c>
      <c r="N25" s="47">
        <f>VLOOKUP(B25,[1]Summary!$A$1:$J$65536,10,FALSE)</f>
        <v>-0.59600000000000009</v>
      </c>
      <c r="O25" s="50">
        <f t="shared" si="1"/>
        <v>0</v>
      </c>
      <c r="P25" s="51">
        <f>VLOOKUP(B25,[2]Summary!$A$1:$IJ$65536,11,FALSE)</f>
        <v>-134.22394265064929</v>
      </c>
      <c r="Q25" s="55"/>
    </row>
    <row r="26" spans="1:17" ht="15" customHeight="1" x14ac:dyDescent="0.2">
      <c r="A26" s="40"/>
      <c r="B26" s="41" t="s">
        <v>49</v>
      </c>
      <c r="C26" s="42"/>
      <c r="D26" s="43">
        <f>VLOOKUP($B26,[1]Tariffs!$A$15:$I$42,3,FALSE)</f>
        <v>8</v>
      </c>
      <c r="E26" s="44">
        <f>VLOOKUP($B26,[2]Tariffs!$A:$I,4,FALSE)</f>
        <v>-0.503</v>
      </c>
      <c r="F26" s="44">
        <f>VLOOKUP($B26,[2]Tariffs!$A:$I,5,FALSE)</f>
        <v>0</v>
      </c>
      <c r="G26" s="44">
        <f>VLOOKUP($B26,[2]Tariffs!$A:$I,6,FALSE)</f>
        <v>0</v>
      </c>
      <c r="H26" s="44">
        <f>VLOOKUP($B26,[2]Tariffs!$A:$I,7,FALSE)</f>
        <v>0</v>
      </c>
      <c r="I26" s="44">
        <f>VLOOKUP($B26,[2]Tariffs!$A:$I,8,FALSE)</f>
        <v>0</v>
      </c>
      <c r="J26" s="44">
        <f>VLOOKUP($B26,[2]Tariffs!$A:$I,9,FALSE)</f>
        <v>0</v>
      </c>
      <c r="K26" s="44">
        <f t="shared" si="0"/>
        <v>0</v>
      </c>
      <c r="L26" s="49"/>
      <c r="M26" s="47" t="str">
        <f>VLOOKUP(B26,[2]Summary!$A$1:$J$65536,10,FALSE)</f>
        <v/>
      </c>
      <c r="N26" s="47">
        <f>VLOOKUP(B26,[1]Summary!$A$1:$J$65536,10,FALSE)</f>
        <v>-0.50800000000000001</v>
      </c>
      <c r="O26" s="50"/>
      <c r="P26" s="51" t="str">
        <f>VLOOKUP(B26,[2]Summary!$A$1:$IJ$65536,11,FALSE)</f>
        <v/>
      </c>
      <c r="Q26" s="55"/>
    </row>
    <row r="27" spans="1:17" x14ac:dyDescent="0.2">
      <c r="A27" s="40"/>
      <c r="B27" s="41" t="s">
        <v>50</v>
      </c>
      <c r="C27" s="42"/>
      <c r="D27" s="43">
        <f>VLOOKUP($B27,[1]Tariffs!$A$15:$I$42,3,FALSE)</f>
        <v>0</v>
      </c>
      <c r="E27" s="44">
        <f>VLOOKUP($B27,[2]Tariffs!$A:$I,4,FALSE)</f>
        <v>-0.59599999999999997</v>
      </c>
      <c r="F27" s="44">
        <f>VLOOKUP($B27,[2]Tariffs!$A:$I,5,FALSE)</f>
        <v>0</v>
      </c>
      <c r="G27" s="44">
        <f>VLOOKUP($B27,[2]Tariffs!$A:$I,6,FALSE)</f>
        <v>0</v>
      </c>
      <c r="H27" s="44">
        <f>VLOOKUP($B27,[2]Tariffs!$A:$I,7,FALSE)</f>
        <v>0</v>
      </c>
      <c r="I27" s="44">
        <f>VLOOKUP($B27,[2]Tariffs!$A:$I,8,FALSE)</f>
        <v>0</v>
      </c>
      <c r="J27" s="44">
        <f>VLOOKUP($B27,[2]Tariffs!$A:$I,9,FALSE)</f>
        <v>0</v>
      </c>
      <c r="K27" s="44">
        <f t="shared" si="0"/>
        <v>0</v>
      </c>
      <c r="L27" s="49"/>
      <c r="M27" s="47">
        <f>VLOOKUP(B27,[2]Summary!$A$1:$J$65536,10,FALSE)</f>
        <v>-0.56413606500820002</v>
      </c>
      <c r="N27" s="47">
        <f>VLOOKUP(B27,[1]Summary!$A$1:$J$65536,10,FALSE)</f>
        <v>-0.57713283171895413</v>
      </c>
      <c r="O27" s="50">
        <f t="shared" si="1"/>
        <v>-2.2519541423495326E-2</v>
      </c>
      <c r="P27" s="51">
        <f>VLOOKUP(B27,[2]Summary!$A$1:$IJ$65536,11,FALSE)</f>
        <v>-400.45653488663811</v>
      </c>
      <c r="Q27" s="55"/>
    </row>
    <row r="28" spans="1:17" ht="15" customHeight="1" x14ac:dyDescent="0.2">
      <c r="A28" s="40"/>
      <c r="B28" s="41" t="s">
        <v>51</v>
      </c>
      <c r="C28" s="42"/>
      <c r="D28" s="43">
        <f>VLOOKUP($B28,[1]Tariffs!$A$15:$I$42,3,FALSE)</f>
        <v>0</v>
      </c>
      <c r="E28" s="44">
        <f>VLOOKUP($B28,[2]Tariffs!$A:$I,4,FALSE)</f>
        <v>-4.7329999999999997</v>
      </c>
      <c r="F28" s="44">
        <f>VLOOKUP($B28,[2]Tariffs!$A:$I,5,FALSE)</f>
        <v>-0.442</v>
      </c>
      <c r="G28" s="44">
        <f>VLOOKUP($B28,[2]Tariffs!$A:$I,6,FALSE)</f>
        <v>-5.6000000000000001E-2</v>
      </c>
      <c r="H28" s="44">
        <f>VLOOKUP($B28,[2]Tariffs!$A:$I,7,FALSE)</f>
        <v>0</v>
      </c>
      <c r="I28" s="44">
        <f>VLOOKUP($B28,[2]Tariffs!$A:$I,8,FALSE)</f>
        <v>0</v>
      </c>
      <c r="J28" s="44">
        <f>VLOOKUP($B28,[2]Tariffs!$A:$I,9,FALSE)</f>
        <v>0</v>
      </c>
      <c r="K28" s="44">
        <f t="shared" si="0"/>
        <v>0</v>
      </c>
      <c r="L28" s="49"/>
      <c r="M28" s="47">
        <f>VLOOKUP(B28,[2]Summary!$A$1:$J$65536,10,FALSE)</f>
        <v>-0.59699876204797275</v>
      </c>
      <c r="N28" s="47">
        <f>VLOOKUP(B28,[1]Summary!$A$1:$J$65536,10,FALSE)</f>
        <v>-0.60852901870473708</v>
      </c>
      <c r="O28" s="50">
        <f t="shared" si="1"/>
        <v>-1.8947751548983871E-2</v>
      </c>
      <c r="P28" s="51">
        <f>VLOOKUP(B28,[2]Summary!$A$1:$IJ$65536,11,FALSE)</f>
        <v>-751.92929670578269</v>
      </c>
      <c r="Q28" s="55"/>
    </row>
    <row r="29" spans="1:17" ht="15" customHeight="1" x14ac:dyDescent="0.2">
      <c r="A29" s="40"/>
      <c r="B29" s="41" t="s">
        <v>52</v>
      </c>
      <c r="C29" s="42"/>
      <c r="D29" s="43">
        <f>VLOOKUP($B29,[1]Tariffs!$A$15:$I$42,3,FALSE)</f>
        <v>0</v>
      </c>
      <c r="E29" s="44">
        <f>VLOOKUP($B29,[2]Tariffs!$A:$I,4,FALSE)</f>
        <v>-0.503</v>
      </c>
      <c r="F29" s="44">
        <f>VLOOKUP($B29,[2]Tariffs!$A:$I,5,FALSE)</f>
        <v>0</v>
      </c>
      <c r="G29" s="44">
        <f>VLOOKUP($B29,[2]Tariffs!$A:$I,6,FALSE)</f>
        <v>0</v>
      </c>
      <c r="H29" s="44">
        <f>VLOOKUP($B29,[2]Tariffs!$A:$I,7,FALSE)</f>
        <v>0</v>
      </c>
      <c r="I29" s="44">
        <f>VLOOKUP($B29,[2]Tariffs!$A:$I,8,FALSE)</f>
        <v>0</v>
      </c>
      <c r="J29" s="44">
        <f>VLOOKUP($B29,[2]Tariffs!$A:$I,9,FALSE)</f>
        <v>0</v>
      </c>
      <c r="K29" s="44">
        <f t="shared" si="0"/>
        <v>0</v>
      </c>
      <c r="L29" s="49"/>
      <c r="M29" s="47">
        <f>VLOOKUP(B29,[2]Summary!$A$1:$J$65536,10,FALSE)</f>
        <v>-0.48437797933769006</v>
      </c>
      <c r="N29" s="47">
        <f>VLOOKUP(B29,[1]Summary!$A$1:$J$65536,10,FALSE)</f>
        <v>-0.48795873287125663</v>
      </c>
      <c r="O29" s="50">
        <f t="shared" si="1"/>
        <v>-7.3382302484815698E-3</v>
      </c>
      <c r="P29" s="51">
        <f>VLOOKUP(B29,[2]Summary!$A$1:$IJ$65536,11,FALSE)</f>
        <v>-402.57011061352961</v>
      </c>
      <c r="Q29" s="55"/>
    </row>
    <row r="30" spans="1:17" ht="15" customHeight="1" x14ac:dyDescent="0.2">
      <c r="A30" s="40"/>
      <c r="B30" s="41" t="s">
        <v>53</v>
      </c>
      <c r="C30" s="42"/>
      <c r="D30" s="43" t="e">
        <f>VLOOKUP($B30,[1]Tariffs!$A$15:$I$42,3,FALSE)</f>
        <v>#N/A</v>
      </c>
      <c r="E30" s="44">
        <f>VLOOKUP($B30,[2]Tariffs!$A:$I,4,FALSE)</f>
        <v>-3.996</v>
      </c>
      <c r="F30" s="44">
        <f>VLOOKUP($B30,[2]Tariffs!$A:$I,5,FALSE)</f>
        <v>-0.378</v>
      </c>
      <c r="G30" s="44">
        <f>VLOOKUP($B30,[2]Tariffs!$A:$I,6,FALSE)</f>
        <v>-4.4999999999999998E-2</v>
      </c>
      <c r="H30" s="44">
        <f>VLOOKUP($B30,[2]Tariffs!$A:$I,7,FALSE)</f>
        <v>0</v>
      </c>
      <c r="I30" s="44">
        <f>VLOOKUP($B30,[2]Tariffs!$A:$I,8,FALSE)</f>
        <v>0</v>
      </c>
      <c r="J30" s="44">
        <f>VLOOKUP($B30,[2]Tariffs!$A:$I,9,FALSE)</f>
        <v>0</v>
      </c>
      <c r="K30" s="44">
        <f t="shared" si="0"/>
        <v>0</v>
      </c>
      <c r="L30" s="49"/>
      <c r="M30" s="47">
        <f>VLOOKUP(B30,[2]Summary!$A$1:$J$65536,10,FALSE)</f>
        <v>-0.49795188709417043</v>
      </c>
      <c r="N30" s="47">
        <f>VLOOKUP(B30,[1]Summary!$A$1:$J$65536,10,FALSE)</f>
        <v>-0.50612321744087863</v>
      </c>
      <c r="O30" s="50">
        <f t="shared" si="1"/>
        <v>-1.6144942703923082E-2</v>
      </c>
      <c r="P30" s="51">
        <f>VLOOKUP(B30,[2]Summary!$A$1:$IJ$65536,11,FALSE)</f>
        <v>-7218.1241973131046</v>
      </c>
      <c r="Q30" s="55"/>
    </row>
    <row r="31" spans="1:17" x14ac:dyDescent="0.2">
      <c r="A31" s="40"/>
      <c r="B31" s="41" t="s">
        <v>54</v>
      </c>
      <c r="C31" s="42"/>
      <c r="D31" s="43" t="e">
        <f>VLOOKUP($B31,[1]Tariffs!$A$15:$I$42,3,FALSE)</f>
        <v>#N/A</v>
      </c>
      <c r="E31" s="44">
        <f>VLOOKUP($B31,[2]Tariffs!$A:$I,4,FALSE)</f>
        <v>-0.26</v>
      </c>
      <c r="F31" s="44">
        <f>VLOOKUP($B31,[2]Tariffs!$A:$I,5,FALSE)</f>
        <v>0</v>
      </c>
      <c r="G31" s="44">
        <f>VLOOKUP($B31,[2]Tariffs!$A:$I,6,FALSE)</f>
        <v>0</v>
      </c>
      <c r="H31" s="44">
        <f>VLOOKUP($B31,[2]Tariffs!$A:$I,7,FALSE)</f>
        <v>32.08</v>
      </c>
      <c r="I31" s="44">
        <f>VLOOKUP($B31,[2]Tariffs!$A:$I,8,FALSE)</f>
        <v>0</v>
      </c>
      <c r="J31" s="44">
        <f>VLOOKUP($B31,[2]Tariffs!$A:$I,9,FALSE)</f>
        <v>0</v>
      </c>
      <c r="K31" s="44">
        <f t="shared" si="0"/>
        <v>0</v>
      </c>
      <c r="L31" s="49"/>
      <c r="M31" s="47">
        <f>VLOOKUP(B31,[2]Summary!$A$1:$J$65536,10,FALSE)</f>
        <v>-0.24650207391615539</v>
      </c>
      <c r="N31" s="47">
        <f>VLOOKUP(B31,[1]Summary!$A$1:$J$65536,10,FALSE)</f>
        <v>-0.24075199251447743</v>
      </c>
      <c r="O31" s="50">
        <f t="shared" si="1"/>
        <v>2.3883837228604321E-2</v>
      </c>
      <c r="P31" s="51">
        <f>VLOOKUP(B31,[2]Summary!$A$1:$IJ$65536,11,FALSE)</f>
        <v>-3158.1935252138928</v>
      </c>
      <c r="Q31" s="55"/>
    </row>
    <row r="32" spans="1:17" x14ac:dyDescent="0.2">
      <c r="A32" s="40"/>
      <c r="B32" s="41" t="s">
        <v>55</v>
      </c>
      <c r="C32" s="42"/>
      <c r="D32" s="43" t="e">
        <f>VLOOKUP($B32,[1]Tariffs!$A$15:$I$42,3,FALSE)</f>
        <v>#N/A</v>
      </c>
      <c r="E32" s="44">
        <f>VLOOKUP($B32,[2]Tariffs!$A:$I,4,FALSE)</f>
        <v>-2.0609999999999999</v>
      </c>
      <c r="F32" s="44">
        <f>VLOOKUP($B32,[2]Tariffs!$A:$I,5,FALSE)</f>
        <v>-0.20899999999999999</v>
      </c>
      <c r="G32" s="44">
        <f>VLOOKUP($B32,[2]Tariffs!$A:$I,6,FALSE)</f>
        <v>-1.7000000000000001E-2</v>
      </c>
      <c r="H32" s="44">
        <f>VLOOKUP($B32,[2]Tariffs!$A:$I,7,FALSE)</f>
        <v>32.08</v>
      </c>
      <c r="I32" s="44">
        <f>VLOOKUP($B32,[2]Tariffs!$A:$I,8,FALSE)</f>
        <v>0</v>
      </c>
      <c r="J32" s="44">
        <f>VLOOKUP($B32,[2]Tariffs!$A:$I,9,FALSE)</f>
        <v>0</v>
      </c>
      <c r="K32" s="44">
        <f t="shared" si="0"/>
        <v>0</v>
      </c>
      <c r="L32" s="49"/>
      <c r="M32" s="47">
        <f>VLOOKUP(B32,[2]Summary!$A$1:$J$65536,10,FALSE)</f>
        <v>-0.26831796664855267</v>
      </c>
      <c r="N32" s="47">
        <f>VLOOKUP(B32,[1]Summary!$A$1:$J$65536,10,FALSE)</f>
        <v>-0.26306185436643892</v>
      </c>
      <c r="O32" s="50">
        <f t="shared" si="1"/>
        <v>1.9980518630390742E-2</v>
      </c>
      <c r="P32" s="51">
        <f>VLOOKUP(B32,[2]Summary!$A$1:$IJ$65536,11,FALSE)</f>
        <v>-11219.201879979355</v>
      </c>
      <c r="Q32" s="55"/>
    </row>
    <row r="33" spans="1:17" x14ac:dyDescent="0.2">
      <c r="A33" s="40"/>
      <c r="B33" s="41"/>
      <c r="C33" s="42"/>
      <c r="D33" s="43"/>
      <c r="E33" s="44"/>
      <c r="F33" s="44"/>
      <c r="G33" s="44"/>
      <c r="H33" s="44"/>
      <c r="I33" s="44"/>
      <c r="J33" s="44"/>
      <c r="K33" s="44"/>
      <c r="L33" s="49"/>
      <c r="M33" s="47"/>
      <c r="N33" s="47"/>
      <c r="O33" s="53"/>
      <c r="P33" s="51"/>
      <c r="Q33" s="55"/>
    </row>
    <row r="34" spans="1:17" ht="15" customHeight="1" x14ac:dyDescent="0.2">
      <c r="A34" s="40"/>
      <c r="B34" s="41"/>
      <c r="C34" s="42"/>
      <c r="D34" s="43"/>
      <c r="E34" s="44"/>
      <c r="F34" s="44"/>
      <c r="G34" s="44"/>
      <c r="H34" s="44"/>
      <c r="I34" s="44"/>
      <c r="J34" s="44"/>
      <c r="K34" s="44"/>
      <c r="L34" s="49"/>
      <c r="M34" s="47"/>
      <c r="N34" s="47"/>
      <c r="O34" s="53"/>
      <c r="P34" s="51"/>
      <c r="Q34" s="55"/>
    </row>
  </sheetData>
  <mergeCells count="2">
    <mergeCell ref="B4:L4"/>
    <mergeCell ref="M4:Q4"/>
  </mergeCells>
  <conditionalFormatting sqref="E6:L34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Detailed Breakdown</vt:lpstr>
      <vt:lpstr>Summary</vt:lpstr>
      <vt:lpstr>'Detailed Breakdown'!Print_Area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Yeo, Simon M.</cp:lastModifiedBy>
  <cp:lastPrinted>2017-12-07T15:57:03Z</cp:lastPrinted>
  <dcterms:created xsi:type="dcterms:W3CDTF">2012-04-17T13:56:47Z</dcterms:created>
  <dcterms:modified xsi:type="dcterms:W3CDTF">2017-12-07T15:57:03Z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