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85" yWindow="-75" windowWidth="14970" windowHeight="10920" activeTab="2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Breakdown'!$B$2:$AX$49</definedName>
  </definedNames>
  <calcPr calcId="145621"/>
</workbook>
</file>

<file path=xl/calcChain.xml><?xml version="1.0" encoding="utf-8"?>
<calcChain xmlns="http://schemas.openxmlformats.org/spreadsheetml/2006/main">
  <c r="N7" i="3" l="1"/>
  <c r="N8" i="3"/>
  <c r="N9" i="3"/>
  <c r="N10" i="3"/>
  <c r="N11" i="3"/>
  <c r="N12" i="3"/>
  <c r="N13" i="3"/>
  <c r="N14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6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  <c r="D9" i="3"/>
  <c r="D8" i="3"/>
  <c r="D7" i="3"/>
  <c r="D6" i="3"/>
  <c r="P32" i="3"/>
  <c r="M32" i="3"/>
  <c r="P31" i="3"/>
  <c r="M31" i="3"/>
  <c r="P30" i="3"/>
  <c r="M30" i="3"/>
  <c r="P29" i="3"/>
  <c r="M29" i="3"/>
  <c r="P28" i="3"/>
  <c r="M28" i="3"/>
  <c r="P27" i="3"/>
  <c r="M27" i="3"/>
  <c r="P26" i="3"/>
  <c r="M26" i="3"/>
  <c r="P25" i="3"/>
  <c r="M25" i="3"/>
  <c r="P24" i="3"/>
  <c r="M24" i="3"/>
  <c r="P22" i="3"/>
  <c r="M22" i="3"/>
  <c r="P21" i="3"/>
  <c r="M21" i="3"/>
  <c r="P20" i="3"/>
  <c r="M20" i="3"/>
  <c r="P19" i="3"/>
  <c r="M19" i="3"/>
  <c r="P18" i="3"/>
  <c r="M18" i="3"/>
  <c r="P17" i="3"/>
  <c r="M17" i="3"/>
  <c r="P16" i="3"/>
  <c r="M16" i="3"/>
  <c r="P15" i="3"/>
  <c r="M15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AH28" i="2" l="1"/>
  <c r="AS31" i="2" l="1"/>
  <c r="AS49" i="2"/>
  <c r="AR49" i="2"/>
  <c r="AS47" i="2"/>
  <c r="AR47" i="2"/>
  <c r="AS46" i="2"/>
  <c r="AR46" i="2"/>
  <c r="AS45" i="2"/>
  <c r="AR45" i="2"/>
  <c r="AS44" i="2"/>
  <c r="AR44" i="2"/>
  <c r="AS43" i="2"/>
  <c r="AR43" i="2"/>
  <c r="AS42" i="2"/>
  <c r="AR42" i="2"/>
  <c r="AS39" i="2"/>
  <c r="AS38" i="2"/>
  <c r="AS37" i="2"/>
  <c r="AS36" i="2"/>
  <c r="AR36" i="2"/>
  <c r="AS35" i="2"/>
  <c r="AR35" i="2"/>
  <c r="AS34" i="2"/>
  <c r="AR34" i="2"/>
  <c r="AS33" i="2"/>
  <c r="AR33" i="2"/>
  <c r="AS32" i="2"/>
  <c r="AR32" i="2"/>
  <c r="AR31" i="2"/>
  <c r="AP28" i="2"/>
  <c r="AQ49" i="2"/>
  <c r="AP49" i="2"/>
  <c r="AQ47" i="2"/>
  <c r="AP47" i="2"/>
  <c r="AQ46" i="2"/>
  <c r="AP46" i="2"/>
  <c r="AQ45" i="2"/>
  <c r="AP45" i="2"/>
  <c r="AQ44" i="2"/>
  <c r="AP44" i="2"/>
  <c r="AQ43" i="2"/>
  <c r="AP43" i="2"/>
  <c r="AQ42" i="2"/>
  <c r="AP42" i="2"/>
  <c r="AQ39" i="2"/>
  <c r="AQ38" i="2"/>
  <c r="AQ37" i="2"/>
  <c r="AQ36" i="2"/>
  <c r="AP36" i="2"/>
  <c r="AQ35" i="2"/>
  <c r="AP35" i="2"/>
  <c r="AQ34" i="2"/>
  <c r="AP34" i="2"/>
  <c r="AQ33" i="2"/>
  <c r="AP33" i="2"/>
  <c r="AQ32" i="2"/>
  <c r="AP32" i="2"/>
  <c r="AQ31" i="2"/>
  <c r="AP31" i="2"/>
  <c r="AP51" i="2"/>
  <c r="G72" i="2" l="1"/>
  <c r="K15" i="3"/>
  <c r="K16" i="3"/>
  <c r="K32" i="3" l="1"/>
  <c r="K31" i="3"/>
  <c r="K30" i="3"/>
  <c r="K29" i="3"/>
  <c r="K28" i="3"/>
  <c r="K27" i="3"/>
  <c r="K26" i="3"/>
  <c r="K25" i="3"/>
  <c r="K24" i="3"/>
  <c r="K23" i="3"/>
  <c r="K22" i="3"/>
  <c r="K21" i="3"/>
  <c r="K20" i="3"/>
  <c r="K14" i="3"/>
  <c r="K13" i="3"/>
  <c r="K12" i="3"/>
  <c r="K11" i="3"/>
  <c r="K10" i="3"/>
  <c r="K9" i="3"/>
  <c r="K8" i="3"/>
  <c r="K7" i="3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O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O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O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N72" i="2" l="1"/>
  <c r="AO72" i="2"/>
  <c r="AJ72" i="2"/>
  <c r="AK72" i="2"/>
  <c r="AF72" i="2"/>
  <c r="AG72" i="2"/>
  <c r="AB72" i="2"/>
  <c r="AC72" i="2"/>
  <c r="X72" i="2"/>
  <c r="Y72" i="2"/>
  <c r="T72" i="2"/>
  <c r="U72" i="2"/>
  <c r="P72" i="2"/>
  <c r="Q72" i="2"/>
  <c r="L72" i="2"/>
  <c r="M72" i="2"/>
  <c r="H72" i="2"/>
  <c r="I72" i="2"/>
  <c r="AS72" i="2"/>
  <c r="AR72" i="2"/>
  <c r="AM72" i="2"/>
  <c r="AL72" i="2"/>
  <c r="AI72" i="2"/>
  <c r="AH72" i="2"/>
  <c r="AE72" i="2"/>
  <c r="AD72" i="2"/>
  <c r="AA72" i="2"/>
  <c r="Z72" i="2"/>
  <c r="W72" i="2"/>
  <c r="V72" i="2"/>
  <c r="S72" i="2"/>
  <c r="R72" i="2"/>
  <c r="O72" i="2"/>
  <c r="N72" i="2"/>
  <c r="K72" i="2"/>
  <c r="J72" i="2"/>
  <c r="AR28" i="2"/>
  <c r="AN28" i="2"/>
  <c r="AL28" i="2"/>
  <c r="AJ28" i="2"/>
  <c r="AF28" i="2"/>
  <c r="AD28" i="2"/>
  <c r="AB28" i="2"/>
  <c r="Z28" i="2"/>
  <c r="X28" i="2"/>
  <c r="V28" i="2"/>
  <c r="R28" i="2"/>
  <c r="P28" i="2"/>
  <c r="N28" i="2"/>
  <c r="AW72" i="2" l="1"/>
  <c r="AX72" i="2"/>
  <c r="BB72" i="2" s="1"/>
  <c r="AZ72" i="2" s="1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R66" i="2"/>
  <c r="AS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R67" i="2"/>
  <c r="AS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BA72" i="2" l="1"/>
  <c r="AY72" i="2" s="1"/>
  <c r="Q24" i="3" s="1"/>
  <c r="AX66" i="2"/>
  <c r="BB66" i="2" s="1"/>
  <c r="AZ66" i="2" s="1"/>
  <c r="AW66" i="2"/>
  <c r="BA66" i="2" s="1"/>
  <c r="AY66" i="2" l="1"/>
  <c r="Q18" i="3" s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S71" i="2" l="1"/>
  <c r="AR71" i="2"/>
  <c r="AS69" i="2"/>
  <c r="AR69" i="2"/>
  <c r="AS70" i="2"/>
  <c r="AR70" i="2"/>
  <c r="G54" i="2"/>
  <c r="F54" i="2"/>
  <c r="I55" i="2"/>
  <c r="H55" i="2"/>
  <c r="K54" i="2"/>
  <c r="J54" i="2"/>
  <c r="D51" i="2"/>
  <c r="J51" i="2" l="1"/>
  <c r="AW70" i="2"/>
  <c r="AX69" i="2"/>
  <c r="BB69" i="2" s="1"/>
  <c r="AZ69" i="2" s="1"/>
  <c r="AX70" i="2"/>
  <c r="BB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V63" i="2"/>
  <c r="W63" i="2"/>
  <c r="W64" i="2"/>
  <c r="V64" i="2"/>
  <c r="V65" i="2"/>
  <c r="W65" i="2"/>
  <c r="H51" i="2"/>
  <c r="AS68" i="2" l="1"/>
  <c r="AX68" i="2" s="1"/>
  <c r="BB68" i="2" s="1"/>
  <c r="AZ68" i="2" s="1"/>
  <c r="AR68" i="2"/>
  <c r="BA70" i="2"/>
  <c r="AY70" i="2" s="1"/>
  <c r="AZ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S54" i="2"/>
  <c r="AR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S55" i="2"/>
  <c r="AR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R56" i="2"/>
  <c r="AS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S57" i="2"/>
  <c r="AR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R58" i="2"/>
  <c r="AS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R59" i="2"/>
  <c r="AS59" i="2"/>
  <c r="AO60" i="2"/>
  <c r="AN60" i="2"/>
  <c r="AS60" i="2"/>
  <c r="AR60" i="2"/>
  <c r="AN61" i="2"/>
  <c r="AO61" i="2"/>
  <c r="AR61" i="2"/>
  <c r="AS61" i="2"/>
  <c r="AO62" i="2"/>
  <c r="AN62" i="2"/>
  <c r="AS62" i="2"/>
  <c r="AR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R63" i="2"/>
  <c r="AS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S64" i="2"/>
  <c r="AR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R65" i="2"/>
  <c r="AS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R51" i="2"/>
  <c r="T51" i="2"/>
  <c r="P51" i="2"/>
  <c r="Q22" i="3" l="1"/>
  <c r="AX55" i="2"/>
  <c r="BB55" i="2" s="1"/>
  <c r="AZ55" i="2" s="1"/>
  <c r="AW55" i="2"/>
  <c r="BA55" i="2" s="1"/>
  <c r="AY55" i="2" s="1"/>
  <c r="AW71" i="2"/>
  <c r="AX67" i="2"/>
  <c r="BB67" i="2" s="1"/>
  <c r="AZ67" i="2" s="1"/>
  <c r="AW64" i="2"/>
  <c r="BA64" i="2" s="1"/>
  <c r="AY64" i="2" s="1"/>
  <c r="AW60" i="2"/>
  <c r="BA60" i="2" s="1"/>
  <c r="AY60" i="2" s="1"/>
  <c r="AW67" i="2"/>
  <c r="BA67" i="2" s="1"/>
  <c r="AY67" i="2" s="1"/>
  <c r="AX64" i="2"/>
  <c r="BB64" i="2" s="1"/>
  <c r="AX62" i="2"/>
  <c r="BB62" i="2" s="1"/>
  <c r="AX60" i="2"/>
  <c r="BB60" i="2" s="1"/>
  <c r="AZ60" i="2" s="1"/>
  <c r="AW58" i="2"/>
  <c r="BA58" i="2" s="1"/>
  <c r="AY58" i="2" s="1"/>
  <c r="AW56" i="2"/>
  <c r="AX71" i="2"/>
  <c r="BB71" i="2" s="1"/>
  <c r="AX65" i="2"/>
  <c r="BB65" i="2" s="1"/>
  <c r="AZ65" i="2" s="1"/>
  <c r="AX63" i="2"/>
  <c r="BB63" i="2" s="1"/>
  <c r="AZ63" i="2" s="1"/>
  <c r="AX61" i="2"/>
  <c r="BB61" i="2" s="1"/>
  <c r="AZ61" i="2" s="1"/>
  <c r="AW59" i="2"/>
  <c r="BA59" i="2" s="1"/>
  <c r="AY59" i="2" s="1"/>
  <c r="AW57" i="2"/>
  <c r="BA57" i="2" s="1"/>
  <c r="AY57" i="2" s="1"/>
  <c r="AW63" i="2"/>
  <c r="BA63" i="2" s="1"/>
  <c r="AY63" i="2" s="1"/>
  <c r="AW61" i="2"/>
  <c r="BA61" i="2" s="1"/>
  <c r="AY61" i="2" s="1"/>
  <c r="AX59" i="2"/>
  <c r="BB59" i="2" s="1"/>
  <c r="AZ59" i="2" s="1"/>
  <c r="AX57" i="2"/>
  <c r="BB57" i="2" s="1"/>
  <c r="AZ57" i="2" s="1"/>
  <c r="AW65" i="2"/>
  <c r="BA65" i="2" s="1"/>
  <c r="AY65" i="2" s="1"/>
  <c r="AW62" i="2"/>
  <c r="BA62" i="2" s="1"/>
  <c r="AY62" i="2" s="1"/>
  <c r="AX58" i="2"/>
  <c r="BB58" i="2" s="1"/>
  <c r="AZ58" i="2" s="1"/>
  <c r="AX56" i="2"/>
  <c r="BB56" i="2" s="1"/>
  <c r="AZ56" i="2" s="1"/>
  <c r="AW54" i="2"/>
  <c r="BA54" i="2" s="1"/>
  <c r="AY54" i="2" s="1"/>
  <c r="AW68" i="2"/>
  <c r="BA68" i="2" s="1"/>
  <c r="AY68" i="2" s="1"/>
  <c r="Q20" i="3" s="1"/>
  <c r="AW69" i="2"/>
  <c r="BA69" i="2" s="1"/>
  <c r="AY69" i="2" s="1"/>
  <c r="Q21" i="3" s="1"/>
  <c r="AX54" i="2"/>
  <c r="BA71" i="2"/>
  <c r="AY71" i="2" s="1"/>
  <c r="BA56" i="2"/>
  <c r="AY56" i="2" s="1"/>
  <c r="Q19" i="3" l="1"/>
  <c r="Q17" i="3"/>
  <c r="Q9" i="3"/>
  <c r="Q11" i="3"/>
  <c r="AZ62" i="2"/>
  <c r="Q10" i="3"/>
  <c r="AZ71" i="2"/>
  <c r="Q23" i="3" s="1"/>
  <c r="Q8" i="3"/>
  <c r="AZ64" i="2"/>
  <c r="Q7" i="3"/>
  <c r="BB54" i="2"/>
  <c r="AZ54" i="2" s="1"/>
  <c r="Q6" i="3" s="1"/>
  <c r="K6" i="3" l="1"/>
  <c r="O32" i="3" l="1"/>
  <c r="O31" i="3"/>
  <c r="O27" i="3"/>
  <c r="O28" i="3" l="1"/>
  <c r="O25" i="3"/>
  <c r="K17" i="3"/>
  <c r="K19" i="3"/>
  <c r="O29" i="3"/>
  <c r="K18" i="3" l="1"/>
  <c r="O30" i="3"/>
  <c r="O24" i="3" l="1"/>
  <c r="O8" i="3"/>
  <c r="O21" i="3"/>
  <c r="O6" i="3"/>
  <c r="O22" i="3"/>
  <c r="O20" i="3"/>
  <c r="O16" i="3"/>
  <c r="O9" i="3"/>
  <c r="O11" i="3"/>
  <c r="O18" i="3"/>
  <c r="O19" i="3"/>
  <c r="O17" i="3"/>
  <c r="O10" i="3" l="1"/>
  <c r="O7" i="3"/>
</calcChain>
</file>

<file path=xl/sharedStrings.xml><?xml version="1.0" encoding="utf-8"?>
<sst xmlns="http://schemas.openxmlformats.org/spreadsheetml/2006/main" count="250" uniqueCount="90">
  <si>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</si>
  <si>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</si>
  <si>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</si>
  <si>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</si>
  <si>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</si>
  <si>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</si>
  <si>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</si>
  <si>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</si>
  <si>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</si>
  <si>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</si>
  <si>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</si>
  <si>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</si>
  <si>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</si>
  <si>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</si>
  <si>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</si>
  <si>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</si>
  <si>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</si>
  <si>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</si>
  <si>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</si>
  <si>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</si>
  <si>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</si>
  <si>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</si>
  <si>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</si>
  <si>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</si>
  <si>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</si>
  <si>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</si>
  <si>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</si>
  <si>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Table 1022 - 1028: service model inputs</t>
  </si>
  <si>
    <t>Table 1017 - diversity allowance</t>
  </si>
  <si>
    <t>Table 1037 - LDNO discounts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</si>
  <si>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</si>
  <si>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</si>
  <si>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</si>
  <si>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</si>
  <si>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</si>
  <si>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</si>
  <si>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</si>
  <si>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</si>
  <si>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</si>
  <si>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</si>
  <si>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</si>
  <si>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</si>
  <si>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</si>
  <si>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</si>
  <si>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</si>
  <si>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</si>
  <si>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</si>
  <si>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</si>
  <si>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</si>
  <si>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</si>
  <si>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</si>
  <si>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</si>
  <si>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</si>
  <si>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</si>
  <si>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</si>
  <si>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</si>
  <si>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</si>
  <si>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</si>
  <si>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</si>
  <si>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</si>
  <si>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</si>
  <si>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</si>
  <si>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</si>
  <si>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</si>
  <si>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</si>
  <si>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</si>
  <si>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</si>
  <si>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</si>
  <si>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</si>
  <si>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</si>
  <si>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</si>
  <si>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</si>
  <si>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</si>
  <si>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</si>
  <si>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</si>
  <si>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</si>
  <si>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</si>
  <si>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DNO : South West</t>
  </si>
  <si>
    <t>LV Network Domestic</t>
  </si>
  <si>
    <t>LV Network Non-Domestic Non-CT</t>
  </si>
  <si>
    <t>Changes due to issue of Model version DCP179</t>
  </si>
  <si>
    <t>LV Generation NHH or Aggregate HH</t>
  </si>
  <si>
    <t>No More Profile Class 5 to 8 Customers</t>
  </si>
  <si>
    <t>Table 1068/1066 - annual hours in time bands</t>
  </si>
  <si>
    <t>Table 1061/1062/1064: TPR data</t>
  </si>
  <si>
    <t>Changes due to issue of Model version DCP228</t>
  </si>
  <si>
    <t/>
  </si>
  <si>
    <t>Table 1001: allowed revenue</t>
  </si>
  <si>
    <t>Table 1010 - rate of return</t>
  </si>
  <si>
    <t>Table 1037 - LDNO discounts and EDCM recoverable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</si>
</sst>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3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10" fontId="3" fillId="4" borderId="1" xfId="2" applyNumberFormat="1" applyFont="1" applyFill="1" applyBorder="1" applyAlignment="1">
      <alignment horizontal="center" vertical="center"/>
    </xf>
    <xf numFmtId="10" fontId="3" fillId="4" borderId="2" xfId="2" applyNumberFormat="1" applyFont="1" applyFill="1" applyBorder="1"/>
    <xf numFmtId="10" fontId="3" fillId="4" borderId="5" xfId="2" applyNumberFormat="1" applyFont="1" applyFill="1" applyBorder="1" applyAlignment="1">
      <alignment horizontal="center" vertical="center"/>
    </xf>
    <xf numFmtId="10" fontId="3" fillId="4" borderId="6" xfId="2" applyNumberFormat="1" applyFont="1" applyFill="1" applyBorder="1"/>
    <xf numFmtId="10" fontId="3" fillId="4" borderId="3" xfId="2" applyNumberFormat="1" applyFont="1" applyFill="1" applyBorder="1" applyAlignment="1">
      <alignment horizontal="center" vertical="center"/>
    </xf>
    <xf numFmtId="10" fontId="3" fillId="4" borderId="4" xfId="2" applyNumberFormat="1" applyFont="1" applyFill="1" applyBorder="1"/>
    <xf numFmtId="0" fontId="3" fillId="14" borderId="0" xfId="1" applyFont="1" applyFill="1"/>
    <xf numFmtId="164" fontId="3" fillId="0" borderId="11" xfId="1" applyNumberFormat="1" applyFont="1" applyBorder="1" applyAlignment="1">
      <alignment horizontal="center" vertical="center" wrapText="1"/>
    </xf>
    <xf numFmtId="0" fontId="3" fillId="0" borderId="0" xfId="1" applyFont="1" applyFill="1"/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South West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8/CDCM%20Models/April%2018%20CDCM%20Models/CDCM%20Model_01%20April%202018%20Pre-Release%20-%20S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9/Current%20DCUSA%20Models/CDCM/CDCM%20Model_01%20April%202019%20Pre-Release%20-%20S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Add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B15" t="str">
            <v>Open LLFCs</v>
          </cell>
          <cell r="C15" t="str">
            <v>PCs</v>
          </cell>
          <cell r="D15" t="str">
            <v>Unit rate 1 p/kWh</v>
          </cell>
          <cell r="E15" t="str">
            <v>Unit rate 2 p/kWh</v>
          </cell>
          <cell r="F15" t="str">
            <v>Unit rate 3 p/kWh</v>
          </cell>
          <cell r="G15" t="str">
            <v>Fixed charge p/MPAN/day</v>
          </cell>
          <cell r="H15" t="str">
            <v>Capacity charge p/kVA/day</v>
          </cell>
          <cell r="I15" t="str">
            <v>Exceeded capacity charge p/kVA/day</v>
          </cell>
        </row>
        <row r="16">
          <cell r="A16" t="str">
            <v>Domestic Unrestricted</v>
          </cell>
          <cell r="B16" t="str">
            <v>10, 20</v>
          </cell>
          <cell r="C16">
            <v>1</v>
          </cell>
          <cell r="D16">
            <v>2.6960000000000002</v>
          </cell>
          <cell r="E16">
            <v>0</v>
          </cell>
          <cell r="F16">
            <v>0</v>
          </cell>
          <cell r="G16">
            <v>5.17</v>
          </cell>
          <cell r="H16">
            <v>0</v>
          </cell>
          <cell r="I16">
            <v>0</v>
          </cell>
        </row>
        <row r="17">
          <cell r="A17" t="str">
            <v>Domestic Two Rate</v>
          </cell>
          <cell r="B17" t="str">
            <v>30, 40</v>
          </cell>
          <cell r="C17">
            <v>2</v>
          </cell>
          <cell r="D17">
            <v>3.0350000000000001</v>
          </cell>
          <cell r="E17">
            <v>1.4339999999999999</v>
          </cell>
          <cell r="F17">
            <v>0</v>
          </cell>
          <cell r="G17">
            <v>5.17</v>
          </cell>
          <cell r="H17">
            <v>0</v>
          </cell>
          <cell r="I17">
            <v>0</v>
          </cell>
        </row>
        <row r="18">
          <cell r="A18" t="str">
            <v>Domestic Off Peak (related MPAN)</v>
          </cell>
          <cell r="B18">
            <v>430</v>
          </cell>
          <cell r="C18">
            <v>2</v>
          </cell>
          <cell r="D18">
            <v>1.4159999999999999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Small Non Domestic Unrestricted</v>
          </cell>
          <cell r="B19">
            <v>110</v>
          </cell>
          <cell r="C19">
            <v>3</v>
          </cell>
          <cell r="D19">
            <v>2.4590000000000001</v>
          </cell>
          <cell r="E19">
            <v>0</v>
          </cell>
          <cell r="F19">
            <v>0</v>
          </cell>
          <cell r="G19">
            <v>8.3699999999999992</v>
          </cell>
          <cell r="H19">
            <v>0</v>
          </cell>
          <cell r="I19">
            <v>0</v>
          </cell>
        </row>
        <row r="20">
          <cell r="A20" t="str">
            <v>Small Non Domestic Two Rate</v>
          </cell>
          <cell r="B20">
            <v>210</v>
          </cell>
          <cell r="C20">
            <v>4</v>
          </cell>
          <cell r="D20">
            <v>2.66</v>
          </cell>
          <cell r="E20">
            <v>1.429</v>
          </cell>
          <cell r="F20">
            <v>0</v>
          </cell>
          <cell r="G20">
            <v>8.3699999999999992</v>
          </cell>
          <cell r="H20">
            <v>0</v>
          </cell>
          <cell r="I20">
            <v>0</v>
          </cell>
        </row>
        <row r="21">
          <cell r="A21" t="str">
            <v>Small Non Domestic Off Peak (related MPAN)</v>
          </cell>
          <cell r="B21">
            <v>251</v>
          </cell>
          <cell r="C21">
            <v>4</v>
          </cell>
          <cell r="D21">
            <v>1.4239999999999999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LV Medium Non-Domestic</v>
          </cell>
          <cell r="B22">
            <v>570</v>
          </cell>
          <cell r="C22" t="str">
            <v>5-8</v>
          </cell>
          <cell r="D22">
            <v>2.5179999999999998</v>
          </cell>
          <cell r="E22">
            <v>1.403</v>
          </cell>
          <cell r="F22">
            <v>0</v>
          </cell>
          <cell r="G22">
            <v>37.15</v>
          </cell>
          <cell r="H22">
            <v>0</v>
          </cell>
          <cell r="I22">
            <v>0</v>
          </cell>
        </row>
        <row r="23">
          <cell r="A23" t="str">
            <v>LV Sub Medium Non-Domestic</v>
          </cell>
          <cell r="B23">
            <v>540</v>
          </cell>
          <cell r="C23" t="str">
            <v>5-8</v>
          </cell>
          <cell r="D23">
            <v>2.39</v>
          </cell>
          <cell r="E23">
            <v>1.39</v>
          </cell>
          <cell r="F23">
            <v>0</v>
          </cell>
          <cell r="G23">
            <v>25.77</v>
          </cell>
          <cell r="H23">
            <v>0</v>
          </cell>
          <cell r="I23">
            <v>0</v>
          </cell>
        </row>
        <row r="24">
          <cell r="A24" t="str">
            <v>HV Medium Non-Domestic</v>
          </cell>
          <cell r="B24">
            <v>510</v>
          </cell>
          <cell r="C24" t="str">
            <v>5-8</v>
          </cell>
          <cell r="D24">
            <v>1.9339999999999999</v>
          </cell>
          <cell r="E24">
            <v>1.337</v>
          </cell>
          <cell r="F24">
            <v>0</v>
          </cell>
          <cell r="G24">
            <v>172.89</v>
          </cell>
          <cell r="H24">
            <v>0</v>
          </cell>
          <cell r="I24">
            <v>0</v>
          </cell>
        </row>
        <row r="25">
          <cell r="A25" t="str">
            <v>LV Network Domestic</v>
          </cell>
          <cell r="B25">
            <v>202</v>
          </cell>
          <cell r="C25">
            <v>0</v>
          </cell>
          <cell r="D25">
            <v>13.893000000000001</v>
          </cell>
          <cell r="E25">
            <v>1.806</v>
          </cell>
          <cell r="F25">
            <v>1.42</v>
          </cell>
          <cell r="G25">
            <v>5.17</v>
          </cell>
          <cell r="H25">
            <v>0</v>
          </cell>
          <cell r="I25">
            <v>0</v>
          </cell>
        </row>
        <row r="26">
          <cell r="A26" t="str">
            <v>LV Network Non-Domestic Non-CT</v>
          </cell>
          <cell r="B26">
            <v>203</v>
          </cell>
          <cell r="C26">
            <v>0</v>
          </cell>
          <cell r="D26">
            <v>14.143000000000001</v>
          </cell>
          <cell r="E26">
            <v>1.8169999999999999</v>
          </cell>
          <cell r="F26">
            <v>1.423</v>
          </cell>
          <cell r="G26">
            <v>8.3699999999999992</v>
          </cell>
          <cell r="H26">
            <v>0</v>
          </cell>
          <cell r="I26">
            <v>0</v>
          </cell>
        </row>
        <row r="27">
          <cell r="A27" t="str">
            <v>LV HH Metered</v>
          </cell>
          <cell r="B27">
            <v>570</v>
          </cell>
          <cell r="C27">
            <v>0</v>
          </cell>
          <cell r="D27">
            <v>10.317</v>
          </cell>
          <cell r="E27">
            <v>1.617</v>
          </cell>
          <cell r="F27">
            <v>1.3759999999999999</v>
          </cell>
          <cell r="G27">
            <v>11.81</v>
          </cell>
          <cell r="H27">
            <v>3.05</v>
          </cell>
          <cell r="I27">
            <v>6.95</v>
          </cell>
        </row>
        <row r="28">
          <cell r="A28" t="str">
            <v>LV Sub HH Metered</v>
          </cell>
          <cell r="B28">
            <v>540</v>
          </cell>
          <cell r="C28">
            <v>0</v>
          </cell>
          <cell r="D28">
            <v>8.2810000000000006</v>
          </cell>
          <cell r="E28">
            <v>1.48</v>
          </cell>
          <cell r="F28">
            <v>1.347</v>
          </cell>
          <cell r="G28">
            <v>9.09</v>
          </cell>
          <cell r="H28">
            <v>3.27</v>
          </cell>
          <cell r="I28">
            <v>6.72</v>
          </cell>
        </row>
        <row r="29">
          <cell r="A29" t="str">
            <v>HV HH Metered</v>
          </cell>
          <cell r="B29">
            <v>510</v>
          </cell>
          <cell r="C29">
            <v>0</v>
          </cell>
          <cell r="D29">
            <v>6.4630000000000001</v>
          </cell>
          <cell r="E29">
            <v>1.383</v>
          </cell>
          <cell r="F29">
            <v>1.3240000000000001</v>
          </cell>
          <cell r="G29">
            <v>90.23</v>
          </cell>
          <cell r="H29">
            <v>2.78</v>
          </cell>
          <cell r="I29">
            <v>6.82</v>
          </cell>
        </row>
        <row r="30">
          <cell r="A30" t="str">
            <v>NHH UMS category A</v>
          </cell>
          <cell r="B30">
            <v>977</v>
          </cell>
          <cell r="C30">
            <v>8</v>
          </cell>
          <cell r="D30">
            <v>2.976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B</v>
          </cell>
          <cell r="B31">
            <v>980</v>
          </cell>
          <cell r="C31">
            <v>1</v>
          </cell>
          <cell r="D31">
            <v>3.3479999999999999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C</v>
          </cell>
          <cell r="B32">
            <v>978</v>
          </cell>
          <cell r="C32">
            <v>1</v>
          </cell>
          <cell r="D32">
            <v>4.2229999999999999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NHH UMS category D</v>
          </cell>
          <cell r="B33">
            <v>979</v>
          </cell>
          <cell r="C33">
            <v>1</v>
          </cell>
          <cell r="D33">
            <v>2.6160000000000001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UMS (Pseudo HH Metered)</v>
          </cell>
          <cell r="B34">
            <v>970</v>
          </cell>
          <cell r="C34">
            <v>0</v>
          </cell>
          <cell r="D34">
            <v>33.837000000000003</v>
          </cell>
          <cell r="E34">
            <v>2.6640000000000001</v>
          </cell>
          <cell r="F34">
            <v>2.2469999999999999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NHH or Aggregate HH</v>
          </cell>
          <cell r="B35">
            <v>581</v>
          </cell>
          <cell r="C35" t="str">
            <v>8&amp;0</v>
          </cell>
          <cell r="D35">
            <v>-0.69599999999999995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Sub Generation NHH</v>
          </cell>
          <cell r="B36">
            <v>551</v>
          </cell>
          <cell r="C36">
            <v>8</v>
          </cell>
          <cell r="D36">
            <v>-0.629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LV Generation Intermittent</v>
          </cell>
          <cell r="B37">
            <v>581</v>
          </cell>
          <cell r="C37">
            <v>0</v>
          </cell>
          <cell r="D37">
            <v>-0.69599999999999995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LV Generation Intermittent no RP charge</v>
          </cell>
          <cell r="B38" t="str">
            <v>tbc</v>
          </cell>
          <cell r="C38">
            <v>0</v>
          </cell>
          <cell r="D38">
            <v>-0.69599999999999995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LV Generation Non-Intermittent</v>
          </cell>
          <cell r="B39">
            <v>527</v>
          </cell>
          <cell r="C39">
            <v>0</v>
          </cell>
          <cell r="D39">
            <v>-8.5429999999999993</v>
          </cell>
          <cell r="E39">
            <v>-0.35399999999999998</v>
          </cell>
          <cell r="F39">
            <v>-9.1999999999999998E-2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LV Generation Non-Intermittent no RP charge</v>
          </cell>
          <cell r="B40" t="str">
            <v>tbc</v>
          </cell>
          <cell r="C40">
            <v>0</v>
          </cell>
          <cell r="D40">
            <v>-8.5429999999999993</v>
          </cell>
          <cell r="E40">
            <v>-0.35399999999999998</v>
          </cell>
          <cell r="F40">
            <v>-9.1999999999999998E-2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LV Sub Generation Intermittent</v>
          </cell>
          <cell r="B41">
            <v>551</v>
          </cell>
          <cell r="C41">
            <v>0</v>
          </cell>
          <cell r="D41">
            <v>-0.629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LV Sub Generation Intermittent no RP charge</v>
          </cell>
          <cell r="B42" t="str">
            <v>tbc</v>
          </cell>
          <cell r="C42">
            <v>0</v>
          </cell>
          <cell r="D42">
            <v>-0.629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for WPD South West in April 18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adder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adder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159913608.44391313</v>
          </cell>
          <cell r="D14">
            <v>-39171.366202414036</v>
          </cell>
          <cell r="E14">
            <v>-1.1662545778196001E-4</v>
          </cell>
          <cell r="F14">
            <v>0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Exceeded capacity charge p/kVA/day (in Tariffs)</v>
          </cell>
        </row>
        <row r="27">
          <cell r="A27" t="str">
            <v>x10 = 1053. Exceeded capacity (kVA) by tariff (in Volume forecasts for the charging year)</v>
          </cell>
        </row>
        <row r="28">
          <cell r="A28" t="str">
            <v>x11 = 3607. Unit rate 1 p/kWh (in Tariffs)</v>
          </cell>
        </row>
        <row r="29">
          <cell r="A29" t="str">
            <v>x12 = 3607. Unit rate 2 p/kWh (in Tariffs)</v>
          </cell>
        </row>
        <row r="30">
          <cell r="A30" t="str">
            <v>x13 = 3607. Unit rate 3 p/kWh (in Tariffs)</v>
          </cell>
        </row>
        <row r="31">
          <cell r="A31" t="str">
            <v>x14 = 3607. Reactive power charge p/kVArh (in Tariffs)</v>
          </cell>
        </row>
        <row r="32">
          <cell r="A32" t="str">
            <v>x15 = 1053. Reactive power units (MVArh) by tariff (in Volume forecasts for the charging year)</v>
          </cell>
        </row>
        <row r="33">
          <cell r="A33" t="str">
            <v>x16 = All units (MWh) (in Revenue summary)</v>
          </cell>
        </row>
        <row r="34">
          <cell r="A34" t="str">
            <v>x17 = Net revenues (£) (in Revenue summary)</v>
          </cell>
        </row>
        <row r="35">
          <cell r="A35" t="str">
            <v>x18 = MPANs (in Revenue summary)</v>
          </cell>
        </row>
        <row r="36">
          <cell r="A36" t="str">
            <v>x19 = Revenues from unit rates (£) (in Revenue summary)</v>
          </cell>
        </row>
        <row r="37">
          <cell r="A37" t="str">
            <v>x20 = Net revenues from unit rate 1 (£) (in Revenue summary)</v>
          </cell>
        </row>
        <row r="38">
          <cell r="A38" t="str">
            <v>x21 = Net revenues from unit rate 2 (£) (in Revenue summary)</v>
          </cell>
        </row>
        <row r="39">
          <cell r="A39" t="str">
            <v>x22 = Net revenues from unit rate 3 (£) (in Revenue summary)</v>
          </cell>
        </row>
        <row r="40">
          <cell r="A40" t="str">
            <v>x23 = Revenues from fixed charges (£) (in Revenue summary)</v>
          </cell>
        </row>
        <row r="41">
          <cell r="A41" t="str">
            <v>x24 = Revenues from capacity charges (£) (in Revenue summary)</v>
          </cell>
        </row>
        <row r="42">
          <cell r="A42" t="str">
            <v>x25 = Revenues from exceeded capacity charges (£) (in Revenue summary)</v>
          </cell>
        </row>
        <row r="43">
          <cell r="A43" t="str">
            <v>x26 = Revenues from reactive power charges (£) (in Revenue summary)</v>
          </cell>
        </row>
        <row r="44">
          <cell r="A44" t="str">
            <v>Kind:</v>
          </cell>
          <cell r="B44" t="str">
            <v>Calculation</v>
          </cell>
          <cell r="C44" t="str">
            <v>Copy cells</v>
          </cell>
          <cell r="D44" t="str">
            <v>Calculation</v>
          </cell>
          <cell r="E44" t="str">
            <v>Calculation</v>
          </cell>
          <cell r="F44" t="str">
            <v>Calculation</v>
          </cell>
          <cell r="G44" t="str">
            <v>Calculation</v>
          </cell>
          <cell r="H44" t="str">
            <v>Calculation</v>
          </cell>
          <cell r="I44" t="str">
            <v>Calculation</v>
          </cell>
          <cell r="J44" t="str">
            <v>Calculation</v>
          </cell>
        </row>
        <row r="45">
          <cell r="A45" t="str">
            <v>Formula:</v>
          </cell>
          <cell r="B45" t="str">
            <v>=x1+x2+x3</v>
          </cell>
          <cell r="C45" t="str">
            <v>= x4</v>
          </cell>
          <cell r="D45" t="str">
            <v>=0.01*x5*(x6*x4+x7*x8+x9*x10)+10*(x11*x1+x12*x2+x13*x3+x14*x15)</v>
          </cell>
          <cell r="E45" t="str">
            <v>=10*(x11*x1+x12*x2+x13*x3)</v>
          </cell>
          <cell r="F45" t="str">
            <v>=x6*x5*x4/100</v>
          </cell>
          <cell r="G45" t="str">
            <v>=x7*x5*x8/100</v>
          </cell>
          <cell r="H45" t="str">
            <v>=x9*x5*x10/100</v>
          </cell>
          <cell r="I45" t="str">
            <v>=x14*x15*10</v>
          </cell>
          <cell r="J45" t="str">
            <v>=IF(x16&lt;&gt;0,0.1*x17/x16,"")</v>
          </cell>
        </row>
        <row r="47">
          <cell r="B47" t="str">
            <v>All units (MWh)</v>
          </cell>
          <cell r="C47" t="str">
            <v>MPANs</v>
          </cell>
          <cell r="D47" t="str">
            <v>Net revenues (£)</v>
          </cell>
          <cell r="E47" t="str">
            <v>Revenues from unit rates (£)</v>
          </cell>
          <cell r="F47" t="str">
            <v>Revenues from fixed charges (£)</v>
          </cell>
          <cell r="G47" t="str">
            <v>Revenues from capacity charges (£)</v>
          </cell>
          <cell r="H47" t="str">
            <v>Revenues from exceeded capacity charges (£)</v>
          </cell>
          <cell r="I47" t="str">
            <v>Revenues from reactive power charges (£)</v>
          </cell>
          <cell r="J47" t="str">
            <v>Average p/kWh</v>
          </cell>
        </row>
        <row r="48">
          <cell r="A48" t="str">
            <v>&gt; Domestic Unrestricted</v>
          </cell>
        </row>
        <row r="49">
          <cell r="A49" t="str">
            <v>Domestic Unrestricted</v>
          </cell>
          <cell r="B49">
            <v>4308328.1799358893</v>
          </cell>
          <cell r="C49">
            <v>1249039.053009829</v>
          </cell>
          <cell r="D49">
            <v>139722519.18089354</v>
          </cell>
          <cell r="E49">
            <v>116152527.73107158</v>
          </cell>
          <cell r="F49">
            <v>23569991.449821979</v>
          </cell>
          <cell r="G49">
            <v>0</v>
          </cell>
          <cell r="H49">
            <v>0</v>
          </cell>
          <cell r="I49">
            <v>0</v>
          </cell>
          <cell r="J49">
            <v>3.2430797596057945</v>
          </cell>
        </row>
        <row r="50">
          <cell r="A50" t="str">
            <v>LDNO LV: Domestic Unrestricted</v>
          </cell>
          <cell r="B50">
            <v>17317.244984043104</v>
          </cell>
          <cell r="C50">
            <v>6432.4704020547961</v>
          </cell>
          <cell r="D50">
            <v>368905.00765486888</v>
          </cell>
          <cell r="E50">
            <v>292834.61268016888</v>
          </cell>
          <cell r="F50">
            <v>76070.39497470003</v>
          </cell>
          <cell r="G50">
            <v>0</v>
          </cell>
          <cell r="H50">
            <v>0</v>
          </cell>
          <cell r="I50">
            <v>0</v>
          </cell>
          <cell r="J50">
            <v>2.1302753873078237</v>
          </cell>
        </row>
        <row r="51">
          <cell r="A51" t="str">
            <v>LDNO HV: Domestic Unrestricted</v>
          </cell>
          <cell r="B51">
            <v>30359.986233439653</v>
          </cell>
          <cell r="C51">
            <v>11844.01251369863</v>
          </cell>
          <cell r="D51">
            <v>397265.03045950964</v>
          </cell>
          <cell r="E51">
            <v>312100.65847975964</v>
          </cell>
          <cell r="F51">
            <v>85164.37197974998</v>
          </cell>
          <cell r="G51">
            <v>0</v>
          </cell>
          <cell r="H51">
            <v>0</v>
          </cell>
          <cell r="I51">
            <v>0</v>
          </cell>
          <cell r="J51">
            <v>1.3085151864197708</v>
          </cell>
        </row>
        <row r="52">
          <cell r="A52" t="str">
            <v>&gt; Domestic Two Rate</v>
          </cell>
        </row>
        <row r="53">
          <cell r="A53" t="str">
            <v>Domestic Two Rate</v>
          </cell>
          <cell r="B53">
            <v>1272261.8126594797</v>
          </cell>
          <cell r="C53">
            <v>209037.51452636323</v>
          </cell>
          <cell r="D53">
            <v>31922013.347032819</v>
          </cell>
          <cell r="E53">
            <v>27977370.929163083</v>
          </cell>
          <cell r="F53">
            <v>3944642.4178697374</v>
          </cell>
          <cell r="G53">
            <v>0</v>
          </cell>
          <cell r="H53">
            <v>0</v>
          </cell>
          <cell r="I53">
            <v>0</v>
          </cell>
          <cell r="J53">
            <v>2.5090758073060808</v>
          </cell>
        </row>
        <row r="54">
          <cell r="A54" t="str">
            <v>LDNO LV: Domestic Two Rate</v>
          </cell>
          <cell r="B54">
            <v>1460.6499953017242</v>
          </cell>
          <cell r="C54">
            <v>424.57848904109591</v>
          </cell>
          <cell r="D54">
            <v>28170.114008964829</v>
          </cell>
          <cell r="E54">
            <v>23149.048797564828</v>
          </cell>
          <cell r="F54">
            <v>5021.0652114000004</v>
          </cell>
          <cell r="G54">
            <v>0</v>
          </cell>
          <cell r="H54">
            <v>0</v>
          </cell>
          <cell r="I54">
            <v>0</v>
          </cell>
          <cell r="J54">
            <v>1.9286012459915678</v>
          </cell>
        </row>
        <row r="55">
          <cell r="A55" t="str">
            <v>LDNO HV: Domestic Two Rate</v>
          </cell>
          <cell r="B55">
            <v>1366.1453718620692</v>
          </cell>
          <cell r="C55">
            <v>368.39690136986303</v>
          </cell>
          <cell r="D55">
            <v>15966.722872876038</v>
          </cell>
          <cell r="E55">
            <v>13317.764953576039</v>
          </cell>
          <cell r="F55">
            <v>2648.9579193</v>
          </cell>
          <cell r="G55">
            <v>0</v>
          </cell>
          <cell r="H55">
            <v>0</v>
          </cell>
          <cell r="I55">
            <v>0</v>
          </cell>
          <cell r="J55">
            <v>1.1687425951685686</v>
          </cell>
        </row>
        <row r="56">
          <cell r="A56" t="str">
            <v>&gt; Domestic Off Peak (related MPAN)</v>
          </cell>
        </row>
        <row r="57">
          <cell r="A57" t="str">
            <v>Domestic Off Peak (related MPAN)</v>
          </cell>
          <cell r="B57">
            <v>45959.708361578618</v>
          </cell>
          <cell r="C57">
            <v>15622</v>
          </cell>
          <cell r="D57">
            <v>650789.47039995319</v>
          </cell>
          <cell r="E57">
            <v>650789.47039995319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1.4159999999999999</v>
          </cell>
        </row>
        <row r="58">
          <cell r="A58" t="str">
            <v>LDNO LV: Domestic Off Peak (related MPAN)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/>
          </cell>
        </row>
        <row r="59">
          <cell r="A59" t="str">
            <v>LDNO HV: Domestic Off Peak (related MPAN)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</row>
        <row r="60">
          <cell r="A60" t="str">
            <v>&gt; Small Non Domestic Unrestricted</v>
          </cell>
        </row>
        <row r="61">
          <cell r="A61" t="str">
            <v>Small Non Domestic Unrestricted</v>
          </cell>
          <cell r="B61">
            <v>1179331.5292248435</v>
          </cell>
          <cell r="C61">
            <v>110093.23974331518</v>
          </cell>
          <cell r="D61">
            <v>32363165.824417051</v>
          </cell>
          <cell r="E61">
            <v>28999762.303638902</v>
          </cell>
          <cell r="F61">
            <v>3363403.5207781498</v>
          </cell>
          <cell r="G61">
            <v>0</v>
          </cell>
          <cell r="H61">
            <v>0</v>
          </cell>
          <cell r="I61">
            <v>0</v>
          </cell>
          <cell r="J61">
            <v>2.7441957602616514</v>
          </cell>
        </row>
        <row r="62">
          <cell r="A62" t="str">
            <v>LDNO LV: Small Non Domestic Unrestricted</v>
          </cell>
          <cell r="B62">
            <v>788.43675949137935</v>
          </cell>
          <cell r="C62">
            <v>127.831401369863</v>
          </cell>
          <cell r="D62">
            <v>14615.148427701981</v>
          </cell>
          <cell r="E62">
            <v>12165.579198951982</v>
          </cell>
          <cell r="F62">
            <v>2449.5692287500001</v>
          </cell>
          <cell r="G62">
            <v>0</v>
          </cell>
          <cell r="H62">
            <v>0</v>
          </cell>
          <cell r="I62">
            <v>0</v>
          </cell>
          <cell r="J62">
            <v>1.8536868368656751</v>
          </cell>
        </row>
        <row r="63">
          <cell r="A63" t="str">
            <v>LDNO HV: Small Non Domestic Unrestricted</v>
          </cell>
          <cell r="B63">
            <v>7392.7733794913811</v>
          </cell>
          <cell r="C63">
            <v>462.20062191780835</v>
          </cell>
          <cell r="D63">
            <v>74651.919507134255</v>
          </cell>
          <cell r="E63">
            <v>69270.286565834249</v>
          </cell>
          <cell r="F63">
            <v>5381.6329413000003</v>
          </cell>
          <cell r="G63">
            <v>0</v>
          </cell>
          <cell r="H63">
            <v>0</v>
          </cell>
          <cell r="I63">
            <v>0</v>
          </cell>
          <cell r="J63">
            <v>1.0097958597544656</v>
          </cell>
        </row>
        <row r="64">
          <cell r="A64" t="str">
            <v>&gt; Small Non Domestic Two Rate</v>
          </cell>
        </row>
        <row r="65">
          <cell r="A65" t="str">
            <v>Small Non Domestic Two Rate</v>
          </cell>
          <cell r="B65">
            <v>577668.88512944686</v>
          </cell>
          <cell r="C65">
            <v>29443.268260965255</v>
          </cell>
          <cell r="D65">
            <v>14009528.537240328</v>
          </cell>
          <cell r="E65">
            <v>13110021.970233709</v>
          </cell>
          <cell r="F65">
            <v>899506.56700661895</v>
          </cell>
          <cell r="G65">
            <v>0</v>
          </cell>
          <cell r="H65">
            <v>0</v>
          </cell>
          <cell r="I65">
            <v>0</v>
          </cell>
          <cell r="J65">
            <v>2.4251831625137652</v>
          </cell>
        </row>
        <row r="66">
          <cell r="A66" t="str">
            <v>LDNO LV: Small Non Domestic Two Rate</v>
          </cell>
          <cell r="B66">
            <v>58.568605525862068</v>
          </cell>
          <cell r="C66">
            <v>2.757156164383562</v>
          </cell>
          <cell r="D66">
            <v>896.4751150280174</v>
          </cell>
          <cell r="E66">
            <v>843.64111002801735</v>
          </cell>
          <cell r="F66">
            <v>52.834005000000005</v>
          </cell>
          <cell r="G66">
            <v>0</v>
          </cell>
          <cell r="H66">
            <v>0</v>
          </cell>
          <cell r="I66">
            <v>0</v>
          </cell>
          <cell r="J66">
            <v>1.5306410439158604</v>
          </cell>
        </row>
        <row r="67">
          <cell r="A67" t="str">
            <v>LDNO HV: Small Non Domestic Two Rate</v>
          </cell>
          <cell r="B67">
            <v>1186.5778513448276</v>
          </cell>
          <cell r="C67">
            <v>23.554836986301375</v>
          </cell>
          <cell r="D67">
            <v>11085.217296115348</v>
          </cell>
          <cell r="E67">
            <v>10810.956551665347</v>
          </cell>
          <cell r="F67">
            <v>274.26074445</v>
          </cell>
          <cell r="G67">
            <v>0</v>
          </cell>
          <cell r="H67">
            <v>0</v>
          </cell>
          <cell r="I67">
            <v>0</v>
          </cell>
          <cell r="J67">
            <v>0.93421744587190259</v>
          </cell>
        </row>
        <row r="68">
          <cell r="A68" t="str">
            <v>&gt; Small Non Domestic Off Peak (related MPAN)</v>
          </cell>
        </row>
        <row r="69">
          <cell r="A69" t="str">
            <v>Small Non Domestic Off Peak (related MPAN)</v>
          </cell>
          <cell r="B69">
            <v>17319.819478475714</v>
          </cell>
          <cell r="C69">
            <v>3339</v>
          </cell>
          <cell r="D69">
            <v>246634.22937349416</v>
          </cell>
          <cell r="E69">
            <v>246634.22937349416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1.4239999999999999</v>
          </cell>
        </row>
        <row r="70">
          <cell r="A70" t="str">
            <v>LDNO LV: Small Non Domestic Off Peak (related MPAN)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/>
          </cell>
        </row>
        <row r="71">
          <cell r="A71" t="str">
            <v>LDNO HV: Small Non Domestic Off Peak (related MPAN)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/>
          </cell>
        </row>
        <row r="72">
          <cell r="A72" t="str">
            <v>&gt; LV Medium Non-Domestic</v>
          </cell>
        </row>
        <row r="73">
          <cell r="A73" t="str">
            <v>LV Medium Non-Domestic</v>
          </cell>
          <cell r="B73">
            <v>1E-3</v>
          </cell>
          <cell r="C73">
            <v>1.1375306250331345E-5</v>
          </cell>
          <cell r="D73">
            <v>2.450731533797312E-2</v>
          </cell>
          <cell r="E73">
            <v>2.2964852248693816E-2</v>
          </cell>
          <cell r="F73">
            <v>1.5424630892793044E-3</v>
          </cell>
          <cell r="G73">
            <v>0</v>
          </cell>
          <cell r="H73">
            <v>0</v>
          </cell>
          <cell r="I73">
            <v>0</v>
          </cell>
          <cell r="J73">
            <v>2.4507315337973119</v>
          </cell>
        </row>
        <row r="74">
          <cell r="A74" t="str">
            <v>LDNO LV: LV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/>
          </cell>
        </row>
        <row r="75">
          <cell r="A75" t="str">
            <v>LDNO HV: LV Medium Non-Domestic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 t="str">
            <v/>
          </cell>
        </row>
        <row r="76">
          <cell r="A76" t="str">
            <v>&gt; LV Sub Medium Non-Domestic</v>
          </cell>
        </row>
        <row r="77">
          <cell r="A77" t="str">
            <v>LV Sub Medium Non-Domestic</v>
          </cell>
          <cell r="B77">
            <v>1E-3</v>
          </cell>
          <cell r="C77">
            <v>8.3651490727006342E-6</v>
          </cell>
          <cell r="D77">
            <v>2.2505593352524344E-2</v>
          </cell>
          <cell r="E77">
            <v>2.1718763248171586E-2</v>
          </cell>
          <cell r="F77">
            <v>7.8683010435275796E-4</v>
          </cell>
          <cell r="G77">
            <v>0</v>
          </cell>
          <cell r="H77">
            <v>0</v>
          </cell>
          <cell r="I77">
            <v>0</v>
          </cell>
          <cell r="J77">
            <v>2.2505593352524342</v>
          </cell>
        </row>
        <row r="78">
          <cell r="A78" t="str">
            <v>&gt; HV Medium Non-Domestic</v>
          </cell>
        </row>
        <row r="79">
          <cell r="A79" t="str">
            <v>HV Medium Non-Domestic</v>
          </cell>
          <cell r="B79">
            <v>1E-3</v>
          </cell>
          <cell r="C79">
            <v>8.8911149421647205E-6</v>
          </cell>
          <cell r="D79">
            <v>2.3631531062953244E-2</v>
          </cell>
          <cell r="E79">
            <v>1.802080631537261E-2</v>
          </cell>
          <cell r="F79">
            <v>5.6107247475806329E-3</v>
          </cell>
          <cell r="G79">
            <v>0</v>
          </cell>
          <cell r="H79">
            <v>0</v>
          </cell>
          <cell r="I79">
            <v>0</v>
          </cell>
          <cell r="J79">
            <v>2.3631531062953246</v>
          </cell>
        </row>
        <row r="80">
          <cell r="A80" t="str">
            <v>&gt; LV Network Domestic</v>
          </cell>
        </row>
        <row r="81">
          <cell r="A81" t="str">
            <v>LV Network Domestic</v>
          </cell>
          <cell r="B81">
            <v>0.1309337540173347</v>
          </cell>
          <cell r="C81">
            <v>8.4931506849315067E-2</v>
          </cell>
          <cell r="D81">
            <v>6.4269815307752314</v>
          </cell>
          <cell r="E81">
            <v>4.8242815307752318</v>
          </cell>
          <cell r="F81">
            <v>1.6026999999999998</v>
          </cell>
          <cell r="G81">
            <v>0</v>
          </cell>
          <cell r="H81">
            <v>0</v>
          </cell>
          <cell r="I81">
            <v>0</v>
          </cell>
          <cell r="J81">
            <v>4.9085750110886952</v>
          </cell>
        </row>
        <row r="82">
          <cell r="A82" t="str">
            <v>LDNO LV: LV Network 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/>
          </cell>
        </row>
        <row r="83">
          <cell r="A83" t="str">
            <v>LDNO HV: LV Network Domestic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 t="str">
            <v/>
          </cell>
        </row>
        <row r="84">
          <cell r="A84" t="str">
            <v>&gt; LV Network Non-Domestic Non-CT</v>
          </cell>
        </row>
        <row r="85">
          <cell r="A85" t="str">
            <v>LV Network Non-Domestic Non-CT</v>
          </cell>
          <cell r="B85">
            <v>412964.46039061237</v>
          </cell>
          <cell r="C85">
            <v>6133.3604116966899</v>
          </cell>
          <cell r="D85">
            <v>10255618.249041958</v>
          </cell>
          <cell r="E85">
            <v>10068241.021784417</v>
          </cell>
          <cell r="F85">
            <v>187377.22725753969</v>
          </cell>
          <cell r="G85">
            <v>0</v>
          </cell>
          <cell r="H85">
            <v>0</v>
          </cell>
          <cell r="I85">
            <v>0</v>
          </cell>
          <cell r="J85">
            <v>2.4834142481271719</v>
          </cell>
        </row>
        <row r="86">
          <cell r="A86" t="str">
            <v>LDNO LV: LV Network Non-Domestic Non-CT</v>
          </cell>
          <cell r="B86">
            <v>54.154036184198283</v>
          </cell>
          <cell r="C86">
            <v>1.1300991921225449</v>
          </cell>
          <cell r="D86">
            <v>830.60192397870264</v>
          </cell>
          <cell r="E86">
            <v>808.94639820965438</v>
          </cell>
          <cell r="F86">
            <v>21.655525769048268</v>
          </cell>
          <cell r="G86">
            <v>0</v>
          </cell>
          <cell r="H86">
            <v>0</v>
          </cell>
          <cell r="I86">
            <v>0</v>
          </cell>
          <cell r="J86">
            <v>1.5337765797428515</v>
          </cell>
        </row>
        <row r="87">
          <cell r="A87" t="str">
            <v>LDNO HV: LV Network Non-Domestic Non-CT</v>
          </cell>
          <cell r="B87">
            <v>2831.2368707743872</v>
          </cell>
          <cell r="C87">
            <v>39.906605458800122</v>
          </cell>
          <cell r="D87">
            <v>28111.699254651223</v>
          </cell>
          <cell r="E87">
            <v>27647.046693991684</v>
          </cell>
          <cell r="F87">
            <v>464.65256065953918</v>
          </cell>
          <cell r="G87">
            <v>0</v>
          </cell>
          <cell r="H87">
            <v>0</v>
          </cell>
          <cell r="I87">
            <v>0</v>
          </cell>
          <cell r="J87">
            <v>0.99291230433016509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1264015.5537686367</v>
          </cell>
          <cell r="C89">
            <v>6675.4921517207349</v>
          </cell>
          <cell r="D89">
            <v>34884497.581417546</v>
          </cell>
          <cell r="E89">
            <v>26611864.482198402</v>
          </cell>
          <cell r="F89">
            <v>287757.10243814992</v>
          </cell>
          <cell r="G89">
            <v>7560297.3988218494</v>
          </cell>
          <cell r="H89">
            <v>305919.61353991064</v>
          </cell>
          <cell r="I89">
            <v>118658.98441923012</v>
          </cell>
          <cell r="J89">
            <v>2.7598155321277598</v>
          </cell>
        </row>
        <row r="90">
          <cell r="A90" t="str">
            <v>LDNO LV: LV HH Metered</v>
          </cell>
          <cell r="B90">
            <v>400.62916185241556</v>
          </cell>
          <cell r="C90">
            <v>3.6487097119870446</v>
          </cell>
          <cell r="D90">
            <v>8053.6697072712013</v>
          </cell>
          <cell r="E90">
            <v>5232.57489065353</v>
          </cell>
          <cell r="F90">
            <v>98.684827225257607</v>
          </cell>
          <cell r="G90">
            <v>2685.4611651</v>
          </cell>
          <cell r="H90">
            <v>0</v>
          </cell>
          <cell r="I90">
            <v>36.948824292413796</v>
          </cell>
          <cell r="J90">
            <v>2.0102554866532718</v>
          </cell>
        </row>
        <row r="91">
          <cell r="A91" t="str">
            <v>LDNO HV: LV HH Metered</v>
          </cell>
          <cell r="B91">
            <v>39916.89963620968</v>
          </cell>
          <cell r="C91">
            <v>102.52944728092592</v>
          </cell>
          <cell r="D91">
            <v>424437.46573970525</v>
          </cell>
          <cell r="E91">
            <v>330944.35538955702</v>
          </cell>
          <cell r="F91">
            <v>1684.0461715892081</v>
          </cell>
          <cell r="G91">
            <v>89980.66715400001</v>
          </cell>
          <cell r="H91">
            <v>827.17923487500013</v>
          </cell>
          <cell r="I91">
            <v>1001.2177896840001</v>
          </cell>
          <cell r="J91">
            <v>1.0633026853485554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760069.66687337018</v>
          </cell>
          <cell r="C93">
            <v>1936.9854039786185</v>
          </cell>
          <cell r="D93">
            <v>18802286.731752429</v>
          </cell>
          <cell r="E93">
            <v>14187421.169837706</v>
          </cell>
          <cell r="F93">
            <v>64266.270225904591</v>
          </cell>
          <cell r="G93">
            <v>4351169.3817870617</v>
          </cell>
          <cell r="H93">
            <v>129674.89993494243</v>
          </cell>
          <cell r="I93">
            <v>69755.009966814439</v>
          </cell>
          <cell r="J93">
            <v>2.4737583344297498</v>
          </cell>
        </row>
        <row r="94">
          <cell r="A94" t="str">
            <v>LDNO HV: LV Sub HH Metered</v>
          </cell>
          <cell r="B94">
            <v>97.468668128697857</v>
          </cell>
          <cell r="C94">
            <v>1.1758993150684933</v>
          </cell>
          <cell r="D94">
            <v>5862.9216077276333</v>
          </cell>
          <cell r="E94">
            <v>1170.7903428926329</v>
          </cell>
          <cell r="F94">
            <v>24.378744600000001</v>
          </cell>
          <cell r="G94">
            <v>4666.8127779000006</v>
          </cell>
          <cell r="H94">
            <v>0</v>
          </cell>
          <cell r="I94">
            <v>0.93974233500000004</v>
          </cell>
          <cell r="J94">
            <v>6.0151859261955014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2430679.980335338</v>
          </cell>
          <cell r="C96">
            <v>1060.270602740768</v>
          </cell>
          <cell r="D96">
            <v>50204201.50127957</v>
          </cell>
          <cell r="E96">
            <v>40715903.640974805</v>
          </cell>
          <cell r="F96">
            <v>349188.99017134326</v>
          </cell>
          <cell r="G96">
            <v>8668549.7911261879</v>
          </cell>
          <cell r="H96">
            <v>352619.33323988685</v>
          </cell>
          <cell r="I96">
            <v>117939.74576735149</v>
          </cell>
          <cell r="J96">
            <v>2.0654385565949069</v>
          </cell>
        </row>
        <row r="97">
          <cell r="A97" t="str">
            <v>LDNO HV: HV HH Metered</v>
          </cell>
          <cell r="B97">
            <v>13594.749396071356</v>
          </cell>
          <cell r="C97">
            <v>7.7141773972602756</v>
          </cell>
          <cell r="D97">
            <v>263780.29432871804</v>
          </cell>
          <cell r="E97">
            <v>167629.57644068275</v>
          </cell>
          <cell r="F97">
            <v>1883.4048402750004</v>
          </cell>
          <cell r="G97">
            <v>94131.354743999982</v>
          </cell>
          <cell r="H97">
            <v>0</v>
          </cell>
          <cell r="I97">
            <v>135.95830376027587</v>
          </cell>
          <cell r="J97">
            <v>1.9403100906365065</v>
          </cell>
        </row>
        <row r="98">
          <cell r="A98" t="str">
            <v>&gt; NHH UMS category A</v>
          </cell>
        </row>
        <row r="99">
          <cell r="A99" t="str">
            <v>NHH UMS category A</v>
          </cell>
          <cell r="B99">
            <v>10121.811870412395</v>
          </cell>
          <cell r="C99">
            <v>741</v>
          </cell>
          <cell r="D99">
            <v>301225.12126347289</v>
          </cell>
          <cell r="E99">
            <v>301225.12126347289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2.976</v>
          </cell>
        </row>
        <row r="100">
          <cell r="A100" t="str">
            <v>LDNO LV: NHH UMS category A</v>
          </cell>
          <cell r="B100">
            <v>136.7981201637931</v>
          </cell>
          <cell r="C100">
            <v>0</v>
          </cell>
          <cell r="D100">
            <v>2554.0209034580171</v>
          </cell>
          <cell r="E100">
            <v>2554.0209034580171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1.867</v>
          </cell>
        </row>
        <row r="101">
          <cell r="A101" t="str">
            <v>LDNO HV: NHH UMS category A</v>
          </cell>
          <cell r="B101">
            <v>23.736825</v>
          </cell>
          <cell r="C101">
            <v>0</v>
          </cell>
          <cell r="D101">
            <v>269.17559549999999</v>
          </cell>
          <cell r="E101">
            <v>269.17559549999999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1.1340000000000001</v>
          </cell>
        </row>
        <row r="102">
          <cell r="A102" t="str">
            <v>&gt; NHH UMS category B</v>
          </cell>
        </row>
        <row r="103">
          <cell r="A103" t="str">
            <v>NHH UMS category B</v>
          </cell>
          <cell r="B103">
            <v>7712.9716131438981</v>
          </cell>
          <cell r="C103">
            <v>689</v>
          </cell>
          <cell r="D103">
            <v>258230.28960805768</v>
          </cell>
          <cell r="E103">
            <v>258230.28960805768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3.3479999999999999</v>
          </cell>
        </row>
        <row r="104">
          <cell r="A104" t="str">
            <v>LDNO LV: NHH UMS category B</v>
          </cell>
          <cell r="B104">
            <v>75.667019508620697</v>
          </cell>
          <cell r="C104">
            <v>0</v>
          </cell>
          <cell r="D104">
            <v>1589.0074096810347</v>
          </cell>
          <cell r="E104">
            <v>1589.0074096810347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2.1000000000000005</v>
          </cell>
        </row>
        <row r="105">
          <cell r="A105" t="str">
            <v>LDNO HV: NHH UMS category B</v>
          </cell>
          <cell r="B105">
            <v>301.33748599137931</v>
          </cell>
          <cell r="C105">
            <v>0</v>
          </cell>
          <cell r="D105">
            <v>3845.0663212500003</v>
          </cell>
          <cell r="E105">
            <v>3845.0663212500003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1.2760000000000002</v>
          </cell>
        </row>
        <row r="106">
          <cell r="A106" t="str">
            <v>&gt; NHH UMS category C</v>
          </cell>
        </row>
        <row r="107">
          <cell r="A107" t="str">
            <v>NHH UMS category C</v>
          </cell>
          <cell r="B107">
            <v>989.1872895940935</v>
          </cell>
          <cell r="C107">
            <v>179</v>
          </cell>
          <cell r="D107">
            <v>41773.37923955857</v>
          </cell>
          <cell r="E107">
            <v>41773.37923955857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4.2229999999999999</v>
          </cell>
        </row>
        <row r="108">
          <cell r="A108" t="str">
            <v>LDNO LV: NHH UMS category C</v>
          </cell>
          <cell r="B108">
            <v>5.1353499568965537</v>
          </cell>
          <cell r="C108">
            <v>0</v>
          </cell>
          <cell r="D108">
            <v>136.0354203581897</v>
          </cell>
          <cell r="E108">
            <v>136.0354203581897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2.649</v>
          </cell>
        </row>
        <row r="109">
          <cell r="A109" t="str">
            <v>LDNO HV: NHH UMS category C</v>
          </cell>
          <cell r="B109">
            <v>2.9883946810344835</v>
          </cell>
          <cell r="C109">
            <v>0</v>
          </cell>
          <cell r="D109">
            <v>48.113154364655188</v>
          </cell>
          <cell r="E109">
            <v>48.113154364655188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1.6100000000000003</v>
          </cell>
        </row>
        <row r="110">
          <cell r="A110" t="str">
            <v>&gt; NHH UMS category D</v>
          </cell>
        </row>
        <row r="111">
          <cell r="A111" t="str">
            <v>NHH UMS category D</v>
          </cell>
          <cell r="B111">
            <v>0</v>
          </cell>
          <cell r="C111">
            <v>1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 t="str">
            <v/>
          </cell>
        </row>
        <row r="112">
          <cell r="A112" t="str">
            <v>LDNO LV: NHH UMS category D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</row>
        <row r="113">
          <cell r="A113" t="str">
            <v>LDNO HV: 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</row>
        <row r="114">
          <cell r="A114" t="str">
            <v>&gt; LV UMS (Pseudo HH Metered)</v>
          </cell>
        </row>
        <row r="115">
          <cell r="A115" t="str">
            <v>LV UMS (Pseudo HH Metered)</v>
          </cell>
          <cell r="B115">
            <v>113435.82553779185</v>
          </cell>
          <cell r="C115">
            <v>27.444162911866147</v>
          </cell>
          <cell r="D115">
            <v>3969182.5871111276</v>
          </cell>
          <cell r="E115">
            <v>3969182.5871111276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3.4990555834486079</v>
          </cell>
        </row>
        <row r="116">
          <cell r="A116" t="str">
            <v>LDNO LV: LV UMS (Pseudo HH Metered)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</row>
        <row r="117">
          <cell r="A117" t="str">
            <v>LDNO HV: LV UMS (Pseudo HH Metered)</v>
          </cell>
          <cell r="B117">
            <v>42.541675523152165</v>
          </cell>
          <cell r="C117">
            <v>1.1758993150684933</v>
          </cell>
          <cell r="D117">
            <v>564.16047973418017</v>
          </cell>
          <cell r="E117">
            <v>564.16047973418017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1.326136013206981</v>
          </cell>
        </row>
        <row r="118">
          <cell r="A118" t="str">
            <v>&gt; LV Generation NHH or Aggregate HH</v>
          </cell>
        </row>
        <row r="119">
          <cell r="A119" t="str">
            <v>LV Generation NHH or Aggregate HH</v>
          </cell>
          <cell r="B119">
            <v>3214.7578266896548</v>
          </cell>
          <cell r="C119">
            <v>286</v>
          </cell>
          <cell r="D119">
            <v>-22374.714473759996</v>
          </cell>
          <cell r="E119">
            <v>-22374.714473759996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-0.69599999999999995</v>
          </cell>
        </row>
        <row r="120">
          <cell r="A120" t="str">
            <v>LDNO LV: LV Generation NHH or Aggregate HH</v>
          </cell>
          <cell r="B120">
            <v>132.89592165517243</v>
          </cell>
          <cell r="C120">
            <v>0</v>
          </cell>
          <cell r="D120">
            <v>-924.95561472000009</v>
          </cell>
          <cell r="E120">
            <v>-924.95561472000009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-0.69600000000000006</v>
          </cell>
        </row>
        <row r="121">
          <cell r="A121" t="str">
            <v>LDNO HV: LV Generation NHH or Aggregate 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</row>
        <row r="122">
          <cell r="A122" t="str">
            <v>&gt; LV Sub Generation NHH</v>
          </cell>
        </row>
        <row r="123">
          <cell r="A123" t="str">
            <v>LV Sub Generation NHH</v>
          </cell>
          <cell r="B123">
            <v>92.074856879310332</v>
          </cell>
          <cell r="C123">
            <v>1</v>
          </cell>
          <cell r="D123">
            <v>-579.15084977086201</v>
          </cell>
          <cell r="E123">
            <v>-579.15084977086201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-0.629</v>
          </cell>
        </row>
        <row r="124">
          <cell r="A124" t="str">
            <v>LDNO HV: LV Sub Generation NHH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str">
            <v/>
          </cell>
        </row>
        <row r="125">
          <cell r="A125" t="str">
            <v>&gt; LV Generation Intermittent</v>
          </cell>
        </row>
        <row r="126">
          <cell r="A126" t="str">
            <v>LV Generation Intermittent</v>
          </cell>
          <cell r="B126">
            <v>78529.095040948305</v>
          </cell>
          <cell r="C126">
            <v>887.02632534246584</v>
          </cell>
          <cell r="D126">
            <v>-537167.49406047002</v>
          </cell>
          <cell r="E126">
            <v>-546562.50148500013</v>
          </cell>
          <cell r="F126">
            <v>0</v>
          </cell>
          <cell r="G126">
            <v>0</v>
          </cell>
          <cell r="H126">
            <v>0</v>
          </cell>
          <cell r="I126">
            <v>9395.0074245300875</v>
          </cell>
          <cell r="J126">
            <v>-0.68403627188161131</v>
          </cell>
        </row>
        <row r="127">
          <cell r="A127" t="str">
            <v>LDNO LV: LV Generation 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/>
          </cell>
        </row>
        <row r="128">
          <cell r="A128" t="str">
            <v>LDNO HV: LV Generation Intermittent</v>
          </cell>
          <cell r="B128">
            <v>1158.4981509517236</v>
          </cell>
          <cell r="C128">
            <v>3.2634739726027386</v>
          </cell>
          <cell r="D128">
            <v>-8041.07206577743</v>
          </cell>
          <cell r="E128">
            <v>-8063.1471306239946</v>
          </cell>
          <cell r="F128">
            <v>0</v>
          </cell>
          <cell r="G128">
            <v>0</v>
          </cell>
          <cell r="H128">
            <v>0</v>
          </cell>
          <cell r="I128">
            <v>22.075064846565521</v>
          </cell>
          <cell r="J128">
            <v>-0.69409451013552059</v>
          </cell>
        </row>
        <row r="129">
          <cell r="A129" t="str">
            <v>&gt; LV Generation Intermittent no RP charge</v>
          </cell>
        </row>
        <row r="130">
          <cell r="A130" t="str">
            <v>LV Generation Intermittent no RP charge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2299.2193917891755</v>
          </cell>
          <cell r="C132">
            <v>16.428914383561644</v>
          </cell>
          <cell r="D132">
            <v>-16301.585552054941</v>
          </cell>
          <cell r="E132">
            <v>-17255.246710859596</v>
          </cell>
          <cell r="F132">
            <v>0</v>
          </cell>
          <cell r="G132">
            <v>0</v>
          </cell>
          <cell r="H132">
            <v>0</v>
          </cell>
          <cell r="I132">
            <v>953.66115880465532</v>
          </cell>
          <cell r="J132">
            <v>-0.70900522195794435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 t="str">
            <v/>
          </cell>
        </row>
        <row r="135">
          <cell r="A135" t="str">
            <v>&gt; LV Generation Non-Intermittent no RP charge</v>
          </cell>
        </row>
        <row r="136">
          <cell r="A136" t="str">
            <v>LV Generation Non-Intermittent no RP charge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/>
          </cell>
        </row>
        <row r="137">
          <cell r="A137" t="str">
            <v>&gt; LV Sub Generation Intermittent</v>
          </cell>
        </row>
        <row r="138">
          <cell r="A138" t="str">
            <v>LV Sub Generation Intermittent</v>
          </cell>
          <cell r="B138">
            <v>13040.742602439654</v>
          </cell>
          <cell r="C138">
            <v>121.63811301369863</v>
          </cell>
          <cell r="D138">
            <v>-79969.166973807325</v>
          </cell>
          <cell r="E138">
            <v>-82026.270969345424</v>
          </cell>
          <cell r="F138">
            <v>0</v>
          </cell>
          <cell r="G138">
            <v>0</v>
          </cell>
          <cell r="H138">
            <v>0</v>
          </cell>
          <cell r="I138">
            <v>2057.1039955381034</v>
          </cell>
          <cell r="J138">
            <v>-0.61322556093428882</v>
          </cell>
        </row>
        <row r="139">
          <cell r="A139" t="str">
            <v>LDNO HV: LV Sub Generation 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/>
          </cell>
        </row>
        <row r="140">
          <cell r="A140" t="str">
            <v>&gt; LV Sub Generation Intermittent no RP charge</v>
          </cell>
        </row>
        <row r="141">
          <cell r="A141" t="str">
            <v>LV Sub Generation Intermittent no RP charge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/>
          </cell>
        </row>
        <row r="142">
          <cell r="A142" t="str">
            <v>&gt; LV Sub Generation Non-Intermittent</v>
          </cell>
        </row>
        <row r="143">
          <cell r="A143" t="str">
            <v>LV Sub Generation Non-Intermittent</v>
          </cell>
          <cell r="B143">
            <v>4092.981835864925</v>
          </cell>
          <cell r="C143">
            <v>12.478949999999999</v>
          </cell>
          <cell r="D143">
            <v>-26118.734719311731</v>
          </cell>
          <cell r="E143">
            <v>-26883.410831471905</v>
          </cell>
          <cell r="F143">
            <v>0</v>
          </cell>
          <cell r="G143">
            <v>0</v>
          </cell>
          <cell r="H143">
            <v>0</v>
          </cell>
          <cell r="I143">
            <v>764.67611216017247</v>
          </cell>
          <cell r="J143">
            <v>-0.63813463549838467</v>
          </cell>
        </row>
        <row r="144">
          <cell r="A144" t="str">
            <v>LDNO HV: LV Sub Generation Non-Intermittent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</row>
        <row r="145">
          <cell r="A145" t="str">
            <v>&gt; LV Sub Generation Non-Intermittent no RP charge</v>
          </cell>
        </row>
        <row r="146">
          <cell r="A146" t="str">
            <v>LV Sub Generation Non-Intermittent no RP charge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</row>
        <row r="147">
          <cell r="A147" t="str">
            <v>&gt; HV Generation Intermittent</v>
          </cell>
        </row>
        <row r="148">
          <cell r="A148" t="str">
            <v>HV Generation Intermittent</v>
          </cell>
          <cell r="B148">
            <v>408798.58803053456</v>
          </cell>
          <cell r="C148">
            <v>237.99717534246571</v>
          </cell>
          <cell r="D148">
            <v>-1593690.7149972983</v>
          </cell>
          <cell r="E148">
            <v>-1635194.3521221383</v>
          </cell>
          <cell r="F148">
            <v>37788.001514999989</v>
          </cell>
          <cell r="G148">
            <v>0</v>
          </cell>
          <cell r="H148">
            <v>0</v>
          </cell>
          <cell r="I148">
            <v>3715.6356098400011</v>
          </cell>
          <cell r="J148">
            <v>-0.38984741182086968</v>
          </cell>
        </row>
        <row r="149">
          <cell r="A149" t="str">
            <v>LDNO HV: HV Generation Intermittent</v>
          </cell>
          <cell r="B149">
            <v>28.965318951724136</v>
          </cell>
          <cell r="C149">
            <v>1.9710246575342465</v>
          </cell>
          <cell r="D149">
            <v>-115.86127580689656</v>
          </cell>
          <cell r="E149">
            <v>-115.86127580689656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-0.4</v>
          </cell>
        </row>
        <row r="150">
          <cell r="A150" t="str">
            <v>&gt; HV Generation Intermittent no RP charge</v>
          </cell>
        </row>
        <row r="151">
          <cell r="A151" t="str">
            <v>HV Generation Intermittent no RP charge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</row>
        <row r="152">
          <cell r="A152" t="str">
            <v>&gt; HV Generation Non-Intermittent</v>
          </cell>
        </row>
        <row r="153">
          <cell r="A153" t="str">
            <v>HV Generation Non-Intermittent</v>
          </cell>
          <cell r="B153">
            <v>248137.44553724525</v>
          </cell>
          <cell r="C153">
            <v>70.943264383561655</v>
          </cell>
          <cell r="D153">
            <v>-1164305.4474513701</v>
          </cell>
          <cell r="E153">
            <v>-1177923.8645958204</v>
          </cell>
          <cell r="F153">
            <v>11264.016802500002</v>
          </cell>
          <cell r="G153">
            <v>0</v>
          </cell>
          <cell r="H153">
            <v>0</v>
          </cell>
          <cell r="I153">
            <v>2354.4003419503447</v>
          </cell>
          <cell r="J153">
            <v>-0.46921795496464425</v>
          </cell>
        </row>
        <row r="154">
          <cell r="A154" t="str">
            <v>LDNO HV: HV Generation Non-Intermittent</v>
          </cell>
          <cell r="B154">
            <v>3.9151496751291055</v>
          </cell>
          <cell r="C154">
            <v>1.3382136986301367</v>
          </cell>
          <cell r="D154">
            <v>-5.4125186456494401</v>
          </cell>
          <cell r="E154">
            <v>-6.3242505342011643</v>
          </cell>
          <cell r="F154">
            <v>0</v>
          </cell>
          <cell r="G154">
            <v>0</v>
          </cell>
          <cell r="H154">
            <v>0</v>
          </cell>
          <cell r="I154">
            <v>0.91173188855172427</v>
          </cell>
          <cell r="J154">
            <v>-0.13824551025551679</v>
          </cell>
        </row>
        <row r="155">
          <cell r="A155" t="str">
            <v>&gt; HV Generation Non-Intermittent no RP charge</v>
          </cell>
        </row>
        <row r="156">
          <cell r="A156" t="str">
            <v>HV Generation Non-Intermittent no RP charge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</row>
        <row r="158">
          <cell r="A158" t="str">
            <v>3803. Revenue summary by tariff component</v>
          </cell>
        </row>
        <row r="159">
          <cell r="A159" t="str">
            <v>Data sources:</v>
          </cell>
        </row>
        <row r="160">
          <cell r="A160" t="str">
            <v>x1 = 3802. All units (MWh) (in Revenue summary)</v>
          </cell>
        </row>
        <row r="161">
          <cell r="A161" t="str">
            <v>x2 = 3802. MPANs (in Revenue summary)</v>
          </cell>
        </row>
        <row r="162">
          <cell r="A162" t="str">
            <v>x3 = 3802. Net revenues (£) (in Revenue summary)</v>
          </cell>
        </row>
        <row r="163">
          <cell r="A163" t="str">
            <v>x4 = 3802. Revenues from unit rates (£) (in Revenue summary)</v>
          </cell>
        </row>
        <row r="164">
          <cell r="A164" t="str">
            <v>x5 = 3802. Revenues from fixed charges (£) (in Revenue summary)</v>
          </cell>
        </row>
        <row r="165">
          <cell r="A165" t="str">
            <v>x6 = 3802. Revenues from capacity charges (£) (in Revenue summary)</v>
          </cell>
        </row>
        <row r="166">
          <cell r="A166" t="str">
            <v>x7 = 3802. Revenues from exceeded capacity charges (£) (in Revenue summary)</v>
          </cell>
        </row>
        <row r="167">
          <cell r="A167" t="str">
            <v>x8 = 3802. Revenues from reactive power charges (£) (in Revenue summary)</v>
          </cell>
        </row>
        <row r="168">
          <cell r="A168" t="str">
            <v>Kind:</v>
          </cell>
          <cell r="B168" t="str">
            <v>Cell summation</v>
          </cell>
          <cell r="C168" t="str">
            <v>Cell summation</v>
          </cell>
          <cell r="D168" t="str">
            <v>Cell summation</v>
          </cell>
          <cell r="E168" t="str">
            <v>Cell summation</v>
          </cell>
          <cell r="F168" t="str">
            <v>Cell summation</v>
          </cell>
          <cell r="G168" t="str">
            <v>Cell summation</v>
          </cell>
          <cell r="H168" t="str">
            <v>Cell summation</v>
          </cell>
          <cell r="I168" t="str">
            <v>Cell summation</v>
          </cell>
        </row>
        <row r="169">
          <cell r="A169" t="str">
            <v>Formula:</v>
          </cell>
          <cell r="B169" t="str">
            <v>=SUM(x1)</v>
          </cell>
          <cell r="C169" t="str">
            <v>=SUM(x2)</v>
          </cell>
          <cell r="D169" t="str">
            <v>=SUM(x3)</v>
          </cell>
          <cell r="E169" t="str">
            <v>=SUM(x4)</v>
          </cell>
          <cell r="F169" t="str">
            <v>=SUM(x5)</v>
          </cell>
          <cell r="G169" t="str">
            <v>=SUM(x6)</v>
          </cell>
          <cell r="H169" t="str">
            <v>=SUM(x7)</v>
          </cell>
          <cell r="I169" t="str">
            <v>=SUM(x8)</v>
          </cell>
        </row>
        <row r="171">
          <cell r="B171" t="str">
            <v>Total units (MWh)</v>
          </cell>
          <cell r="C171" t="str">
            <v>Total MPANs</v>
          </cell>
          <cell r="D171" t="str">
            <v>Total net revenues (£)</v>
          </cell>
          <cell r="E171" t="str">
            <v>Total net revenues from unit rates (£)</v>
          </cell>
          <cell r="F171" t="str">
            <v>Total revenues from fixed charges (£)</v>
          </cell>
          <cell r="G171" t="str">
            <v>Total revenues from capacity charges (£)</v>
          </cell>
          <cell r="H171" t="str">
            <v>Total revenues from exceeded capacity charges (£)</v>
          </cell>
          <cell r="I171" t="str">
            <v>Total revenues from reactive power charges (£)</v>
          </cell>
        </row>
        <row r="172">
          <cell r="A172" t="str">
            <v>Revenue summary by tariff component</v>
          </cell>
          <cell r="B172">
            <v>13277802.431886537</v>
          </cell>
          <cell r="C172">
            <v>1655500.8818487287</v>
          </cell>
          <cell r="D172">
            <v>335833716.0843327</v>
          </cell>
          <cell r="E172">
            <v>281049974.83035237</v>
          </cell>
          <cell r="F172">
            <v>32896427.084201701</v>
          </cell>
          <cell r="G172">
            <v>20771480.867576096</v>
          </cell>
          <cell r="H172">
            <v>789041.02594961494</v>
          </cell>
          <cell r="I172">
            <v>326792.27625302615</v>
          </cell>
          <cell r="J172">
            <v>0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Add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South West in April 19 (no data version)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Exceeded capacity charge p/kVA/day (in Tariffs)</v>
          </cell>
        </row>
        <row r="11">
          <cell r="A11" t="str">
            <v>x7 = 3607. Reactive power charge p/kVArh (in Tariffs)</v>
          </cell>
        </row>
        <row r="12">
          <cell r="A12" t="str">
            <v>Kind:</v>
          </cell>
          <cell r="B12" t="str">
            <v>Input data</v>
          </cell>
          <cell r="C12" t="str">
            <v>Fixed data</v>
          </cell>
          <cell r="D12" t="str">
            <v>Copy cells</v>
          </cell>
          <cell r="E12" t="str">
            <v>Copy cells</v>
          </cell>
          <cell r="F12" t="str">
            <v>Copy cells</v>
          </cell>
          <cell r="G12" t="str">
            <v>Copy cells</v>
          </cell>
          <cell r="H12" t="str">
            <v>Copy cells</v>
          </cell>
          <cell r="I12" t="str">
            <v>Copy cells</v>
          </cell>
        </row>
        <row r="13">
          <cell r="A13" t="str">
            <v>Formula:</v>
          </cell>
          <cell r="B13" t="str">
            <v/>
          </cell>
          <cell r="C13" t="str">
            <v/>
          </cell>
          <cell r="D13" t="str">
            <v>= x1</v>
          </cell>
          <cell r="E13" t="str">
            <v>= x2</v>
          </cell>
          <cell r="F13" t="str">
            <v>= x3</v>
          </cell>
          <cell r="G13" t="str">
            <v>= x4</v>
          </cell>
          <cell r="H13" t="str">
            <v>= x5</v>
          </cell>
          <cell r="I13" t="str">
            <v>= x6</v>
          </cell>
        </row>
        <row r="15">
          <cell r="B15" t="str">
            <v>Open LLFCs</v>
          </cell>
          <cell r="C15" t="str">
            <v>PCs</v>
          </cell>
          <cell r="D15" t="str">
            <v>Unit rate 1 p/kWh</v>
          </cell>
          <cell r="E15" t="str">
            <v>Unit rate 2 p/kWh</v>
          </cell>
          <cell r="F15" t="str">
            <v>Unit rate 3 p/kWh</v>
          </cell>
          <cell r="G15" t="str">
            <v>Fixed charge p/MPAN/day</v>
          </cell>
          <cell r="H15" t="str">
            <v>Capacity charge p/kVA/day</v>
          </cell>
          <cell r="I15" t="str">
            <v>Exceeded capacity charge p/kVA/day</v>
          </cell>
        </row>
        <row r="16">
          <cell r="A16" t="str">
            <v>Domestic Unrestricted</v>
          </cell>
          <cell r="B16" t="str">
            <v>10, 20</v>
          </cell>
          <cell r="C16">
            <v>1</v>
          </cell>
          <cell r="D16">
            <v>2.7509999999999999</v>
          </cell>
          <cell r="E16">
            <v>0</v>
          </cell>
          <cell r="F16">
            <v>0</v>
          </cell>
          <cell r="G16">
            <v>5.0199999999999996</v>
          </cell>
          <cell r="H16">
            <v>0</v>
          </cell>
          <cell r="I16">
            <v>0</v>
          </cell>
        </row>
        <row r="17">
          <cell r="A17" t="str">
            <v>Domestic Two Rate</v>
          </cell>
          <cell r="B17" t="str">
            <v>30, 40</v>
          </cell>
          <cell r="C17">
            <v>2</v>
          </cell>
          <cell r="D17">
            <v>3.0139999999999998</v>
          </cell>
          <cell r="E17">
            <v>1.425</v>
          </cell>
          <cell r="F17">
            <v>0</v>
          </cell>
          <cell r="G17">
            <v>5.0199999999999996</v>
          </cell>
          <cell r="H17">
            <v>0</v>
          </cell>
          <cell r="I17">
            <v>0</v>
          </cell>
        </row>
        <row r="18">
          <cell r="A18" t="str">
            <v>Domestic Off Peak (related MPAN)</v>
          </cell>
          <cell r="B18">
            <v>430</v>
          </cell>
          <cell r="C18">
            <v>2</v>
          </cell>
          <cell r="D18">
            <v>1.4259999999999999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Small Non Domestic Unrestricted</v>
          </cell>
          <cell r="B19">
            <v>110</v>
          </cell>
          <cell r="C19">
            <v>3</v>
          </cell>
          <cell r="D19">
            <v>2.5299999999999998</v>
          </cell>
          <cell r="E19">
            <v>0</v>
          </cell>
          <cell r="F19">
            <v>0</v>
          </cell>
          <cell r="G19">
            <v>9.3800000000000008</v>
          </cell>
          <cell r="H19">
            <v>0</v>
          </cell>
          <cell r="I19">
            <v>0</v>
          </cell>
        </row>
        <row r="20">
          <cell r="A20" t="str">
            <v>Small Non Domestic Two Rate</v>
          </cell>
          <cell r="B20">
            <v>210</v>
          </cell>
          <cell r="C20">
            <v>4</v>
          </cell>
          <cell r="D20">
            <v>2.702</v>
          </cell>
          <cell r="E20">
            <v>1.425</v>
          </cell>
          <cell r="F20">
            <v>0</v>
          </cell>
          <cell r="G20">
            <v>9.3800000000000008</v>
          </cell>
          <cell r="H20">
            <v>0</v>
          </cell>
          <cell r="I20">
            <v>0</v>
          </cell>
        </row>
        <row r="21">
          <cell r="A21" t="str">
            <v>Small Non Domestic Off Peak (related MPAN)</v>
          </cell>
          <cell r="B21">
            <v>251</v>
          </cell>
          <cell r="C21">
            <v>4</v>
          </cell>
          <cell r="D21">
            <v>1.4339999999999999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LV Medium Non-Domestic</v>
          </cell>
          <cell r="B22">
            <v>570</v>
          </cell>
          <cell r="C22" t="str">
            <v>5-8</v>
          </cell>
          <cell r="D22">
            <v>2.5649999999999999</v>
          </cell>
          <cell r="E22">
            <v>1.405</v>
          </cell>
          <cell r="F22">
            <v>0</v>
          </cell>
          <cell r="G22">
            <v>23.47</v>
          </cell>
          <cell r="H22">
            <v>0</v>
          </cell>
          <cell r="I22">
            <v>0</v>
          </cell>
        </row>
        <row r="23">
          <cell r="A23" t="str">
            <v>LV Sub Medium Non-Domestic</v>
          </cell>
          <cell r="B23">
            <v>540</v>
          </cell>
          <cell r="C23" t="str">
            <v>5-8</v>
          </cell>
          <cell r="D23">
            <v>2.4140000000000001</v>
          </cell>
          <cell r="E23">
            <v>1.3919999999999999</v>
          </cell>
          <cell r="F23">
            <v>0</v>
          </cell>
          <cell r="G23">
            <v>21.41</v>
          </cell>
          <cell r="H23">
            <v>0</v>
          </cell>
          <cell r="I23">
            <v>0</v>
          </cell>
        </row>
        <row r="24">
          <cell r="A24" t="str">
            <v>HV Medium Non-Domestic</v>
          </cell>
          <cell r="B24">
            <v>510</v>
          </cell>
          <cell r="C24" t="str">
            <v>5-8</v>
          </cell>
          <cell r="D24">
            <v>2.028</v>
          </cell>
          <cell r="E24">
            <v>1.3520000000000001</v>
          </cell>
          <cell r="F24">
            <v>0</v>
          </cell>
          <cell r="G24">
            <v>143.55000000000001</v>
          </cell>
          <cell r="H24">
            <v>0</v>
          </cell>
          <cell r="I24">
            <v>0</v>
          </cell>
        </row>
        <row r="25">
          <cell r="A25" t="str">
            <v>LV Network Domestic</v>
          </cell>
          <cell r="B25">
            <v>202</v>
          </cell>
          <cell r="D25">
            <v>14.425000000000001</v>
          </cell>
          <cell r="E25">
            <v>1.806</v>
          </cell>
          <cell r="F25">
            <v>1.417</v>
          </cell>
          <cell r="G25">
            <v>5.0199999999999996</v>
          </cell>
          <cell r="H25">
            <v>0</v>
          </cell>
          <cell r="I25">
            <v>0</v>
          </cell>
        </row>
        <row r="26">
          <cell r="A26" t="str">
            <v>LV Network Non-Domestic Non-CT</v>
          </cell>
          <cell r="B26">
            <v>203</v>
          </cell>
          <cell r="D26">
            <v>14.941000000000001</v>
          </cell>
          <cell r="E26">
            <v>1.825</v>
          </cell>
          <cell r="F26">
            <v>1.421</v>
          </cell>
          <cell r="G26">
            <v>9.3800000000000008</v>
          </cell>
          <cell r="H26">
            <v>0</v>
          </cell>
          <cell r="I26">
            <v>0</v>
          </cell>
        </row>
        <row r="27">
          <cell r="A27" t="str">
            <v>LV HH Metered</v>
          </cell>
          <cell r="B27">
            <v>570</v>
          </cell>
          <cell r="D27">
            <v>10.446</v>
          </cell>
          <cell r="E27">
            <v>1.619</v>
          </cell>
          <cell r="F27">
            <v>1.381</v>
          </cell>
          <cell r="G27">
            <v>12</v>
          </cell>
          <cell r="H27">
            <v>3.29</v>
          </cell>
          <cell r="I27">
            <v>7.28</v>
          </cell>
        </row>
        <row r="28">
          <cell r="A28" t="str">
            <v>LV Sub HH Metered</v>
          </cell>
          <cell r="B28">
            <v>540</v>
          </cell>
          <cell r="D28">
            <v>8.4489999999999998</v>
          </cell>
          <cell r="E28">
            <v>1.4910000000000001</v>
          </cell>
          <cell r="F28">
            <v>1.359</v>
          </cell>
          <cell r="G28">
            <v>9.3699999999999992</v>
          </cell>
          <cell r="H28">
            <v>3.36</v>
          </cell>
          <cell r="I28">
            <v>6.73</v>
          </cell>
        </row>
        <row r="29">
          <cell r="A29" t="str">
            <v>HV HH Metered</v>
          </cell>
          <cell r="B29">
            <v>510</v>
          </cell>
          <cell r="D29">
            <v>6.726</v>
          </cell>
          <cell r="E29">
            <v>1.407</v>
          </cell>
          <cell r="F29">
            <v>1.343</v>
          </cell>
          <cell r="G29">
            <v>101.16</v>
          </cell>
          <cell r="H29">
            <v>2.82</v>
          </cell>
          <cell r="I29">
            <v>6.7</v>
          </cell>
        </row>
        <row r="30">
          <cell r="A30" t="str">
            <v>NHH UMS category A</v>
          </cell>
          <cell r="B30">
            <v>977</v>
          </cell>
          <cell r="C30">
            <v>8</v>
          </cell>
          <cell r="D30">
            <v>3.15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B</v>
          </cell>
          <cell r="B31">
            <v>980</v>
          </cell>
          <cell r="C31">
            <v>1</v>
          </cell>
          <cell r="D31">
            <v>3.488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C</v>
          </cell>
          <cell r="B32">
            <v>978</v>
          </cell>
          <cell r="C32">
            <v>1</v>
          </cell>
          <cell r="D32">
            <v>4.3949999999999996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NHH UMS category D</v>
          </cell>
          <cell r="B33">
            <v>979</v>
          </cell>
          <cell r="C33">
            <v>1</v>
          </cell>
          <cell r="D33">
            <v>2.823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UMS (Pseudo HH Metered)</v>
          </cell>
          <cell r="B34">
            <v>970</v>
          </cell>
          <cell r="D34">
            <v>34.975000000000001</v>
          </cell>
          <cell r="E34">
            <v>2.9209999999999998</v>
          </cell>
          <cell r="F34">
            <v>2.3279999999999998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NHH or Aggregate HH</v>
          </cell>
          <cell r="B35">
            <v>581</v>
          </cell>
          <cell r="C35" t="str">
            <v>8&amp;0</v>
          </cell>
          <cell r="D35">
            <v>-0.69299999999999995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Sub Generation NHH</v>
          </cell>
          <cell r="B36">
            <v>551</v>
          </cell>
          <cell r="C36">
            <v>8</v>
          </cell>
          <cell r="D36">
            <v>-0.625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LV Generation Intermittent</v>
          </cell>
          <cell r="B37">
            <v>581</v>
          </cell>
          <cell r="D37">
            <v>-0.69299999999999995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LV Generation Intermittent no RP charge</v>
          </cell>
          <cell r="B38" t="str">
            <v>tbc</v>
          </cell>
          <cell r="D38">
            <v>-0.69299999999999995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LV Generation Non-Intermittent</v>
          </cell>
          <cell r="B39">
            <v>527</v>
          </cell>
          <cell r="D39">
            <v>-8.8439999999999994</v>
          </cell>
          <cell r="E39">
            <v>-0.32800000000000001</v>
          </cell>
          <cell r="F39">
            <v>-6.6000000000000003E-2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LV Generation Non-Intermittent no RP charge</v>
          </cell>
          <cell r="B40" t="str">
            <v>tbc</v>
          </cell>
          <cell r="D40">
            <v>-8.8439999999999994</v>
          </cell>
          <cell r="E40">
            <v>-0.32800000000000001</v>
          </cell>
          <cell r="F40">
            <v>-6.6000000000000003E-2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LV Sub Generation Intermittent</v>
          </cell>
          <cell r="B41">
            <v>551</v>
          </cell>
          <cell r="D41">
            <v>-0.625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LV Sub Generation Intermittent no RP charge</v>
          </cell>
          <cell r="B42" t="str">
            <v>tbc</v>
          </cell>
          <cell r="D42">
            <v>-0.625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LV Sub Generation Non-Intermittent</v>
          </cell>
          <cell r="B43">
            <v>526</v>
          </cell>
          <cell r="D43">
            <v>-8.1080000000000005</v>
          </cell>
          <cell r="E43">
            <v>-0.27900000000000003</v>
          </cell>
          <cell r="F43">
            <v>-5.7000000000000002E-2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LV Sub Generation Non-Intermittent no RP charge</v>
          </cell>
          <cell r="B44" t="str">
            <v>tbc</v>
          </cell>
          <cell r="D44">
            <v>-8.1080000000000005</v>
          </cell>
          <cell r="E44">
            <v>-0.27900000000000003</v>
          </cell>
          <cell r="F44">
            <v>-5.7000000000000002E-2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HV Generation Intermittent</v>
          </cell>
          <cell r="B45">
            <v>521</v>
          </cell>
          <cell r="D45">
            <v>-0.39400000000000002</v>
          </cell>
          <cell r="E45">
            <v>0</v>
          </cell>
          <cell r="F45">
            <v>0</v>
          </cell>
          <cell r="G45">
            <v>41.59</v>
          </cell>
          <cell r="H45">
            <v>0</v>
          </cell>
          <cell r="I45">
            <v>0</v>
          </cell>
        </row>
        <row r="46">
          <cell r="A46" t="str">
            <v>HV Generation Intermittent no RP charge</v>
          </cell>
          <cell r="B46" t="str">
            <v>tbc</v>
          </cell>
          <cell r="D46">
            <v>-0.39400000000000002</v>
          </cell>
          <cell r="E46">
            <v>0</v>
          </cell>
          <cell r="F46">
            <v>0</v>
          </cell>
          <cell r="G46">
            <v>41.59</v>
          </cell>
          <cell r="H46">
            <v>0</v>
          </cell>
          <cell r="I46">
            <v>0</v>
          </cell>
        </row>
        <row r="47">
          <cell r="A47" t="str">
            <v>HV Generation Non-Intermittent</v>
          </cell>
          <cell r="B47">
            <v>524</v>
          </cell>
          <cell r="D47">
            <v>-5.585</v>
          </cell>
          <cell r="E47">
            <v>-0.11600000000000001</v>
          </cell>
          <cell r="F47">
            <v>-2.8000000000000001E-2</v>
          </cell>
          <cell r="G47">
            <v>41.59</v>
          </cell>
          <cell r="H47">
            <v>0</v>
          </cell>
          <cell r="I47">
            <v>0</v>
          </cell>
        </row>
        <row r="48">
          <cell r="A48" t="str">
            <v>HV Generation Non-Intermittent no RP charge</v>
          </cell>
          <cell r="B48" t="str">
            <v>tbc</v>
          </cell>
          <cell r="D48">
            <v>-5.585</v>
          </cell>
          <cell r="E48">
            <v>-0.11600000000000001</v>
          </cell>
          <cell r="F48">
            <v>-2.8000000000000001E-2</v>
          </cell>
          <cell r="G48">
            <v>41.59</v>
          </cell>
          <cell r="H48">
            <v>0</v>
          </cell>
          <cell r="I48">
            <v>0</v>
          </cell>
        </row>
        <row r="49">
          <cell r="A49" t="str">
            <v>LDNO LV: Domestic Unrestricted</v>
          </cell>
          <cell r="B49">
            <v>20300</v>
          </cell>
          <cell r="C49">
            <v>1</v>
          </cell>
          <cell r="D49">
            <v>1.7190000000000001</v>
          </cell>
          <cell r="E49">
            <v>0</v>
          </cell>
          <cell r="F49">
            <v>0</v>
          </cell>
          <cell r="G49">
            <v>3.14</v>
          </cell>
          <cell r="H49">
            <v>0</v>
          </cell>
          <cell r="I49">
            <v>0</v>
          </cell>
        </row>
        <row r="50">
          <cell r="A50" t="str">
            <v>LDNO LV: Domestic Two Rate</v>
          </cell>
          <cell r="B50">
            <v>20301</v>
          </cell>
          <cell r="C50">
            <v>2</v>
          </cell>
          <cell r="D50">
            <v>1.883</v>
          </cell>
          <cell r="E50">
            <v>0.89</v>
          </cell>
          <cell r="F50">
            <v>0</v>
          </cell>
          <cell r="G50">
            <v>3.14</v>
          </cell>
          <cell r="H50">
            <v>0</v>
          </cell>
          <cell r="I50">
            <v>0</v>
          </cell>
        </row>
        <row r="51">
          <cell r="A51" t="str">
            <v>LDNO LV: Domestic Off Peak (related MPAN)</v>
          </cell>
          <cell r="B51">
            <v>20302</v>
          </cell>
          <cell r="C51">
            <v>2</v>
          </cell>
          <cell r="D51">
            <v>0.89100000000000001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Small Non Domestic Unrestricted</v>
          </cell>
          <cell r="B52">
            <v>20303</v>
          </cell>
          <cell r="C52">
            <v>3</v>
          </cell>
          <cell r="D52">
            <v>1.581</v>
          </cell>
          <cell r="E52">
            <v>0</v>
          </cell>
          <cell r="F52">
            <v>0</v>
          </cell>
          <cell r="G52">
            <v>5.86</v>
          </cell>
          <cell r="H52">
            <v>0</v>
          </cell>
          <cell r="I52">
            <v>0</v>
          </cell>
        </row>
        <row r="53">
          <cell r="A53" t="str">
            <v>LDNO LV: Small Non Domestic Two Rate</v>
          </cell>
          <cell r="B53">
            <v>20304</v>
          </cell>
          <cell r="C53">
            <v>4</v>
          </cell>
          <cell r="D53">
            <v>1.6879999999999999</v>
          </cell>
          <cell r="E53">
            <v>0.89</v>
          </cell>
          <cell r="F53">
            <v>0</v>
          </cell>
          <cell r="G53">
            <v>5.86</v>
          </cell>
          <cell r="H53">
            <v>0</v>
          </cell>
          <cell r="I53">
            <v>0</v>
          </cell>
        </row>
        <row r="54">
          <cell r="A54" t="str">
            <v>LDNO LV: Small Non Domestic Off Peak (related MPAN)</v>
          </cell>
          <cell r="B54">
            <v>20305</v>
          </cell>
          <cell r="C54">
            <v>4</v>
          </cell>
          <cell r="D54">
            <v>0.89600000000000002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Medium Non-Domestic</v>
          </cell>
          <cell r="B55">
            <v>20306</v>
          </cell>
          <cell r="C55" t="str">
            <v>5-8</v>
          </cell>
          <cell r="D55">
            <v>1.6020000000000001</v>
          </cell>
          <cell r="E55">
            <v>0.878</v>
          </cell>
          <cell r="F55">
            <v>0</v>
          </cell>
          <cell r="G55">
            <v>14.66</v>
          </cell>
          <cell r="H55">
            <v>0</v>
          </cell>
          <cell r="I55">
            <v>0</v>
          </cell>
        </row>
        <row r="56">
          <cell r="A56" t="str">
            <v>LDNO LV: LV Network Domestic</v>
          </cell>
          <cell r="B56">
            <v>20307</v>
          </cell>
          <cell r="D56">
            <v>9.0120000000000005</v>
          </cell>
          <cell r="E56">
            <v>1.1279999999999999</v>
          </cell>
          <cell r="F56">
            <v>0.88500000000000001</v>
          </cell>
          <cell r="G56">
            <v>3.14</v>
          </cell>
          <cell r="H56">
            <v>0</v>
          </cell>
          <cell r="I56">
            <v>0</v>
          </cell>
        </row>
        <row r="57">
          <cell r="A57" t="str">
            <v>LDNO LV: LV Network Non-Domestic Non-CT</v>
          </cell>
          <cell r="B57">
            <v>20308</v>
          </cell>
          <cell r="D57">
            <v>9.3339999999999996</v>
          </cell>
          <cell r="E57">
            <v>1.1399999999999999</v>
          </cell>
          <cell r="F57">
            <v>0.88800000000000001</v>
          </cell>
          <cell r="G57">
            <v>5.86</v>
          </cell>
          <cell r="H57">
            <v>0</v>
          </cell>
          <cell r="I57">
            <v>0</v>
          </cell>
        </row>
        <row r="58">
          <cell r="A58" t="str">
            <v>LDNO LV: LV HH Metered</v>
          </cell>
          <cell r="B58">
            <v>20309</v>
          </cell>
          <cell r="D58">
            <v>6.5259999999999998</v>
          </cell>
          <cell r="E58">
            <v>1.0109999999999999</v>
          </cell>
          <cell r="F58">
            <v>0.86299999999999999</v>
          </cell>
          <cell r="G58">
            <v>7.5</v>
          </cell>
          <cell r="H58">
            <v>2.06</v>
          </cell>
          <cell r="I58">
            <v>4.55</v>
          </cell>
        </row>
        <row r="59">
          <cell r="A59" t="str">
            <v>LDNO LV: NHH UMS category A</v>
          </cell>
          <cell r="B59">
            <v>20310</v>
          </cell>
          <cell r="C59">
            <v>8</v>
          </cell>
          <cell r="D59">
            <v>1.968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LDNO LV: NHH UMS category B</v>
          </cell>
          <cell r="B60">
            <v>20311</v>
          </cell>
          <cell r="C60">
            <v>1</v>
          </cell>
          <cell r="D60">
            <v>2.1789999999999998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LDNO LV: NHH UMS category C</v>
          </cell>
          <cell r="B61">
            <v>20312</v>
          </cell>
          <cell r="C61">
            <v>1</v>
          </cell>
          <cell r="D61">
            <v>2.746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LV: NHH UMS category D</v>
          </cell>
          <cell r="B62">
            <v>20313</v>
          </cell>
          <cell r="C62">
            <v>1</v>
          </cell>
          <cell r="D62">
            <v>1.764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LV: LV UMS (Pseudo HH Metered)</v>
          </cell>
          <cell r="B63">
            <v>20314</v>
          </cell>
          <cell r="D63">
            <v>21.85</v>
          </cell>
          <cell r="E63">
            <v>1.825</v>
          </cell>
          <cell r="F63">
            <v>1.454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LDNO LV: LV Generation NHH or Aggregate HH</v>
          </cell>
          <cell r="B64">
            <v>20315</v>
          </cell>
          <cell r="C64" t="str">
            <v>8&amp;0</v>
          </cell>
          <cell r="D64">
            <v>-0.69299999999999995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LV: LV Generation Intermittent</v>
          </cell>
          <cell r="B65">
            <v>20316</v>
          </cell>
          <cell r="D65">
            <v>-0.69299999999999995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LV: LV Generation Non-Intermittent</v>
          </cell>
          <cell r="B66">
            <v>20317</v>
          </cell>
          <cell r="D66">
            <v>-8.8439999999999994</v>
          </cell>
          <cell r="E66">
            <v>-0.32800000000000001</v>
          </cell>
          <cell r="F66">
            <v>-6.6000000000000003E-2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LDNO HV: Domestic Unrestricted</v>
          </cell>
          <cell r="B67">
            <v>20318</v>
          </cell>
          <cell r="C67">
            <v>1</v>
          </cell>
          <cell r="D67">
            <v>1.0569999999999999</v>
          </cell>
          <cell r="E67">
            <v>0</v>
          </cell>
          <cell r="F67">
            <v>0</v>
          </cell>
          <cell r="G67">
            <v>1.93</v>
          </cell>
          <cell r="H67">
            <v>0</v>
          </cell>
          <cell r="I67">
            <v>0</v>
          </cell>
        </row>
        <row r="68">
          <cell r="A68" t="str">
            <v>LDNO HV: Domestic Two Rate</v>
          </cell>
          <cell r="B68">
            <v>20319</v>
          </cell>
          <cell r="C68">
            <v>2</v>
          </cell>
          <cell r="D68">
            <v>1.1579999999999999</v>
          </cell>
          <cell r="E68">
            <v>0.54700000000000004</v>
          </cell>
          <cell r="F68">
            <v>0</v>
          </cell>
          <cell r="G68">
            <v>1.93</v>
          </cell>
          <cell r="H68">
            <v>0</v>
          </cell>
          <cell r="I68">
            <v>0</v>
          </cell>
        </row>
        <row r="69">
          <cell r="A69" t="str">
            <v>LDNO HV: Domestic Off Peak (related MPAN)</v>
          </cell>
          <cell r="B69">
            <v>20320</v>
          </cell>
          <cell r="C69">
            <v>2</v>
          </cell>
          <cell r="D69">
            <v>0.54800000000000004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Small Non Domestic Unrestricted</v>
          </cell>
          <cell r="B70">
            <v>20321</v>
          </cell>
          <cell r="C70">
            <v>3</v>
          </cell>
          <cell r="D70">
            <v>0.97199999999999998</v>
          </cell>
          <cell r="E70">
            <v>0</v>
          </cell>
          <cell r="F70">
            <v>0</v>
          </cell>
          <cell r="G70">
            <v>3.6</v>
          </cell>
          <cell r="H70">
            <v>0</v>
          </cell>
          <cell r="I70">
            <v>0</v>
          </cell>
        </row>
        <row r="71">
          <cell r="A71" t="str">
            <v>LDNO HV: Small Non Domestic Two Rate</v>
          </cell>
          <cell r="B71">
            <v>20322</v>
          </cell>
          <cell r="C71">
            <v>4</v>
          </cell>
          <cell r="D71">
            <v>1.038</v>
          </cell>
          <cell r="E71">
            <v>0.54700000000000004</v>
          </cell>
          <cell r="F71">
            <v>0</v>
          </cell>
          <cell r="G71">
            <v>3.6</v>
          </cell>
          <cell r="H71">
            <v>0</v>
          </cell>
          <cell r="I71">
            <v>0</v>
          </cell>
        </row>
        <row r="72">
          <cell r="A72" t="str">
            <v>LDNO HV: Small Non Domestic Off Peak (related MPAN)</v>
          </cell>
          <cell r="B72">
            <v>20323</v>
          </cell>
          <cell r="C72">
            <v>4</v>
          </cell>
          <cell r="D72">
            <v>0.55100000000000005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Medium Non-Domestic</v>
          </cell>
          <cell r="B73">
            <v>20324</v>
          </cell>
          <cell r="C73" t="str">
            <v>5-8</v>
          </cell>
          <cell r="D73">
            <v>0.98499999999999999</v>
          </cell>
          <cell r="E73">
            <v>0.54</v>
          </cell>
          <cell r="F73">
            <v>0</v>
          </cell>
          <cell r="G73">
            <v>9.02</v>
          </cell>
          <cell r="H73">
            <v>0</v>
          </cell>
          <cell r="I73">
            <v>0</v>
          </cell>
        </row>
        <row r="74">
          <cell r="A74" t="str">
            <v>LDNO HV: LV Network Domestic</v>
          </cell>
          <cell r="B74">
            <v>20325</v>
          </cell>
          <cell r="D74">
            <v>5.5419999999999998</v>
          </cell>
          <cell r="E74">
            <v>0.69399999999999995</v>
          </cell>
          <cell r="F74">
            <v>0.54400000000000004</v>
          </cell>
          <cell r="G74">
            <v>1.93</v>
          </cell>
          <cell r="H74">
            <v>0</v>
          </cell>
          <cell r="I74">
            <v>0</v>
          </cell>
        </row>
        <row r="75">
          <cell r="A75" t="str">
            <v>LDNO HV: LV Network Non-Domestic Non-CT</v>
          </cell>
          <cell r="B75">
            <v>20326</v>
          </cell>
          <cell r="D75">
            <v>5.74</v>
          </cell>
          <cell r="E75">
            <v>0.70099999999999996</v>
          </cell>
          <cell r="F75">
            <v>0.54600000000000004</v>
          </cell>
          <cell r="G75">
            <v>3.6</v>
          </cell>
          <cell r="H75">
            <v>0</v>
          </cell>
          <cell r="I75">
            <v>0</v>
          </cell>
        </row>
        <row r="76">
          <cell r="A76" t="str">
            <v>LDNO HV: LV HH Metered</v>
          </cell>
          <cell r="B76">
            <v>20327</v>
          </cell>
          <cell r="D76">
            <v>4.0129999999999999</v>
          </cell>
          <cell r="E76">
            <v>0.622</v>
          </cell>
          <cell r="F76">
            <v>0.53100000000000003</v>
          </cell>
          <cell r="G76">
            <v>4.6100000000000003</v>
          </cell>
          <cell r="H76">
            <v>1.26</v>
          </cell>
          <cell r="I76">
            <v>2.8</v>
          </cell>
        </row>
        <row r="77">
          <cell r="A77" t="str">
            <v>LDNO HV: LV Sub HH Metered</v>
          </cell>
          <cell r="B77">
            <v>20328</v>
          </cell>
          <cell r="D77">
            <v>5.3250000000000002</v>
          </cell>
          <cell r="E77">
            <v>0.94</v>
          </cell>
          <cell r="F77">
            <v>0.85599999999999998</v>
          </cell>
          <cell r="G77">
            <v>5.91</v>
          </cell>
          <cell r="H77">
            <v>2.12</v>
          </cell>
          <cell r="I77">
            <v>4.24</v>
          </cell>
        </row>
        <row r="78">
          <cell r="A78" t="str">
            <v>LDNO HV: HV HH Metered</v>
          </cell>
          <cell r="B78">
            <v>20329</v>
          </cell>
          <cell r="D78">
            <v>5.0289999999999999</v>
          </cell>
          <cell r="E78">
            <v>1.052</v>
          </cell>
          <cell r="F78">
            <v>1.004</v>
          </cell>
          <cell r="G78">
            <v>75.64</v>
          </cell>
          <cell r="H78">
            <v>2.11</v>
          </cell>
          <cell r="I78">
            <v>5.01</v>
          </cell>
        </row>
        <row r="79">
          <cell r="A79" t="str">
            <v>LDNO HV: NHH UMS category A</v>
          </cell>
          <cell r="B79">
            <v>20330</v>
          </cell>
          <cell r="C79">
            <v>8</v>
          </cell>
          <cell r="D79">
            <v>1.21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LDNO HV: NHH UMS category B</v>
          </cell>
          <cell r="B80">
            <v>20331</v>
          </cell>
          <cell r="C80">
            <v>1</v>
          </cell>
          <cell r="D80">
            <v>1.34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LDNO HV: NHH UMS category C</v>
          </cell>
          <cell r="B81">
            <v>20332</v>
          </cell>
          <cell r="C81">
            <v>1</v>
          </cell>
          <cell r="D81">
            <v>1.6879999999999999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LDNO HV: NHH UMS category D</v>
          </cell>
          <cell r="B82">
            <v>20333</v>
          </cell>
          <cell r="C82">
            <v>1</v>
          </cell>
          <cell r="D82">
            <v>1.0840000000000001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LDNO HV: LV UMS (Pseudo HH Metered)</v>
          </cell>
          <cell r="B83">
            <v>20334</v>
          </cell>
          <cell r="D83">
            <v>13.436</v>
          </cell>
          <cell r="E83">
            <v>1.1220000000000001</v>
          </cell>
          <cell r="F83">
            <v>0.89400000000000002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LDNO HV: LV Generation NHH or Aggregate HH</v>
          </cell>
          <cell r="B84">
            <v>20335</v>
          </cell>
          <cell r="C84" t="str">
            <v>8&amp;0</v>
          </cell>
          <cell r="D84">
            <v>-0.69299999999999995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LDNO HV: LV Sub Generation NHH</v>
          </cell>
          <cell r="B85">
            <v>20336</v>
          </cell>
          <cell r="C85">
            <v>8</v>
          </cell>
          <cell r="D85">
            <v>-0.625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LDNO HV: LV Generation Intermittent</v>
          </cell>
          <cell r="B86">
            <v>20337</v>
          </cell>
          <cell r="D86">
            <v>-0.69299999999999995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LDNO HV: LV Generation Non-Intermittent</v>
          </cell>
          <cell r="B87">
            <v>20338</v>
          </cell>
          <cell r="D87">
            <v>-8.8439999999999994</v>
          </cell>
          <cell r="E87">
            <v>-0.32800000000000001</v>
          </cell>
          <cell r="F87">
            <v>-6.6000000000000003E-2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LDNO HV: LV Sub Generation Intermittent</v>
          </cell>
          <cell r="B88">
            <v>20339</v>
          </cell>
          <cell r="D88">
            <v>-0.625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LDNO HV: LV Sub Generation Non-Intermittent</v>
          </cell>
          <cell r="B89">
            <v>20340</v>
          </cell>
          <cell r="D89">
            <v>-8.1080000000000005</v>
          </cell>
          <cell r="E89">
            <v>-0.27900000000000003</v>
          </cell>
          <cell r="F89">
            <v>-5.7000000000000002E-2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LDNO HV: HV Generation Intermittent</v>
          </cell>
          <cell r="B90">
            <v>20341</v>
          </cell>
          <cell r="D90">
            <v>-0.39400000000000002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LDNO HV: HV Generation Non-Intermittent</v>
          </cell>
          <cell r="B91">
            <v>20342</v>
          </cell>
          <cell r="D91">
            <v>-5.585</v>
          </cell>
          <cell r="E91">
            <v>-0.11600000000000001</v>
          </cell>
          <cell r="F91">
            <v>-2.8000000000000001E-2</v>
          </cell>
          <cell r="G91">
            <v>0</v>
          </cell>
          <cell r="H91">
            <v>0</v>
          </cell>
          <cell r="I91">
            <v>0</v>
          </cell>
        </row>
      </sheetData>
      <sheetData sheetId="20">
        <row r="1">
          <cell r="A1" t="str">
            <v>Summary for WPD South West in April 19 (no data version)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adder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adder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166134420.169866</v>
          </cell>
          <cell r="D14">
            <v>13725.059051036835</v>
          </cell>
          <cell r="E14">
            <v>3.9580370368446528E-5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Exceeded capacity charge p/kVA/day (in Tariffs)</v>
          </cell>
        </row>
        <row r="27">
          <cell r="A27" t="str">
            <v>x10 = 1053. Exceeded capacity (kVA) by tariff (in Volume forecasts for the charging year)</v>
          </cell>
        </row>
        <row r="28">
          <cell r="A28" t="str">
            <v>x11 = 3607. Unit rate 1 p/kWh (in Tariffs)</v>
          </cell>
        </row>
        <row r="29">
          <cell r="A29" t="str">
            <v>x12 = 3607. Unit rate 2 p/kWh (in Tariffs)</v>
          </cell>
        </row>
        <row r="30">
          <cell r="A30" t="str">
            <v>x13 = 3607. Unit rate 3 p/kWh (in Tariffs)</v>
          </cell>
        </row>
        <row r="31">
          <cell r="A31" t="str">
            <v>x14 = 3607. Reactive power charge p/kVArh (in Tariffs)</v>
          </cell>
        </row>
        <row r="32">
          <cell r="A32" t="str">
            <v>x15 = 1053. Reactive power units (MVArh) by tariff (in Volume forecasts for the charging year)</v>
          </cell>
        </row>
        <row r="33">
          <cell r="A33" t="str">
            <v>x16 = All units (MWh) (in Revenue summary)</v>
          </cell>
        </row>
        <row r="34">
          <cell r="A34" t="str">
            <v>x17 = Net revenues (£) (in Revenue summary)</v>
          </cell>
        </row>
        <row r="35">
          <cell r="A35" t="str">
            <v>x18 = MPANs (in Revenue summary)</v>
          </cell>
        </row>
        <row r="36">
          <cell r="A36" t="str">
            <v>x19 = Revenues from unit rates (£) (in Revenue summary)</v>
          </cell>
        </row>
        <row r="37">
          <cell r="A37" t="str">
            <v>x20 = Net revenues from unit rate 1 (£) (in Revenue summary)</v>
          </cell>
        </row>
        <row r="38">
          <cell r="A38" t="str">
            <v>x21 = Net revenues from unit rate 2 (£) (in Revenue summary)</v>
          </cell>
        </row>
        <row r="39">
          <cell r="A39" t="str">
            <v>x22 = Net revenues from unit rate 3 (£) (in Revenue summary)</v>
          </cell>
        </row>
        <row r="40">
          <cell r="A40" t="str">
            <v>x23 = Revenues from fixed charges (£) (in Revenue summary)</v>
          </cell>
        </row>
        <row r="41">
          <cell r="A41" t="str">
            <v>x24 = Revenues from capacity charges (£) (in Revenue summary)</v>
          </cell>
        </row>
        <row r="42">
          <cell r="A42" t="str">
            <v>x25 = Revenues from exceeded capacity charges (£) (in Revenue summary)</v>
          </cell>
        </row>
        <row r="43">
          <cell r="A43" t="str">
            <v>x26 = Revenues from reactive power charges (£) (in Revenue summary)</v>
          </cell>
        </row>
        <row r="44">
          <cell r="A44" t="str">
            <v>Kind:</v>
          </cell>
          <cell r="B44" t="str">
            <v>Calculation</v>
          </cell>
          <cell r="C44" t="str">
            <v>Copy cells</v>
          </cell>
          <cell r="D44" t="str">
            <v>Calculation</v>
          </cell>
          <cell r="E44" t="str">
            <v>Calculation</v>
          </cell>
          <cell r="F44" t="str">
            <v>Calculation</v>
          </cell>
          <cell r="G44" t="str">
            <v>Calculation</v>
          </cell>
          <cell r="H44" t="str">
            <v>Calculation</v>
          </cell>
          <cell r="I44" t="str">
            <v>Calculation</v>
          </cell>
          <cell r="J44" t="str">
            <v>Calculation</v>
          </cell>
          <cell r="K44" t="str">
            <v>Calculation</v>
          </cell>
          <cell r="L44" t="str">
            <v>Calculation</v>
          </cell>
          <cell r="M44" t="str">
            <v>Calculation</v>
          </cell>
          <cell r="N44" t="str">
            <v>Calculation</v>
          </cell>
          <cell r="O44" t="str">
            <v>Calculation</v>
          </cell>
          <cell r="P44" t="str">
            <v>Calculation</v>
          </cell>
          <cell r="Q44" t="str">
            <v>Calculation</v>
          </cell>
          <cell r="R44" t="str">
            <v>Calculation</v>
          </cell>
          <cell r="S44" t="str">
            <v>Calculation</v>
          </cell>
          <cell r="T44" t="str">
            <v>Calculation</v>
          </cell>
          <cell r="U44" t="str">
            <v>Calculation</v>
          </cell>
          <cell r="V44" t="str">
            <v>Calculation</v>
          </cell>
        </row>
        <row r="45">
          <cell r="A45" t="str">
            <v>Formula:</v>
          </cell>
          <cell r="B45" t="str">
            <v>=x1+x2+x3</v>
          </cell>
          <cell r="C45" t="str">
            <v>= x4</v>
          </cell>
          <cell r="D45" t="str">
            <v>=0.01*x5*(x6*x4+x7*x8+x9*x10)+10*(x11*x1+x12*x2+x13*x3+x14*x15)</v>
          </cell>
          <cell r="E45" t="str">
            <v>=10*(x11*x1+x12*x2+x13*x3)</v>
          </cell>
          <cell r="F45" t="str">
            <v>=x6*x5*x4/100</v>
          </cell>
          <cell r="G45" t="str">
            <v>=x7*x5*x8/100</v>
          </cell>
          <cell r="H45" t="str">
            <v>=x9*x5*x10/100</v>
          </cell>
          <cell r="I45" t="str">
            <v>=x14*x15*10</v>
          </cell>
          <cell r="J45" t="str">
            <v>=IF(x16&lt;&gt;0,0.1*x17/x16,"")</v>
          </cell>
          <cell r="K45" t="str">
            <v>=IF(x18&lt;&gt;0,x17/x18,"")</v>
          </cell>
          <cell r="L45" t="str">
            <v>=IF(x16&lt;&gt;0,0.1*x19/x16,0)</v>
          </cell>
          <cell r="M45" t="str">
            <v>=x11*x1*10</v>
          </cell>
          <cell r="N45" t="str">
            <v>=x12*x2*10</v>
          </cell>
          <cell r="O45" t="str">
            <v>=x13*x3*10</v>
          </cell>
          <cell r="P45" t="str">
            <v>=IF(x19&lt;&gt;0,x20/x19,"")</v>
          </cell>
          <cell r="Q45" t="str">
            <v>=IF(x19&lt;&gt;0,x21/x19,"")</v>
          </cell>
          <cell r="R45" t="str">
            <v>=IF(x19&lt;&gt;0,x22/x19,"")</v>
          </cell>
          <cell r="S45" t="str">
            <v>=IF(x17&lt;&gt;0,x23/x17,"")</v>
          </cell>
          <cell r="T45" t="str">
            <v>=IF(x17&lt;&gt;0,x24/x17,"")</v>
          </cell>
          <cell r="U45" t="str">
            <v>=IF(x17&lt;&gt;0,x25/x17,"")</v>
          </cell>
          <cell r="V45" t="str">
            <v>=IF(x17&lt;&gt;0,x26/x17,"")</v>
          </cell>
        </row>
        <row r="47">
          <cell r="B47" t="str">
            <v>All units (MWh)</v>
          </cell>
          <cell r="C47" t="str">
            <v>MPANs</v>
          </cell>
          <cell r="D47" t="str">
            <v>Net revenues (£)</v>
          </cell>
          <cell r="E47" t="str">
            <v>Revenues from unit rates (£)</v>
          </cell>
          <cell r="F47" t="str">
            <v>Revenues from fixed charges (£)</v>
          </cell>
          <cell r="G47" t="str">
            <v>Revenues from capacity charges (£)</v>
          </cell>
          <cell r="H47" t="str">
            <v>Revenues from exceeded capacity charges (£)</v>
          </cell>
          <cell r="I47" t="str">
            <v>Revenues from reactive power charges (£)</v>
          </cell>
          <cell r="J47" t="str">
            <v>Average p/kWh</v>
          </cell>
          <cell r="K47" t="str">
            <v>Average £/MPAN</v>
          </cell>
          <cell r="L47" t="str">
            <v>Average unit rate p/kWh</v>
          </cell>
          <cell r="M47" t="str">
            <v>Net revenues from unit rate 1 (£)</v>
          </cell>
          <cell r="N47" t="str">
            <v>Net revenues from unit rate 2 (£)</v>
          </cell>
          <cell r="O47" t="str">
            <v>Net revenues from unit rate 3 (£)</v>
          </cell>
          <cell r="P47" t="str">
            <v>Rate 1 revenue proportion</v>
          </cell>
          <cell r="Q47" t="str">
            <v>Rate 2 revenue proportion</v>
          </cell>
          <cell r="R47" t="str">
            <v>Rate 3 revenue proportion</v>
          </cell>
          <cell r="S47" t="str">
            <v>Fixed charge proportion</v>
          </cell>
          <cell r="T47" t="str">
            <v>Capacity charge proportion</v>
          </cell>
          <cell r="U47" t="str">
            <v>Exceeded capacity charge proportion</v>
          </cell>
          <cell r="V47" t="str">
            <v>Reactive power charge proportion</v>
          </cell>
        </row>
        <row r="48">
          <cell r="A48" t="str">
            <v>&gt; Domestic Unrestricted</v>
          </cell>
        </row>
        <row r="49">
          <cell r="A49" t="str">
            <v>Domestic Unrestricted</v>
          </cell>
          <cell r="B49">
            <v>4325611.9207158107</v>
          </cell>
          <cell r="C49">
            <v>1265207.2271374017</v>
          </cell>
          <cell r="D49">
            <v>142243489.36453286</v>
          </cell>
          <cell r="E49">
            <v>118997583.93889195</v>
          </cell>
          <cell r="F49">
            <v>23245905.425640907</v>
          </cell>
          <cell r="G49">
            <v>0</v>
          </cell>
          <cell r="H49">
            <v>0</v>
          </cell>
          <cell r="I49">
            <v>0</v>
          </cell>
          <cell r="J49">
            <v>3.28840154807494</v>
          </cell>
          <cell r="K49">
            <v>112.42702880093903</v>
          </cell>
          <cell r="L49">
            <v>2.7510000000000003</v>
          </cell>
          <cell r="M49">
            <v>118997583.93889195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0.16342333508191528</v>
          </cell>
          <cell r="T49">
            <v>0</v>
          </cell>
          <cell r="U49">
            <v>0</v>
          </cell>
          <cell r="V49">
            <v>0</v>
          </cell>
        </row>
        <row r="50">
          <cell r="A50" t="str">
            <v>LDNO LV: Domestic Unrestricted</v>
          </cell>
          <cell r="B50">
            <v>26901.245229423566</v>
          </cell>
          <cell r="C50">
            <v>10731.187338674054</v>
          </cell>
          <cell r="D50">
            <v>585759.50286476885</v>
          </cell>
          <cell r="E50">
            <v>462432.40549379116</v>
          </cell>
          <cell r="F50">
            <v>123327.0973709777</v>
          </cell>
          <cell r="G50">
            <v>0</v>
          </cell>
          <cell r="H50">
            <v>0</v>
          </cell>
          <cell r="I50">
            <v>0</v>
          </cell>
          <cell r="J50">
            <v>2.1774438241397363</v>
          </cell>
          <cell r="K50">
            <v>54.584780265064808</v>
          </cell>
          <cell r="L50">
            <v>1.7190000000000001</v>
          </cell>
          <cell r="M50">
            <v>462432.40549379116</v>
          </cell>
          <cell r="N50">
            <v>0</v>
          </cell>
          <cell r="O50">
            <v>0</v>
          </cell>
          <cell r="P50">
            <v>1</v>
          </cell>
          <cell r="Q50">
            <v>0</v>
          </cell>
          <cell r="R50">
            <v>0</v>
          </cell>
          <cell r="S50">
            <v>0.21054220506508722</v>
          </cell>
          <cell r="T50">
            <v>0</v>
          </cell>
          <cell r="U50">
            <v>0</v>
          </cell>
          <cell r="V50">
            <v>0</v>
          </cell>
        </row>
        <row r="51">
          <cell r="A51" t="str">
            <v>LDNO HV: Domestic Unrestricted</v>
          </cell>
          <cell r="B51">
            <v>55013.174031689108</v>
          </cell>
          <cell r="C51">
            <v>23203.542748283573</v>
          </cell>
          <cell r="D51">
            <v>745394.43478027929</v>
          </cell>
          <cell r="E51">
            <v>581489.24951495382</v>
          </cell>
          <cell r="F51">
            <v>163905.1852653255</v>
          </cell>
          <cell r="G51">
            <v>0</v>
          </cell>
          <cell r="H51">
            <v>0</v>
          </cell>
          <cell r="I51">
            <v>0</v>
          </cell>
          <cell r="J51">
            <v>1.3549380632917334</v>
          </cell>
          <cell r="K51">
            <v>32.12416495474244</v>
          </cell>
          <cell r="L51">
            <v>1.0569999999999999</v>
          </cell>
          <cell r="M51">
            <v>581489.24951495382</v>
          </cell>
          <cell r="N51">
            <v>0</v>
          </cell>
          <cell r="O51">
            <v>0</v>
          </cell>
          <cell r="P51">
            <v>1</v>
          </cell>
          <cell r="Q51">
            <v>0</v>
          </cell>
          <cell r="R51">
            <v>0</v>
          </cell>
          <cell r="S51">
            <v>0.21989054065535116</v>
          </cell>
          <cell r="T51">
            <v>0</v>
          </cell>
          <cell r="U51">
            <v>0</v>
          </cell>
          <cell r="V51">
            <v>0</v>
          </cell>
        </row>
        <row r="52">
          <cell r="A52" t="str">
            <v>&gt; Domestic Two Rate</v>
          </cell>
        </row>
        <row r="53">
          <cell r="A53" t="str">
            <v>Domestic Two Rate</v>
          </cell>
          <cell r="B53">
            <v>1240652.3433669056</v>
          </cell>
          <cell r="C53">
            <v>204084.58149972049</v>
          </cell>
          <cell r="D53">
            <v>31469813.447182573</v>
          </cell>
          <cell r="E53">
            <v>27720126.614371911</v>
          </cell>
          <cell r="F53">
            <v>3749686.8328106641</v>
          </cell>
          <cell r="G53">
            <v>0</v>
          </cell>
          <cell r="H53">
            <v>0</v>
          </cell>
          <cell r="I53">
            <v>0</v>
          </cell>
          <cell r="J53">
            <v>2.5365537425076878</v>
          </cell>
          <cell r="K53">
            <v>154.19985780369043</v>
          </cell>
          <cell r="L53">
            <v>2.2343186439437588</v>
          </cell>
          <cell r="M53">
            <v>19045351.664115816</v>
          </cell>
          <cell r="N53">
            <v>8674774.9502560943</v>
          </cell>
          <cell r="O53">
            <v>0</v>
          </cell>
          <cell r="P53">
            <v>0.68705861012342817</v>
          </cell>
          <cell r="Q53">
            <v>0.31294138987657177</v>
          </cell>
          <cell r="R53">
            <v>0</v>
          </cell>
          <cell r="S53">
            <v>0.11915186084925349</v>
          </cell>
          <cell r="T53">
            <v>0</v>
          </cell>
          <cell r="U53">
            <v>0</v>
          </cell>
          <cell r="V53">
            <v>0</v>
          </cell>
        </row>
        <row r="54">
          <cell r="A54" t="str">
            <v>LDNO LV: Domestic Two Rate</v>
          </cell>
          <cell r="B54">
            <v>2217.7033076935136</v>
          </cell>
          <cell r="C54">
            <v>726.06617400625544</v>
          </cell>
          <cell r="D54">
            <v>44033.518289235762</v>
          </cell>
          <cell r="E54">
            <v>35689.275391086274</v>
          </cell>
          <cell r="F54">
            <v>8344.2428981494904</v>
          </cell>
          <cell r="G54">
            <v>0</v>
          </cell>
          <cell r="H54">
            <v>0</v>
          </cell>
          <cell r="I54">
            <v>0</v>
          </cell>
          <cell r="J54">
            <v>1.9855459536213664</v>
          </cell>
          <cell r="K54">
            <v>60.646701176381193</v>
          </cell>
          <cell r="L54">
            <v>1.6092899021828275</v>
          </cell>
          <cell r="M54">
            <v>30248.822899065632</v>
          </cell>
          <cell r="N54">
            <v>5440.4524920206459</v>
          </cell>
          <cell r="O54">
            <v>0</v>
          </cell>
          <cell r="P54">
            <v>0.84756057856586675</v>
          </cell>
          <cell r="Q54">
            <v>0.15243942143413339</v>
          </cell>
          <cell r="R54">
            <v>0</v>
          </cell>
          <cell r="S54">
            <v>0.18949752875389217</v>
          </cell>
          <cell r="T54">
            <v>0</v>
          </cell>
          <cell r="U54">
            <v>0</v>
          </cell>
          <cell r="V54">
            <v>0</v>
          </cell>
        </row>
        <row r="55">
          <cell r="A55" t="str">
            <v>LDNO HV: Domestic Two Rate</v>
          </cell>
          <cell r="B55">
            <v>2681.6894921479802</v>
          </cell>
          <cell r="C55">
            <v>760.45693484959054</v>
          </cell>
          <cell r="D55">
            <v>32149.375387825618</v>
          </cell>
          <cell r="E55">
            <v>26777.659691435081</v>
          </cell>
          <cell r="F55">
            <v>5371.7156963905381</v>
          </cell>
          <cell r="G55">
            <v>0</v>
          </cell>
          <cell r="H55">
            <v>0</v>
          </cell>
          <cell r="I55">
            <v>0</v>
          </cell>
          <cell r="J55">
            <v>1.198847796583437</v>
          </cell>
          <cell r="K55">
            <v>42.276391882972817</v>
          </cell>
          <cell r="L55">
            <v>0.99853692121479387</v>
          </cell>
          <cell r="M55">
            <v>22949.282226102398</v>
          </cell>
          <cell r="N55">
            <v>3828.3774653326882</v>
          </cell>
          <cell r="O55">
            <v>0</v>
          </cell>
          <cell r="P55">
            <v>0.85703091646365193</v>
          </cell>
          <cell r="Q55">
            <v>0.14296908353634827</v>
          </cell>
          <cell r="R55">
            <v>0</v>
          </cell>
          <cell r="S55">
            <v>0.1670861605113706</v>
          </cell>
          <cell r="T55">
            <v>0</v>
          </cell>
          <cell r="U55">
            <v>0</v>
          </cell>
          <cell r="V55">
            <v>0</v>
          </cell>
        </row>
        <row r="56">
          <cell r="A56" t="str">
            <v>&gt; Domestic Off Peak (related MPAN)</v>
          </cell>
        </row>
        <row r="57">
          <cell r="A57" t="str">
            <v>Domestic Off Peak (related MPAN)</v>
          </cell>
          <cell r="B57">
            <v>49584.948626394573</v>
          </cell>
          <cell r="C57">
            <v>14616</v>
          </cell>
          <cell r="D57">
            <v>707081.36741238658</v>
          </cell>
          <cell r="E57">
            <v>707081.36741238658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1.4259999999999999</v>
          </cell>
          <cell r="K57">
            <v>48.377214519183539</v>
          </cell>
          <cell r="L57">
            <v>1.4259999999999999</v>
          </cell>
          <cell r="M57">
            <v>707081.36741238658</v>
          </cell>
          <cell r="N57">
            <v>0</v>
          </cell>
          <cell r="O57">
            <v>0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 t="str">
            <v>LDNO LV: Domestic Off Peak (related MPAN)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/>
          </cell>
          <cell r="K58" t="str">
            <v/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</row>
        <row r="59">
          <cell r="A59" t="str">
            <v>LDNO HV: Domestic Off Peak (related MPAN)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  <cell r="K59" t="str">
            <v/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</row>
        <row r="60">
          <cell r="A60" t="str">
            <v>&gt; Small Non Domestic Unrestricted</v>
          </cell>
        </row>
        <row r="61">
          <cell r="A61" t="str">
            <v>Small Non Domestic Unrestricted</v>
          </cell>
          <cell r="B61">
            <v>1188673.8633673929</v>
          </cell>
          <cell r="C61">
            <v>109551.18214801565</v>
          </cell>
          <cell r="D61">
            <v>33834428.467282139</v>
          </cell>
          <cell r="E61">
            <v>30073448.743195042</v>
          </cell>
          <cell r="F61">
            <v>3760979.7240870958</v>
          </cell>
          <cell r="G61">
            <v>0</v>
          </cell>
          <cell r="H61">
            <v>0</v>
          </cell>
          <cell r="I61">
            <v>0</v>
          </cell>
          <cell r="J61">
            <v>2.8464013141024758</v>
          </cell>
          <cell r="K61">
            <v>308.84585454831625</v>
          </cell>
          <cell r="L61">
            <v>2.5300000000000002</v>
          </cell>
          <cell r="M61">
            <v>30073448.743195042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0.11115836425976457</v>
          </cell>
          <cell r="T61">
            <v>0</v>
          </cell>
          <cell r="U61">
            <v>0</v>
          </cell>
          <cell r="V61">
            <v>0</v>
          </cell>
        </row>
        <row r="62">
          <cell r="A62" t="str">
            <v>LDNO LV: Small Non Domestic Unrestricted</v>
          </cell>
          <cell r="B62">
            <v>1302.4422167594307</v>
          </cell>
          <cell r="C62">
            <v>222.11769939209947</v>
          </cell>
          <cell r="D62">
            <v>25355.503016448591</v>
          </cell>
          <cell r="E62">
            <v>20591.611446966599</v>
          </cell>
          <cell r="F62">
            <v>4763.8915694819934</v>
          </cell>
          <cell r="G62">
            <v>0</v>
          </cell>
          <cell r="H62">
            <v>0</v>
          </cell>
          <cell r="I62">
            <v>0</v>
          </cell>
          <cell r="J62">
            <v>1.946766059191086</v>
          </cell>
          <cell r="K62">
            <v>114.15345596430423</v>
          </cell>
          <cell r="L62">
            <v>1.581</v>
          </cell>
          <cell r="M62">
            <v>20591.611446966599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  <cell r="S62">
            <v>0.18788393061622827</v>
          </cell>
          <cell r="T62">
            <v>0</v>
          </cell>
          <cell r="U62">
            <v>0</v>
          </cell>
          <cell r="V62">
            <v>0</v>
          </cell>
        </row>
        <row r="63">
          <cell r="A63" t="str">
            <v>LDNO HV: Small Non Domestic Unrestricted</v>
          </cell>
          <cell r="B63">
            <v>10841.524519374772</v>
          </cell>
          <cell r="C63">
            <v>839.47229378913437</v>
          </cell>
          <cell r="D63">
            <v>116440.50527128841</v>
          </cell>
          <cell r="E63">
            <v>105379.61832832277</v>
          </cell>
          <cell r="F63">
            <v>11060.886942965635</v>
          </cell>
          <cell r="G63">
            <v>0</v>
          </cell>
          <cell r="H63">
            <v>0</v>
          </cell>
          <cell r="I63">
            <v>0</v>
          </cell>
          <cell r="J63">
            <v>1.0740233540329023</v>
          </cell>
          <cell r="K63">
            <v>138.7067877436547</v>
          </cell>
          <cell r="L63">
            <v>0.97199999999999986</v>
          </cell>
          <cell r="M63">
            <v>105379.61832832277</v>
          </cell>
          <cell r="N63">
            <v>0</v>
          </cell>
          <cell r="O63">
            <v>0</v>
          </cell>
          <cell r="P63">
            <v>1</v>
          </cell>
          <cell r="Q63">
            <v>0</v>
          </cell>
          <cell r="R63">
            <v>0</v>
          </cell>
          <cell r="S63">
            <v>9.499174636176197E-2</v>
          </cell>
          <cell r="T63">
            <v>0</v>
          </cell>
          <cell r="U63">
            <v>0</v>
          </cell>
          <cell r="V63">
            <v>0</v>
          </cell>
        </row>
        <row r="64">
          <cell r="A64" t="str">
            <v>&gt; Small Non Domestic Two Rate</v>
          </cell>
        </row>
        <row r="65">
          <cell r="A65" t="str">
            <v>Small Non Domestic Two Rate</v>
          </cell>
          <cell r="B65">
            <v>579613.20623724873</v>
          </cell>
          <cell r="C65">
            <v>30180.331007155499</v>
          </cell>
          <cell r="D65">
            <v>14515714.860475123</v>
          </cell>
          <cell r="E65">
            <v>13479599.95273467</v>
          </cell>
          <cell r="F65">
            <v>1036114.9077404541</v>
          </cell>
          <cell r="G65">
            <v>0</v>
          </cell>
          <cell r="H65">
            <v>0</v>
          </cell>
          <cell r="I65">
            <v>0</v>
          </cell>
          <cell r="J65">
            <v>2.5043795938861884</v>
          </cell>
          <cell r="K65">
            <v>480.96605888893566</v>
          </cell>
          <cell r="L65">
            <v>2.325619880237368</v>
          </cell>
          <cell r="M65">
            <v>11045216.903628167</v>
          </cell>
          <cell r="N65">
            <v>2434383.0491065029</v>
          </cell>
          <cell r="O65">
            <v>0</v>
          </cell>
          <cell r="P65">
            <v>0.81940242606290192</v>
          </cell>
          <cell r="Q65">
            <v>0.18059757393709805</v>
          </cell>
          <cell r="R65">
            <v>0</v>
          </cell>
          <cell r="S65">
            <v>7.1378841324700723E-2</v>
          </cell>
          <cell r="T65">
            <v>0</v>
          </cell>
          <cell r="U65">
            <v>0</v>
          </cell>
          <cell r="V65">
            <v>0</v>
          </cell>
        </row>
        <row r="66">
          <cell r="A66" t="str">
            <v>LDNO LV: Small Non Domestic Two Rate</v>
          </cell>
          <cell r="B66">
            <v>86.696878470866253</v>
          </cell>
          <cell r="C66">
            <v>3.3877051456494978</v>
          </cell>
          <cell r="D66">
            <v>1337.6125255641698</v>
          </cell>
          <cell r="E66">
            <v>1264.9543806823376</v>
          </cell>
          <cell r="F66">
            <v>72.658144881832172</v>
          </cell>
          <cell r="G66">
            <v>0</v>
          </cell>
          <cell r="H66">
            <v>0</v>
          </cell>
          <cell r="I66">
            <v>0</v>
          </cell>
          <cell r="J66">
            <v>1.5428612300195597</v>
          </cell>
          <cell r="K66">
            <v>394.84325466811543</v>
          </cell>
          <cell r="L66">
            <v>1.45905412396989</v>
          </cell>
          <cell r="M66">
            <v>1043.5820174790329</v>
          </cell>
          <cell r="N66">
            <v>221.3723632033049</v>
          </cell>
          <cell r="O66">
            <v>0</v>
          </cell>
          <cell r="P66">
            <v>0.82499577329903961</v>
          </cell>
          <cell r="Q66">
            <v>0.1750042267009605</v>
          </cell>
          <cell r="R66">
            <v>0</v>
          </cell>
          <cell r="S66">
            <v>5.4319276691272664E-2</v>
          </cell>
          <cell r="T66">
            <v>0</v>
          </cell>
          <cell r="U66">
            <v>0</v>
          </cell>
          <cell r="V66">
            <v>0</v>
          </cell>
        </row>
        <row r="67">
          <cell r="A67" t="str">
            <v>LDNO HV: Small Non Domestic Two Rate</v>
          </cell>
          <cell r="B67">
            <v>1409.1232366738907</v>
          </cell>
          <cell r="C67">
            <v>32.702982536908962</v>
          </cell>
          <cell r="D67">
            <v>13487.879346453732</v>
          </cell>
          <cell r="E67">
            <v>13056.984848547419</v>
          </cell>
          <cell r="F67">
            <v>430.89449790631255</v>
          </cell>
          <cell r="G67">
            <v>0</v>
          </cell>
          <cell r="H67">
            <v>0</v>
          </cell>
          <cell r="I67">
            <v>0</v>
          </cell>
          <cell r="J67">
            <v>0.95718238088888985</v>
          </cell>
          <cell r="K67">
            <v>412.43575662345648</v>
          </cell>
          <cell r="L67">
            <v>0.92660347290612166</v>
          </cell>
          <cell r="M67">
            <v>11308.239943403269</v>
          </cell>
          <cell r="N67">
            <v>1748.7449051441515</v>
          </cell>
          <cell r="O67">
            <v>0</v>
          </cell>
          <cell r="P67">
            <v>0.86606824428239282</v>
          </cell>
          <cell r="Q67">
            <v>0.13393175571760721</v>
          </cell>
          <cell r="R67">
            <v>0</v>
          </cell>
          <cell r="S67">
            <v>3.1946793623980958E-2</v>
          </cell>
          <cell r="T67">
            <v>0</v>
          </cell>
          <cell r="U67">
            <v>0</v>
          </cell>
          <cell r="V67">
            <v>0</v>
          </cell>
        </row>
        <row r="68">
          <cell r="A68" t="str">
            <v>&gt; Small Non Domestic Off Peak (related MPAN)</v>
          </cell>
        </row>
        <row r="69">
          <cell r="A69" t="str">
            <v>Small Non Domestic Off Peak (related MPAN)</v>
          </cell>
          <cell r="B69">
            <v>18696.270931315648</v>
          </cell>
          <cell r="C69">
            <v>3163</v>
          </cell>
          <cell r="D69">
            <v>268104.5251550664</v>
          </cell>
          <cell r="E69">
            <v>268104.5251550664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1.4339999999999999</v>
          </cell>
          <cell r="K69">
            <v>84.762733213742138</v>
          </cell>
          <cell r="L69">
            <v>1.4339999999999999</v>
          </cell>
          <cell r="M69">
            <v>268104.5251550664</v>
          </cell>
          <cell r="N69">
            <v>0</v>
          </cell>
          <cell r="O69">
            <v>0</v>
          </cell>
          <cell r="P69">
            <v>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A70" t="str">
            <v>LDNO LV: Small Non Domestic Off Peak (related MPAN)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/>
          </cell>
          <cell r="K70" t="str">
            <v/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</row>
        <row r="71">
          <cell r="A71" t="str">
            <v>LDNO HV: Small Non Domestic Off Peak (related MPAN)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/>
          </cell>
          <cell r="K71" t="str">
            <v/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</row>
        <row r="72">
          <cell r="A72" t="str">
            <v>&gt; LV Medium Non-Domestic</v>
          </cell>
        </row>
        <row r="73">
          <cell r="A73" t="str">
            <v>LV Medium Non-Domestic</v>
          </cell>
          <cell r="B73">
            <v>76380.199637192607</v>
          </cell>
          <cell r="C73">
            <v>1833.471677508197</v>
          </cell>
          <cell r="D73">
            <v>1938433.4370402179</v>
          </cell>
          <cell r="E73">
            <v>1780937.8532479282</v>
          </cell>
          <cell r="F73">
            <v>157495.58379228963</v>
          </cell>
          <cell r="G73">
            <v>0</v>
          </cell>
          <cell r="H73">
            <v>0</v>
          </cell>
          <cell r="I73">
            <v>0</v>
          </cell>
          <cell r="J73">
            <v>2.5378742740236522</v>
          </cell>
          <cell r="K73">
            <v>1057.2475489093295</v>
          </cell>
          <cell r="L73">
            <v>2.3316747818248929</v>
          </cell>
          <cell r="M73">
            <v>1565083.5034533441</v>
          </cell>
          <cell r="N73">
            <v>215854.34979458395</v>
          </cell>
          <cell r="O73">
            <v>0</v>
          </cell>
          <cell r="P73">
            <v>0.87879737105877853</v>
          </cell>
          <cell r="Q73">
            <v>0.12120262894122134</v>
          </cell>
          <cell r="R73">
            <v>0</v>
          </cell>
          <cell r="S73">
            <v>8.1248899643811684E-2</v>
          </cell>
          <cell r="T73">
            <v>0</v>
          </cell>
          <cell r="U73">
            <v>0</v>
          </cell>
          <cell r="V73">
            <v>0</v>
          </cell>
        </row>
        <row r="74">
          <cell r="A74" t="str">
            <v>LDNO LV: LV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/>
          </cell>
          <cell r="K74" t="str">
            <v/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</row>
        <row r="75">
          <cell r="A75" t="str">
            <v>LDNO HV: LV Medium Non-Domestic</v>
          </cell>
          <cell r="B75">
            <v>-1.8189894035458569E-15</v>
          </cell>
          <cell r="C75">
            <v>0</v>
          </cell>
          <cell r="D75">
            <v>-9.8225427791476271E-15</v>
          </cell>
          <cell r="E75">
            <v>-9.8225427791476271E-15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0.54</v>
          </cell>
          <cell r="K75" t="str">
            <v/>
          </cell>
          <cell r="L75">
            <v>0.54</v>
          </cell>
          <cell r="M75">
            <v>0</v>
          </cell>
          <cell r="N75">
            <v>-9.8225427791476271E-15</v>
          </cell>
          <cell r="O75">
            <v>0</v>
          </cell>
          <cell r="P75">
            <v>0</v>
          </cell>
          <cell r="Q75">
            <v>1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A76" t="str">
            <v>&gt; LV Sub Medium Non-Domestic</v>
          </cell>
        </row>
        <row r="77">
          <cell r="A77" t="str">
            <v>LV Sub Medium Non-Domestic</v>
          </cell>
          <cell r="B77">
            <v>13888.827127274353</v>
          </cell>
          <cell r="C77">
            <v>151.42512767842624</v>
          </cell>
          <cell r="D77">
            <v>317735.66756346438</v>
          </cell>
          <cell r="E77">
            <v>305869.90370350628</v>
          </cell>
          <cell r="F77">
            <v>11865.763859958088</v>
          </cell>
          <cell r="G77">
            <v>0</v>
          </cell>
          <cell r="H77">
            <v>0</v>
          </cell>
          <cell r="I77">
            <v>0</v>
          </cell>
          <cell r="J77">
            <v>2.2877069795152614</v>
          </cell>
          <cell r="K77">
            <v>2098.3021274924945</v>
          </cell>
          <cell r="L77">
            <v>2.2022730998130902</v>
          </cell>
          <cell r="M77">
            <v>265817.37401342404</v>
          </cell>
          <cell r="N77">
            <v>40052.529690082243</v>
          </cell>
          <cell r="O77">
            <v>0</v>
          </cell>
          <cell r="P77">
            <v>0.86905370811210314</v>
          </cell>
          <cell r="Q77">
            <v>0.13094629188789689</v>
          </cell>
          <cell r="R77">
            <v>0</v>
          </cell>
          <cell r="S77">
            <v>3.7344765071387606E-2</v>
          </cell>
          <cell r="T77">
            <v>0</v>
          </cell>
          <cell r="U77">
            <v>0</v>
          </cell>
          <cell r="V77">
            <v>0</v>
          </cell>
        </row>
        <row r="78">
          <cell r="A78" t="str">
            <v>&gt; HV Medium Non-Domestic</v>
          </cell>
        </row>
        <row r="79">
          <cell r="A79" t="str">
            <v>HV Medium Non-Domestic</v>
          </cell>
          <cell r="B79">
            <v>660.3423935899549</v>
          </cell>
          <cell r="C79">
            <v>11.577605311475409</v>
          </cell>
          <cell r="D79">
            <v>18222.60592635033</v>
          </cell>
          <cell r="E79">
            <v>12139.813138938331</v>
          </cell>
          <cell r="F79">
            <v>6082.7927874119996</v>
          </cell>
          <cell r="G79">
            <v>0</v>
          </cell>
          <cell r="H79">
            <v>0</v>
          </cell>
          <cell r="I79">
            <v>0</v>
          </cell>
          <cell r="J79">
            <v>2.7595692936331164</v>
          </cell>
          <cell r="K79">
            <v>1573.9529407077453</v>
          </cell>
          <cell r="L79">
            <v>1.838411899157371</v>
          </cell>
          <cell r="M79">
            <v>9635.9519328064125</v>
          </cell>
          <cell r="N79">
            <v>2503.8612061319154</v>
          </cell>
          <cell r="O79">
            <v>0</v>
          </cell>
          <cell r="P79">
            <v>0.79374796156451466</v>
          </cell>
          <cell r="Q79">
            <v>0.20625203843548509</v>
          </cell>
          <cell r="R79">
            <v>0</v>
          </cell>
          <cell r="S79">
            <v>0.33380477040422268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&gt; LV Network Domestic</v>
          </cell>
        </row>
        <row r="81">
          <cell r="A81" t="str">
            <v>LV Network Domestic</v>
          </cell>
          <cell r="B81">
            <v>298.9704668372683</v>
          </cell>
          <cell r="C81">
            <v>90.262264219672147</v>
          </cell>
          <cell r="D81">
            <v>8804.381352786806</v>
          </cell>
          <cell r="E81">
            <v>7145.9747198259256</v>
          </cell>
          <cell r="F81">
            <v>1658.4066329608802</v>
          </cell>
          <cell r="G81">
            <v>0</v>
          </cell>
          <cell r="H81">
            <v>0</v>
          </cell>
          <cell r="I81">
            <v>0</v>
          </cell>
          <cell r="J81">
            <v>2.9449000250513349</v>
          </cell>
          <cell r="K81">
            <v>97.542216882123611</v>
          </cell>
          <cell r="L81">
            <v>2.3901941872123209</v>
          </cell>
          <cell r="M81">
            <v>2584.1667097764362</v>
          </cell>
          <cell r="N81">
            <v>2689.245276960095</v>
          </cell>
          <cell r="O81">
            <v>1872.5627330893951</v>
          </cell>
          <cell r="P81">
            <v>0.36162550402072874</v>
          </cell>
          <cell r="Q81">
            <v>0.37633008545342356</v>
          </cell>
          <cell r="R81">
            <v>0.26204441052584782</v>
          </cell>
          <cell r="S81">
            <v>0.18836151757964836</v>
          </cell>
          <cell r="T81">
            <v>0</v>
          </cell>
          <cell r="U81">
            <v>0</v>
          </cell>
          <cell r="V81">
            <v>0</v>
          </cell>
        </row>
        <row r="82">
          <cell r="A82" t="str">
            <v>LDNO LV: LV Network 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/>
          </cell>
          <cell r="K82" t="str">
            <v/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</row>
        <row r="83">
          <cell r="A83" t="str">
            <v>LDNO HV: LV Network Domestic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 t="str">
            <v/>
          </cell>
          <cell r="K83" t="str">
            <v/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</row>
        <row r="84">
          <cell r="A84" t="str">
            <v>&gt; LV Network Non-Domestic Non-CT</v>
          </cell>
        </row>
        <row r="85">
          <cell r="A85" t="str">
            <v>LV Network Non-Domestic Non-CT</v>
          </cell>
          <cell r="B85">
            <v>368614.6041407407</v>
          </cell>
          <cell r="C85">
            <v>5017.1258968839948</v>
          </cell>
          <cell r="D85">
            <v>9538900.806315992</v>
          </cell>
          <cell r="E85">
            <v>9366658.8605752476</v>
          </cell>
          <cell r="F85">
            <v>172241.94574074505</v>
          </cell>
          <cell r="G85">
            <v>0</v>
          </cell>
          <cell r="H85">
            <v>0</v>
          </cell>
          <cell r="I85">
            <v>0</v>
          </cell>
          <cell r="J85">
            <v>2.587770722907643</v>
          </cell>
          <cell r="K85">
            <v>1901.2679773972491</v>
          </cell>
          <cell r="L85">
            <v>2.5410438857704523</v>
          </cell>
          <cell r="M85">
            <v>3753300.0732093393</v>
          </cell>
          <cell r="N85">
            <v>3308092.386631961</v>
          </cell>
          <cell r="O85">
            <v>2305266.4007339478</v>
          </cell>
          <cell r="P85">
            <v>0.4007085268160212</v>
          </cell>
          <cell r="Q85">
            <v>0.35317741746268705</v>
          </cell>
          <cell r="R85">
            <v>0.24611405572129177</v>
          </cell>
          <cell r="S85">
            <v>1.8056791787445625E-2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LDNO LV: LV Network Non-Domestic Non-CT</v>
          </cell>
          <cell r="B86">
            <v>87.913147553116332</v>
          </cell>
          <cell r="C86">
            <v>2.2857823981654586</v>
          </cell>
          <cell r="D86">
            <v>1413.0928602332026</v>
          </cell>
          <cell r="E86">
            <v>1364.0683136703092</v>
          </cell>
          <cell r="F86">
            <v>49.024546562893491</v>
          </cell>
          <cell r="G86">
            <v>0</v>
          </cell>
          <cell r="H86">
            <v>0</v>
          </cell>
          <cell r="I86">
            <v>0</v>
          </cell>
          <cell r="J86">
            <v>1.6073737541696189</v>
          </cell>
          <cell r="K86">
            <v>618.20970419902346</v>
          </cell>
          <cell r="L86">
            <v>1.5516090046100914</v>
          </cell>
          <cell r="M86">
            <v>527.86285217167904</v>
          </cell>
          <cell r="N86">
            <v>478.41775666780143</v>
          </cell>
          <cell r="O86">
            <v>357.78770483082849</v>
          </cell>
          <cell r="P86">
            <v>0.38697684484097017</v>
          </cell>
          <cell r="Q86">
            <v>0.35072859025697845</v>
          </cell>
          <cell r="R86">
            <v>0.26229456490205122</v>
          </cell>
          <cell r="S86">
            <v>3.4693082063129932E-2</v>
          </cell>
          <cell r="T86">
            <v>0</v>
          </cell>
          <cell r="U86">
            <v>0</v>
          </cell>
          <cell r="V86">
            <v>0</v>
          </cell>
        </row>
        <row r="87">
          <cell r="A87" t="str">
            <v>LDNO HV: LV Network Non-Domestic Non-CT</v>
          </cell>
          <cell r="B87">
            <v>1639.0151594813287</v>
          </cell>
          <cell r="C87">
            <v>40.069988681836328</v>
          </cell>
          <cell r="D87">
            <v>20939.502962686944</v>
          </cell>
          <cell r="E87">
            <v>20411.540791815067</v>
          </cell>
          <cell r="F87">
            <v>527.96217087187551</v>
          </cell>
          <cell r="G87">
            <v>0</v>
          </cell>
          <cell r="H87">
            <v>0</v>
          </cell>
          <cell r="I87">
            <v>0</v>
          </cell>
          <cell r="J87">
            <v>1.2775661556000075</v>
          </cell>
          <cell r="K87">
            <v>522.57321879850667</v>
          </cell>
          <cell r="L87">
            <v>1.2453539964983826</v>
          </cell>
          <cell r="M87">
            <v>11300.401886705438</v>
          </cell>
          <cell r="N87">
            <v>5594.5788410975983</v>
          </cell>
          <cell r="O87">
            <v>3516.5600640120324</v>
          </cell>
          <cell r="P87">
            <v>0.55362806766830885</v>
          </cell>
          <cell r="Q87">
            <v>0.27408900181318002</v>
          </cell>
          <cell r="R87">
            <v>0.17228293051851121</v>
          </cell>
          <cell r="S87">
            <v>2.5213691643620931E-2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1266090.4230298079</v>
          </cell>
          <cell r="C89">
            <v>7358.8733919028909</v>
          </cell>
          <cell r="D89">
            <v>36281293.903566748</v>
          </cell>
          <cell r="E89">
            <v>27017074.483264532</v>
          </cell>
          <cell r="F89">
            <v>323201.719372375</v>
          </cell>
          <cell r="G89">
            <v>8067736.0894474545</v>
          </cell>
          <cell r="H89">
            <v>717686.63371641608</v>
          </cell>
          <cell r="I89">
            <v>155594.9777659727</v>
          </cell>
          <cell r="J89">
            <v>2.8656163291042103</v>
          </cell>
          <cell r="K89">
            <v>4930.2783145430585</v>
          </cell>
          <cell r="L89">
            <v>2.133897705237477</v>
          </cell>
          <cell r="M89">
            <v>9238462.2665916402</v>
          </cell>
          <cell r="N89">
            <v>10307604.996763952</v>
          </cell>
          <cell r="O89">
            <v>7471007.2199089378</v>
          </cell>
          <cell r="P89">
            <v>0.34194902458126314</v>
          </cell>
          <cell r="Q89">
            <v>0.38152187806821569</v>
          </cell>
          <cell r="R89">
            <v>0.27652909735052111</v>
          </cell>
          <cell r="S89">
            <v>8.9082192115701158E-3</v>
          </cell>
          <cell r="T89">
            <v>0.22236627257260883</v>
          </cell>
          <cell r="U89">
            <v>1.9781175269657669E-2</v>
          </cell>
          <cell r="V89">
            <v>4.2885730089873234E-3</v>
          </cell>
        </row>
        <row r="90">
          <cell r="A90" t="str">
            <v>LDNO LV: LV HH Metered</v>
          </cell>
          <cell r="B90">
            <v>1137.8257617869513</v>
          </cell>
          <cell r="C90">
            <v>13.165849690975877</v>
          </cell>
          <cell r="D90">
            <v>28150.635575895991</v>
          </cell>
          <cell r="E90">
            <v>15496.117965173333</v>
          </cell>
          <cell r="F90">
            <v>361.40257401728786</v>
          </cell>
          <cell r="G90">
            <v>12193.173843385035</v>
          </cell>
          <cell r="H90">
            <v>0</v>
          </cell>
          <cell r="I90">
            <v>99.941193320335842</v>
          </cell>
          <cell r="J90">
            <v>2.4740726147459977</v>
          </cell>
          <cell r="K90">
            <v>2138.1556250935305</v>
          </cell>
          <cell r="L90">
            <v>1.3619060567618664</v>
          </cell>
          <cell r="M90">
            <v>5623.1420053753063</v>
          </cell>
          <cell r="N90">
            <v>5445.3652083439147</v>
          </cell>
          <cell r="O90">
            <v>4427.6107514541109</v>
          </cell>
          <cell r="P90">
            <v>0.36287423843913724</v>
          </cell>
          <cell r="Q90">
            <v>0.35140189437006558</v>
          </cell>
          <cell r="R90">
            <v>0.28572386719079712</v>
          </cell>
          <cell r="S90">
            <v>1.283816747380081E-2</v>
          </cell>
          <cell r="T90">
            <v>0.4331402682014559</v>
          </cell>
          <cell r="U90">
            <v>0</v>
          </cell>
          <cell r="V90">
            <v>3.5502286636082416E-3</v>
          </cell>
        </row>
        <row r="91">
          <cell r="A91" t="str">
            <v>LDNO HV: LV HH Metered</v>
          </cell>
          <cell r="B91">
            <v>48747.689403123004</v>
          </cell>
          <cell r="C91">
            <v>191.42030376307054</v>
          </cell>
          <cell r="D91">
            <v>578025.56586931378</v>
          </cell>
          <cell r="E91">
            <v>429330.42682321364</v>
          </cell>
          <cell r="F91">
            <v>3229.7582172727839</v>
          </cell>
          <cell r="G91">
            <v>137928.10225152195</v>
          </cell>
          <cell r="H91">
            <v>5961.8897796780857</v>
          </cell>
          <cell r="I91">
            <v>1575.3887976273395</v>
          </cell>
          <cell r="J91">
            <v>1.1857496692597758</v>
          </cell>
          <cell r="K91">
            <v>3019.6669554174455</v>
          </cell>
          <cell r="L91">
            <v>0.88071954195168223</v>
          </cell>
          <cell r="M91">
            <v>171069.25840283127</v>
          </cell>
          <cell r="N91">
            <v>150693.61557954224</v>
          </cell>
          <cell r="O91">
            <v>107567.5528408401</v>
          </cell>
          <cell r="P91">
            <v>0.39845593909716731</v>
          </cell>
          <cell r="Q91">
            <v>0.35099682241154945</v>
          </cell>
          <cell r="R91">
            <v>0.25054723849128319</v>
          </cell>
          <cell r="S91">
            <v>5.5875698377033422E-3</v>
          </cell>
          <cell r="T91">
            <v>0.23861938017237497</v>
          </cell>
          <cell r="U91">
            <v>1.0314231985071079E-2</v>
          </cell>
          <cell r="V91">
            <v>2.7254656033389364E-3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740620.44936093665</v>
          </cell>
          <cell r="C93">
            <v>1767.9314622358031</v>
          </cell>
          <cell r="D93">
            <v>18622116.138927795</v>
          </cell>
          <cell r="E93">
            <v>14014766.438755848</v>
          </cell>
          <cell r="F93">
            <v>60629.795152207073</v>
          </cell>
          <cell r="G93">
            <v>4329723.5520000001</v>
          </cell>
          <cell r="H93">
            <v>145262.83678424108</v>
          </cell>
          <cell r="I93">
            <v>71733.516235500545</v>
          </cell>
          <cell r="J93">
            <v>2.5143939996520981</v>
          </cell>
          <cell r="K93">
            <v>10533.279449293501</v>
          </cell>
          <cell r="L93">
            <v>1.8923007663167888</v>
          </cell>
          <cell r="M93">
            <v>4138110.3605332905</v>
          </cell>
          <cell r="N93">
            <v>5390514.176719374</v>
          </cell>
          <cell r="O93">
            <v>4486141.901503182</v>
          </cell>
          <cell r="P93">
            <v>0.29526787896300105</v>
          </cell>
          <cell r="Q93">
            <v>0.38463103900273871</v>
          </cell>
          <cell r="R93">
            <v>0.32010108203426019</v>
          </cell>
          <cell r="S93">
            <v>3.2557951362716586E-3</v>
          </cell>
          <cell r="T93">
            <v>0.23250437918540939</v>
          </cell>
          <cell r="U93">
            <v>7.800554765125897E-3</v>
          </cell>
          <cell r="V93">
            <v>3.8520604049691394E-3</v>
          </cell>
        </row>
        <row r="94">
          <cell r="A94" t="str">
            <v>LDNO HV: LV Sub HH Metered</v>
          </cell>
          <cell r="B94">
            <v>4910.0607817625951</v>
          </cell>
          <cell r="C94">
            <v>4.3513441221463642</v>
          </cell>
          <cell r="D94">
            <v>81236.321957863285</v>
          </cell>
          <cell r="E94">
            <v>62111.53453376898</v>
          </cell>
          <cell r="F94">
            <v>94.122184168499146</v>
          </cell>
          <cell r="G94">
            <v>18763.435343320481</v>
          </cell>
          <cell r="H94">
            <v>0</v>
          </cell>
          <cell r="I94">
            <v>267.22989660532016</v>
          </cell>
          <cell r="J94">
            <v>1.6544870943267913</v>
          </cell>
          <cell r="K94">
            <v>18669.247863989272</v>
          </cell>
          <cell r="L94">
            <v>1.2649850438607486</v>
          </cell>
          <cell r="M94">
            <v>21821.393338136229</v>
          </cell>
          <cell r="N94">
            <v>19782.921013398714</v>
          </cell>
          <cell r="O94">
            <v>20507.220182234043</v>
          </cell>
          <cell r="P94">
            <v>0.3513259413398056</v>
          </cell>
          <cell r="Q94">
            <v>0.31850639598419644</v>
          </cell>
          <cell r="R94">
            <v>0.33016766267599812</v>
          </cell>
          <cell r="S94">
            <v>1.1586219304379594E-3</v>
          </cell>
          <cell r="T94">
            <v>0.23097347210097652</v>
          </cell>
          <cell r="U94">
            <v>0</v>
          </cell>
          <cell r="V94">
            <v>3.2895371204020099E-3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2504271.1009893063</v>
          </cell>
          <cell r="C96">
            <v>1242.4271059445377</v>
          </cell>
          <cell r="D96">
            <v>52932050.30373621</v>
          </cell>
          <cell r="E96">
            <v>42860551.221401103</v>
          </cell>
          <cell r="F96">
            <v>460003.16929669894</v>
          </cell>
          <cell r="G96">
            <v>9170858.1297721509</v>
          </cell>
          <cell r="H96">
            <v>317118.77841968724</v>
          </cell>
          <cell r="I96">
            <v>123519.00484655792</v>
          </cell>
          <cell r="J96">
            <v>2.113670931347071</v>
          </cell>
          <cell r="K96">
            <v>42603.747173960248</v>
          </cell>
          <cell r="L96">
            <v>1.7114980564392228</v>
          </cell>
          <cell r="M96">
            <v>10639225.81413891</v>
          </cell>
          <cell r="N96">
            <v>15682107.866199933</v>
          </cell>
          <cell r="O96">
            <v>16539217.541062262</v>
          </cell>
          <cell r="P96">
            <v>0.2482288610610901</v>
          </cell>
          <cell r="Q96">
            <v>0.36588675178702679</v>
          </cell>
          <cell r="R96">
            <v>0.38588438715188317</v>
          </cell>
          <cell r="S96">
            <v>8.6904468399976106E-3</v>
          </cell>
          <cell r="T96">
            <v>0.17325718684894445</v>
          </cell>
          <cell r="U96">
            <v>5.9910541269417522E-3</v>
          </cell>
          <cell r="V96">
            <v>2.3335390210237014E-3</v>
          </cell>
        </row>
        <row r="97">
          <cell r="A97" t="str">
            <v>LDNO HV: HV HH Metered</v>
          </cell>
          <cell r="B97">
            <v>20969.644562299098</v>
          </cell>
          <cell r="C97">
            <v>11.175782420804273</v>
          </cell>
          <cell r="D97">
            <v>404622.05174674594</v>
          </cell>
          <cell r="E97">
            <v>274051.49548216281</v>
          </cell>
          <cell r="F97">
            <v>3093.930427253265</v>
          </cell>
          <cell r="G97">
            <v>127143.87657932345</v>
          </cell>
          <cell r="H97">
            <v>0</v>
          </cell>
          <cell r="I97">
            <v>332.74925800645036</v>
          </cell>
          <cell r="J97">
            <v>1.92956084946813</v>
          </cell>
          <cell r="K97">
            <v>36205.25494425535</v>
          </cell>
          <cell r="L97">
            <v>1.306896235975666</v>
          </cell>
          <cell r="M97">
            <v>74395.698400877081</v>
          </cell>
          <cell r="N97">
            <v>87076.611855212803</v>
          </cell>
          <cell r="O97">
            <v>112579.18522607291</v>
          </cell>
          <cell r="P97">
            <v>0.27146612818144344</v>
          </cell>
          <cell r="Q97">
            <v>0.3177381378708089</v>
          </cell>
          <cell r="R97">
            <v>0.4107957339477476</v>
          </cell>
          <cell r="S97">
            <v>7.6464701167344301E-3</v>
          </cell>
          <cell r="T97">
            <v>0.31422873773301696</v>
          </cell>
          <cell r="U97">
            <v>0</v>
          </cell>
          <cell r="V97">
            <v>8.2237054695852079E-4</v>
          </cell>
        </row>
        <row r="98">
          <cell r="A98" t="str">
            <v>&gt; NHH UMS category A</v>
          </cell>
        </row>
        <row r="99">
          <cell r="A99" t="str">
            <v>NHH UMS category A</v>
          </cell>
          <cell r="B99">
            <v>4068.4293231218739</v>
          </cell>
          <cell r="C99">
            <v>818</v>
          </cell>
          <cell r="D99">
            <v>128155.52367833903</v>
          </cell>
          <cell r="E99">
            <v>128155.52367833903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3.15</v>
          </cell>
          <cell r="K99">
            <v>156.66934435004771</v>
          </cell>
          <cell r="L99">
            <v>3.15</v>
          </cell>
          <cell r="M99">
            <v>128155.52367833903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LDNO LV: NHH UMS category A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/>
          </cell>
          <cell r="K100" t="str">
            <v/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</row>
        <row r="101">
          <cell r="A101" t="str">
            <v>LDNO HV: NHH UMS category A</v>
          </cell>
          <cell r="B101">
            <v>207.69545434858088</v>
          </cell>
          <cell r="C101">
            <v>0</v>
          </cell>
          <cell r="D101">
            <v>2513.1149976178285</v>
          </cell>
          <cell r="E101">
            <v>2513.1149976178285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1.21</v>
          </cell>
          <cell r="K101" t="str">
            <v/>
          </cell>
          <cell r="L101">
            <v>1.21</v>
          </cell>
          <cell r="M101">
            <v>2513.1149976178285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 t="str">
            <v>&gt; NHH UMS category B</v>
          </cell>
        </row>
        <row r="103">
          <cell r="A103" t="str">
            <v>NHH UMS category B</v>
          </cell>
          <cell r="B103">
            <v>4958.8517885686515</v>
          </cell>
          <cell r="C103">
            <v>759</v>
          </cell>
          <cell r="D103">
            <v>172964.75038527456</v>
          </cell>
          <cell r="E103">
            <v>172964.75038527456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3.488</v>
          </cell>
          <cell r="K103">
            <v>227.88504662091509</v>
          </cell>
          <cell r="L103">
            <v>3.488</v>
          </cell>
          <cell r="M103">
            <v>172964.75038527456</v>
          </cell>
          <cell r="N103">
            <v>0</v>
          </cell>
          <cell r="O103">
            <v>0</v>
          </cell>
          <cell r="P103">
            <v>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 t="str">
            <v>LDNO LV: NHH UMS category B</v>
          </cell>
          <cell r="B104">
            <v>133.98195221570728</v>
          </cell>
          <cell r="C104">
            <v>0</v>
          </cell>
          <cell r="D104">
            <v>2919.4667387802615</v>
          </cell>
          <cell r="E104">
            <v>2919.4667387802615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2.1789999999999998</v>
          </cell>
          <cell r="K104" t="str">
            <v/>
          </cell>
          <cell r="L104">
            <v>2.1789999999999998</v>
          </cell>
          <cell r="M104">
            <v>2919.4667387802615</v>
          </cell>
          <cell r="N104">
            <v>0</v>
          </cell>
          <cell r="O104">
            <v>0</v>
          </cell>
          <cell r="P104">
            <v>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 t="str">
            <v>LDNO HV: NHH UMS category B</v>
          </cell>
          <cell r="B105">
            <v>454.69865311763124</v>
          </cell>
          <cell r="C105">
            <v>0</v>
          </cell>
          <cell r="D105">
            <v>6092.9619517762594</v>
          </cell>
          <cell r="E105">
            <v>6092.9619517762594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1.34</v>
          </cell>
          <cell r="K105" t="str">
            <v/>
          </cell>
          <cell r="L105">
            <v>1.34</v>
          </cell>
          <cell r="M105">
            <v>6092.9619517762594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 t="str">
            <v>&gt; NHH UMS category C</v>
          </cell>
        </row>
        <row r="107">
          <cell r="A107" t="str">
            <v>NHH UMS category C</v>
          </cell>
          <cell r="B107">
            <v>593.78396396084736</v>
          </cell>
          <cell r="C107">
            <v>191</v>
          </cell>
          <cell r="D107">
            <v>26096.805216079236</v>
          </cell>
          <cell r="E107">
            <v>26096.805216079236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4.3949999999999996</v>
          </cell>
          <cell r="K107">
            <v>136.63248804229966</v>
          </cell>
          <cell r="L107">
            <v>4.3949999999999996</v>
          </cell>
          <cell r="M107">
            <v>26096.805216079236</v>
          </cell>
          <cell r="N107">
            <v>0</v>
          </cell>
          <cell r="O107">
            <v>0</v>
          </cell>
          <cell r="P107">
            <v>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 t="str">
            <v>LDNO LV: NHH UMS category C</v>
          </cell>
          <cell r="B108">
            <v>1.9201054398654972E-2</v>
          </cell>
          <cell r="C108">
            <v>0</v>
          </cell>
          <cell r="D108">
            <v>0.5272609537870655</v>
          </cell>
          <cell r="E108">
            <v>0.5272609537870655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2.746</v>
          </cell>
          <cell r="K108" t="str">
            <v/>
          </cell>
          <cell r="L108">
            <v>2.746</v>
          </cell>
          <cell r="M108">
            <v>0.5272609537870655</v>
          </cell>
          <cell r="N108">
            <v>0</v>
          </cell>
          <cell r="O108">
            <v>0</v>
          </cell>
          <cell r="P108">
            <v>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 t="str">
            <v>LDNO HV: NHH UMS category C</v>
          </cell>
          <cell r="B109">
            <v>3.9597943365447317</v>
          </cell>
          <cell r="C109">
            <v>0</v>
          </cell>
          <cell r="D109">
            <v>66.841328400875071</v>
          </cell>
          <cell r="E109">
            <v>66.841328400875071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1.6879999999999999</v>
          </cell>
          <cell r="K109" t="str">
            <v/>
          </cell>
          <cell r="L109">
            <v>1.6879999999999999</v>
          </cell>
          <cell r="M109">
            <v>66.841328400875071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 t="str">
            <v>&gt; NHH UMS category D</v>
          </cell>
        </row>
        <row r="111">
          <cell r="A111" t="str">
            <v>NHH UMS category D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 t="str">
            <v/>
          </cell>
          <cell r="K111" t="str">
            <v/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</row>
        <row r="112">
          <cell r="A112" t="str">
            <v>LDNO LV: NHH UMS category D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  <cell r="K112" t="str">
            <v/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</row>
        <row r="113">
          <cell r="A113" t="str">
            <v>LDNO HV: 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  <cell r="K113" t="str">
            <v/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</row>
        <row r="114">
          <cell r="A114" t="str">
            <v>&gt; LV UMS (Pseudo HH Metered)</v>
          </cell>
        </row>
        <row r="115">
          <cell r="A115" t="str">
            <v>LV UMS (Pseudo HH Metered)</v>
          </cell>
          <cell r="B115">
            <v>121884.36577351103</v>
          </cell>
          <cell r="C115">
            <v>22.330601092896174</v>
          </cell>
          <cell r="D115">
            <v>4332284.9639098532</v>
          </cell>
          <cell r="E115">
            <v>4332284.9639098532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3.5544222069959552</v>
          </cell>
          <cell r="K115">
            <v>194006.64343460251</v>
          </cell>
          <cell r="L115">
            <v>3.5544222069959552</v>
          </cell>
          <cell r="M115">
            <v>1407892.8712921601</v>
          </cell>
          <cell r="N115">
            <v>889776.90879728855</v>
          </cell>
          <cell r="O115">
            <v>2034615.183820405</v>
          </cell>
          <cell r="P115">
            <v>0.32497697705036188</v>
          </cell>
          <cell r="Q115">
            <v>0.20538282135399327</v>
          </cell>
          <cell r="R115">
            <v>0.46964020159564501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LDNO LV: LV UMS (Pseudo HH Metered)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  <cell r="K116" t="str">
            <v/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</row>
        <row r="117">
          <cell r="A117" t="str">
            <v>LDNO HV: LV UMS (Pseudo HH Metered)</v>
          </cell>
          <cell r="B117">
            <v>50.51259407249259</v>
          </cell>
          <cell r="C117">
            <v>1.6938525728247484</v>
          </cell>
          <cell r="D117">
            <v>726.9603382829722</v>
          </cell>
          <cell r="E117">
            <v>726.9603382829722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1.4391665120973258</v>
          </cell>
          <cell r="K117">
            <v>429.17568503063927</v>
          </cell>
          <cell r="L117">
            <v>1.4391665120973258</v>
          </cell>
          <cell r="M117">
            <v>277.19427735829447</v>
          </cell>
          <cell r="N117">
            <v>81.823958682652616</v>
          </cell>
          <cell r="O117">
            <v>367.9421022420251</v>
          </cell>
          <cell r="P117">
            <v>0.38130591555105653</v>
          </cell>
          <cell r="Q117">
            <v>0.11255629003903417</v>
          </cell>
          <cell r="R117">
            <v>0.50613779440990925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 t="str">
            <v>&gt; LV Generation NHH or Aggregate HH</v>
          </cell>
        </row>
        <row r="119">
          <cell r="A119" t="str">
            <v>LV Generation NHH or Aggregate HH</v>
          </cell>
          <cell r="B119">
            <v>3884.1452388750013</v>
          </cell>
          <cell r="C119">
            <v>332</v>
          </cell>
          <cell r="D119">
            <v>-26917.126505403758</v>
          </cell>
          <cell r="E119">
            <v>-26917.126505403758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-0.69299999999999995</v>
          </cell>
          <cell r="K119">
            <v>-81.075682245192041</v>
          </cell>
          <cell r="L119">
            <v>-0.69299999999999995</v>
          </cell>
          <cell r="M119">
            <v>-26917.126505403758</v>
          </cell>
          <cell r="N119">
            <v>0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 t="str">
            <v>LDNO LV: LV Generation NHH or Aggregate HH</v>
          </cell>
          <cell r="B120">
            <v>78.224294571428587</v>
          </cell>
          <cell r="C120">
            <v>0</v>
          </cell>
          <cell r="D120">
            <v>-542.09436138000012</v>
          </cell>
          <cell r="E120">
            <v>-542.09436138000012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-0.69300000000000006</v>
          </cell>
          <cell r="K120" t="str">
            <v/>
          </cell>
          <cell r="L120">
            <v>-0.69300000000000006</v>
          </cell>
          <cell r="M120">
            <v>-542.09436138000012</v>
          </cell>
          <cell r="N120">
            <v>0</v>
          </cell>
          <cell r="O120">
            <v>0</v>
          </cell>
          <cell r="P120">
            <v>1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 t="str">
            <v>LDNO HV: LV Generation NHH or Aggregate 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  <cell r="K121" t="str">
            <v/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</row>
        <row r="122">
          <cell r="A122" t="str">
            <v>&gt; LV Sub Generation NHH</v>
          </cell>
        </row>
        <row r="123">
          <cell r="A123" t="str">
            <v>LV Sub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/>
          </cell>
          <cell r="K123" t="str">
            <v/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</row>
        <row r="124">
          <cell r="A124" t="str">
            <v>LDNO HV: LV Sub Generation NHH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str">
            <v/>
          </cell>
          <cell r="K124" t="str">
            <v/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</row>
        <row r="125">
          <cell r="A125" t="str">
            <v>&gt; LV Generation Intermittent</v>
          </cell>
        </row>
        <row r="126">
          <cell r="A126" t="str">
            <v>LV Generation Intermittent</v>
          </cell>
          <cell r="B126">
            <v>70648.168057500021</v>
          </cell>
          <cell r="C126">
            <v>949.89529234972701</v>
          </cell>
          <cell r="D126">
            <v>-479479.81960906507</v>
          </cell>
          <cell r="E126">
            <v>-489591.80463847506</v>
          </cell>
          <cell r="F126">
            <v>0</v>
          </cell>
          <cell r="G126">
            <v>0</v>
          </cell>
          <cell r="H126">
            <v>0</v>
          </cell>
          <cell r="I126">
            <v>10111.985029410003</v>
          </cell>
          <cell r="J126">
            <v>-0.67868684042708649</v>
          </cell>
          <cell r="K126">
            <v>-504.77123475682299</v>
          </cell>
          <cell r="L126">
            <v>-0.69299999999999995</v>
          </cell>
          <cell r="M126">
            <v>-489591.80463847506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-2.1089490351553528E-2</v>
          </cell>
        </row>
        <row r="127">
          <cell r="A127" t="str">
            <v>LDNO LV: LV Generation 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/>
          </cell>
          <cell r="K127" t="str">
            <v/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</row>
        <row r="128">
          <cell r="A128" t="str">
            <v>LDNO HV: LV Generation Intermittent</v>
          </cell>
          <cell r="B128">
            <v>1073.9632738714286</v>
          </cell>
          <cell r="C128">
            <v>4.0344262295081972</v>
          </cell>
          <cell r="D128">
            <v>-7441.5899196398559</v>
          </cell>
          <cell r="E128">
            <v>-7442.5654879289996</v>
          </cell>
          <cell r="F128">
            <v>0</v>
          </cell>
          <cell r="G128">
            <v>0</v>
          </cell>
          <cell r="H128">
            <v>0</v>
          </cell>
          <cell r="I128">
            <v>0.97556828914285731</v>
          </cell>
          <cell r="J128">
            <v>-0.69290916185749751</v>
          </cell>
          <cell r="K128">
            <v>-1844.5224912557137</v>
          </cell>
          <cell r="L128">
            <v>-0.69300000000000006</v>
          </cell>
          <cell r="M128">
            <v>-7442.5654879289996</v>
          </cell>
          <cell r="N128">
            <v>0</v>
          </cell>
          <cell r="O128">
            <v>0</v>
          </cell>
          <cell r="P128">
            <v>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-1.310967548168888E-4</v>
          </cell>
        </row>
        <row r="129">
          <cell r="A129" t="str">
            <v>&gt; LV Generation Intermittent no RP charge</v>
          </cell>
        </row>
        <row r="130">
          <cell r="A130" t="str">
            <v>LV Generation Intermittent no RP charge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  <cell r="K130" t="str">
            <v/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3676.7162300636837</v>
          </cell>
          <cell r="C132">
            <v>18.34156352459016</v>
          </cell>
          <cell r="D132">
            <v>-25236.561675717647</v>
          </cell>
          <cell r="E132">
            <v>-26218.590698097651</v>
          </cell>
          <cell r="F132">
            <v>0</v>
          </cell>
          <cell r="G132">
            <v>0</v>
          </cell>
          <cell r="H132">
            <v>0</v>
          </cell>
          <cell r="I132">
            <v>982.02902238000001</v>
          </cell>
          <cell r="J132">
            <v>-0.68638861681420904</v>
          </cell>
          <cell r="K132">
            <v>-1375.9220494961351</v>
          </cell>
          <cell r="L132">
            <v>-0.71309802164535074</v>
          </cell>
          <cell r="M132">
            <v>-20154.395954891559</v>
          </cell>
          <cell r="N132">
            <v>-4742.1889106675835</v>
          </cell>
          <cell r="O132">
            <v>-1322.0058325385062</v>
          </cell>
          <cell r="P132">
            <v>0.76870630412464946</v>
          </cell>
          <cell r="Q132">
            <v>0.18087123618782697</v>
          </cell>
          <cell r="R132">
            <v>5.0422459687523451E-2</v>
          </cell>
          <cell r="S132">
            <v>0</v>
          </cell>
          <cell r="T132">
            <v>0</v>
          </cell>
          <cell r="U132">
            <v>0</v>
          </cell>
          <cell r="V132">
            <v>-3.8912948403938004E-2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  <cell r="K133" t="str">
            <v/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 t="str">
            <v/>
          </cell>
          <cell r="K134" t="str">
            <v/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</row>
        <row r="135">
          <cell r="A135" t="str">
            <v>&gt; LV Generation Non-Intermittent no RP charge</v>
          </cell>
        </row>
        <row r="136">
          <cell r="A136" t="str">
            <v>LV Generation Non-Intermittent no RP charge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/>
          </cell>
          <cell r="K136" t="str">
            <v/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</row>
        <row r="137">
          <cell r="A137" t="str">
            <v>&gt; LV Sub Generation Intermittent</v>
          </cell>
        </row>
        <row r="138">
          <cell r="A138" t="str">
            <v>LV Sub Generation Intermittent</v>
          </cell>
          <cell r="B138">
            <v>11531.789399625</v>
          </cell>
          <cell r="C138">
            <v>129.04964071038253</v>
          </cell>
          <cell r="D138">
            <v>-70260.17802203125</v>
          </cell>
          <cell r="E138">
            <v>-72073.68374765625</v>
          </cell>
          <cell r="F138">
            <v>0</v>
          </cell>
          <cell r="G138">
            <v>0</v>
          </cell>
          <cell r="H138">
            <v>0</v>
          </cell>
          <cell r="I138">
            <v>1813.5057256250004</v>
          </cell>
          <cell r="J138">
            <v>-0.60927385670359213</v>
          </cell>
          <cell r="K138">
            <v>-544.44303475211882</v>
          </cell>
          <cell r="L138">
            <v>-0.625</v>
          </cell>
          <cell r="M138">
            <v>-72073.68374765625</v>
          </cell>
          <cell r="N138">
            <v>0</v>
          </cell>
          <cell r="O138">
            <v>0</v>
          </cell>
          <cell r="P138">
            <v>1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-2.5811288509066194E-2</v>
          </cell>
        </row>
        <row r="139">
          <cell r="A139" t="str">
            <v>LDNO HV: LV Sub Generation 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/>
          </cell>
          <cell r="K139" t="str">
            <v/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</row>
        <row r="140">
          <cell r="A140" t="str">
            <v>&gt; LV Sub Generation Intermittent no RP charge</v>
          </cell>
        </row>
        <row r="141">
          <cell r="A141" t="str">
            <v>LV Sub Generation Intermittent no RP charge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/>
          </cell>
          <cell r="K141" t="str">
            <v/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</row>
        <row r="142">
          <cell r="A142" t="str">
            <v>&gt; LV Sub Generation Non-Intermittent</v>
          </cell>
        </row>
        <row r="143">
          <cell r="A143" t="str">
            <v>LV Sub Generation Non-Intermittent</v>
          </cell>
          <cell r="B143">
            <v>4142.0305303234354</v>
          </cell>
          <cell r="C143">
            <v>13.129690573770491</v>
          </cell>
          <cell r="D143">
            <v>-26119.823986907475</v>
          </cell>
          <cell r="E143">
            <v>-26909.187113469976</v>
          </cell>
          <cell r="F143">
            <v>0</v>
          </cell>
          <cell r="G143">
            <v>0</v>
          </cell>
          <cell r="H143">
            <v>0</v>
          </cell>
          <cell r="I143">
            <v>789.36312656250016</v>
          </cell>
          <cell r="J143">
            <v>-0.6306043327224794</v>
          </cell>
          <cell r="K143">
            <v>-1989.3708720819131</v>
          </cell>
          <cell r="L143">
            <v>-0.64966172790060872</v>
          </cell>
          <cell r="M143">
            <v>-21422.77284291957</v>
          </cell>
          <cell r="N143">
            <v>-4117.2117588486499</v>
          </cell>
          <cell r="O143">
            <v>-1369.2025117017545</v>
          </cell>
          <cell r="P143">
            <v>0.79611371211566395</v>
          </cell>
          <cell r="Q143">
            <v>0.15300394402429535</v>
          </cell>
          <cell r="R143">
            <v>5.0882343860040667E-2</v>
          </cell>
          <cell r="S143">
            <v>0</v>
          </cell>
          <cell r="T143">
            <v>0</v>
          </cell>
          <cell r="U143">
            <v>0</v>
          </cell>
          <cell r="V143">
            <v>-3.0220844020930896E-2</v>
          </cell>
        </row>
        <row r="144">
          <cell r="A144" t="str">
            <v>LDNO HV: LV Sub Generation Non-Intermittent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  <cell r="K144" t="str">
            <v/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</row>
        <row r="145">
          <cell r="A145" t="str">
            <v>&gt; LV Sub Generation Non-Intermittent no RP charge</v>
          </cell>
        </row>
        <row r="146">
          <cell r="A146" t="str">
            <v>LV Sub Generation Non-Intermittent no RP charge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  <cell r="K146" t="str">
            <v/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</row>
        <row r="147">
          <cell r="A147" t="str">
            <v>&gt; HV Generation Intermittent</v>
          </cell>
        </row>
        <row r="148">
          <cell r="A148" t="str">
            <v>HV Generation Intermittent</v>
          </cell>
          <cell r="B148">
            <v>407729.87522025005</v>
          </cell>
          <cell r="C148">
            <v>252.79925000000006</v>
          </cell>
          <cell r="D148">
            <v>-1563626.8434565354</v>
          </cell>
          <cell r="E148">
            <v>-1606455.7083677852</v>
          </cell>
          <cell r="F148">
            <v>38480.950155450009</v>
          </cell>
          <cell r="G148">
            <v>0</v>
          </cell>
          <cell r="H148">
            <v>0</v>
          </cell>
          <cell r="I148">
            <v>4347.9147558000022</v>
          </cell>
          <cell r="J148">
            <v>-0.38349577465028428</v>
          </cell>
          <cell r="K148">
            <v>-6185.2511170683256</v>
          </cell>
          <cell r="L148">
            <v>-0.39400000000000002</v>
          </cell>
          <cell r="M148">
            <v>-1606455.7083677852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>
            <v>-2.4610059821168373E-2</v>
          </cell>
          <cell r="T148">
            <v>0</v>
          </cell>
          <cell r="U148">
            <v>0</v>
          </cell>
          <cell r="V148">
            <v>-2.7806600877921437E-3</v>
          </cell>
        </row>
        <row r="149">
          <cell r="A149" t="str">
            <v>LDNO HV: HV Generation Intermittent</v>
          </cell>
          <cell r="B149">
            <v>10.9835856</v>
          </cell>
          <cell r="C149">
            <v>1.5662622950819671</v>
          </cell>
          <cell r="D149">
            <v>-43.275327264000005</v>
          </cell>
          <cell r="E149">
            <v>-43.275327264000005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-0.39400000000000002</v>
          </cell>
          <cell r="K149">
            <v>-27.629680801155516</v>
          </cell>
          <cell r="L149">
            <v>-0.39400000000000002</v>
          </cell>
          <cell r="M149">
            <v>-43.275327264000005</v>
          </cell>
          <cell r="N149">
            <v>0</v>
          </cell>
          <cell r="O149">
            <v>0</v>
          </cell>
          <cell r="P149">
            <v>1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A150" t="str">
            <v>&gt; HV Generation Intermittent no RP charge</v>
          </cell>
        </row>
        <row r="151">
          <cell r="A151" t="str">
            <v>HV Generation Intermittent no RP charge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  <cell r="K151" t="str">
            <v/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</row>
        <row r="152">
          <cell r="A152" t="str">
            <v>&gt; HV Generation Non-Intermittent</v>
          </cell>
        </row>
        <row r="153">
          <cell r="A153" t="str">
            <v>HV Generation Non-Intermittent</v>
          </cell>
          <cell r="B153">
            <v>217761.94725869276</v>
          </cell>
          <cell r="C153">
            <v>68.906400614754091</v>
          </cell>
          <cell r="D153">
            <v>-1068377.9497294549</v>
          </cell>
          <cell r="E153">
            <v>-1082607.5026354326</v>
          </cell>
          <cell r="F153">
            <v>10488.8909577375</v>
          </cell>
          <cell r="G153">
            <v>0</v>
          </cell>
          <cell r="H153">
            <v>0</v>
          </cell>
          <cell r="I153">
            <v>3740.6619482400001</v>
          </cell>
          <cell r="J153">
            <v>-0.49061737515612097</v>
          </cell>
          <cell r="K153">
            <v>-15504.770822417564</v>
          </cell>
          <cell r="L153">
            <v>-0.49715182852830436</v>
          </cell>
          <cell r="M153">
            <v>-951302.31602179888</v>
          </cell>
          <cell r="N153">
            <v>-98996.941238021711</v>
          </cell>
          <cell r="O153">
            <v>-32308.245375612063</v>
          </cell>
          <cell r="P153">
            <v>0.8787139509988684</v>
          </cell>
          <cell r="Q153">
            <v>9.1443058538786856E-2</v>
          </cell>
          <cell r="R153">
            <v>2.9842990462344728E-2</v>
          </cell>
          <cell r="S153">
            <v>-9.8175846481983256E-3</v>
          </cell>
          <cell r="T153">
            <v>0</v>
          </cell>
          <cell r="U153">
            <v>0</v>
          </cell>
          <cell r="V153">
            <v>-3.5012534180317435E-3</v>
          </cell>
        </row>
        <row r="154">
          <cell r="A154" t="str">
            <v>LDNO HV: HV Generation Non-Intermittent</v>
          </cell>
          <cell r="B154">
            <v>2.9214225459545138</v>
          </cell>
          <cell r="C154">
            <v>1.2148524590163934</v>
          </cell>
          <cell r="D154">
            <v>-2.013342783797218</v>
          </cell>
          <cell r="E154">
            <v>-2.3727179677972181</v>
          </cell>
          <cell r="F154">
            <v>0</v>
          </cell>
          <cell r="G154">
            <v>0</v>
          </cell>
          <cell r="H154">
            <v>0</v>
          </cell>
          <cell r="I154">
            <v>0.35937518400000001</v>
          </cell>
          <cell r="J154">
            <v>-6.8916521048460674E-2</v>
          </cell>
          <cell r="K154">
            <v>-1.6572734975795522</v>
          </cell>
          <cell r="L154">
            <v>-8.1217897461730665E-2</v>
          </cell>
          <cell r="M154">
            <v>-1.0381032436363637</v>
          </cell>
          <cell r="N154">
            <v>-0.68785478057295613</v>
          </cell>
          <cell r="O154">
            <v>-0.64675994358789834</v>
          </cell>
          <cell r="P154">
            <v>0.43751649278406113</v>
          </cell>
          <cell r="Q154">
            <v>0.28990161911722956</v>
          </cell>
          <cell r="R154">
            <v>0.27258188809870937</v>
          </cell>
          <cell r="S154">
            <v>0</v>
          </cell>
          <cell r="T154">
            <v>0</v>
          </cell>
          <cell r="U154">
            <v>0</v>
          </cell>
          <cell r="V154">
            <v>-0.17849677009406659</v>
          </cell>
        </row>
        <row r="155">
          <cell r="A155" t="str">
            <v>&gt; HV Generation Non-Intermittent no RP charge</v>
          </cell>
        </row>
        <row r="156">
          <cell r="A156" t="str">
            <v>HV Generation Non-Intermittent no RP charge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  <cell r="K156" t="str">
            <v/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</row>
        <row r="158">
          <cell r="A158" t="str">
            <v>3803. Revenue summary by tariff component</v>
          </cell>
        </row>
        <row r="159">
          <cell r="A159" t="str">
            <v>Data sources:</v>
          </cell>
        </row>
        <row r="160">
          <cell r="A160" t="str">
            <v>x1 = 3802. All units (MWh) (in Revenue summary)</v>
          </cell>
        </row>
        <row r="161">
          <cell r="A161" t="str">
            <v>x2 = 3802. MPANs (in Revenue summary)</v>
          </cell>
        </row>
        <row r="162">
          <cell r="A162" t="str">
            <v>x3 = 3802. Net revenues (£) (in Revenue summary)</v>
          </cell>
        </row>
        <row r="163">
          <cell r="A163" t="str">
            <v>x4 = 3802. Revenues from unit rates (£) (in Revenue summary)</v>
          </cell>
        </row>
        <row r="164">
          <cell r="A164" t="str">
            <v>x5 = 3802. Revenues from fixed charges (£) (in Revenue summary)</v>
          </cell>
        </row>
        <row r="165">
          <cell r="A165" t="str">
            <v>x6 = 3802. Revenues from capacity charges (£) (in Revenue summary)</v>
          </cell>
        </row>
        <row r="166">
          <cell r="A166" t="str">
            <v>x7 = 3802. Revenues from exceeded capacity charges (£) (in Revenue summary)</v>
          </cell>
        </row>
        <row r="167">
          <cell r="A167" t="str">
            <v>x8 = 3802. Revenues from reactive power charges (£) (in Revenue summary)</v>
          </cell>
        </row>
        <row r="168">
          <cell r="A168" t="str">
            <v>Kind:</v>
          </cell>
          <cell r="B168" t="str">
            <v>Cell summation</v>
          </cell>
          <cell r="C168" t="str">
            <v>Cell summation</v>
          </cell>
          <cell r="D168" t="str">
            <v>Cell summation</v>
          </cell>
          <cell r="E168" t="str">
            <v>Cell summation</v>
          </cell>
          <cell r="F168" t="str">
            <v>Cell summation</v>
          </cell>
          <cell r="G168" t="str">
            <v>Cell summation</v>
          </cell>
          <cell r="H168" t="str">
            <v>Cell summation</v>
          </cell>
          <cell r="I168" t="str">
            <v>Cell summation</v>
          </cell>
        </row>
        <row r="169">
          <cell r="A169" t="str">
            <v>Formula:</v>
          </cell>
          <cell r="B169" t="str">
            <v>=SUM(x1)</v>
          </cell>
          <cell r="C169" t="str">
            <v>=SUM(x2)</v>
          </cell>
          <cell r="D169" t="str">
            <v>=SUM(x3)</v>
          </cell>
          <cell r="E169" t="str">
            <v>=SUM(x4)</v>
          </cell>
          <cell r="F169" t="str">
            <v>=SUM(x5)</v>
          </cell>
          <cell r="G169" t="str">
            <v>=SUM(x6)</v>
          </cell>
          <cell r="H169" t="str">
            <v>=SUM(x7)</v>
          </cell>
          <cell r="I169" t="str">
            <v>=SUM(x8)</v>
          </cell>
        </row>
        <row r="171">
          <cell r="B171" t="str">
            <v>Total units (MWh)</v>
          </cell>
          <cell r="C171" t="str">
            <v>Total MPANs</v>
          </cell>
          <cell r="D171" t="str">
            <v>Total net revenues (£)</v>
          </cell>
          <cell r="E171" t="str">
            <v>Total net revenues from unit rates (£)</v>
          </cell>
          <cell r="F171" t="str">
            <v>Total revenues from fixed charges (£)</v>
          </cell>
          <cell r="G171" t="str">
            <v>Total revenues from capacity charges (£)</v>
          </cell>
          <cell r="H171" t="str">
            <v>Total revenues from exceeded capacity charges (£)</v>
          </cell>
          <cell r="I171" t="str">
            <v>Total revenues from reactive power charges (£)</v>
          </cell>
        </row>
        <row r="172">
          <cell r="A172" t="str">
            <v>Revenue summary by tariff component</v>
          </cell>
          <cell r="B172">
            <v>13404500.281129219</v>
          </cell>
          <cell r="C172">
            <v>1684619.7810841552</v>
          </cell>
          <cell r="D172">
            <v>346778309.41879362</v>
          </cell>
          <cell r="E172">
            <v>289993554.63777816</v>
          </cell>
          <cell r="F172">
            <v>33359468.680533174</v>
          </cell>
          <cell r="G172">
            <v>21864346.359237157</v>
          </cell>
          <cell r="H172">
            <v>1186030.1387000224</v>
          </cell>
          <cell r="I172">
            <v>374909.60254508129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70</v>
      </c>
    </row>
    <row r="3" spans="1:1" x14ac:dyDescent="0.2">
      <c r="A3" s="28"/>
    </row>
    <row r="4" spans="1:1" x14ac:dyDescent="0.2">
      <c r="A4" s="29" t="s">
        <v>59</v>
      </c>
    </row>
    <row r="5" spans="1:1" x14ac:dyDescent="0.2">
      <c r="A5" s="30" t="s">
        <v>67</v>
      </c>
    </row>
    <row r="6" spans="1:1" x14ac:dyDescent="0.2">
      <c r="A6" s="31"/>
    </row>
    <row r="7" spans="1:1" x14ac:dyDescent="0.2">
      <c r="A7" s="32" t="s">
        <v>60</v>
      </c>
    </row>
    <row r="8" spans="1:1" x14ac:dyDescent="0.2">
      <c r="A8" s="29" t="s">
        <v>61</v>
      </c>
    </row>
    <row r="9" spans="1:1" ht="12.75" customHeight="1" x14ac:dyDescent="0.2">
      <c r="A9" s="29" t="s">
        <v>71</v>
      </c>
    </row>
    <row r="11" spans="1:1" ht="15" x14ac:dyDescent="0.25">
      <c r="A11" s="36" t="s">
        <v>62</v>
      </c>
    </row>
    <row r="13" spans="1:1" x14ac:dyDescent="0.2">
      <c r="A13" s="29" t="s">
        <v>68</v>
      </c>
    </row>
    <row r="14" spans="1:1" x14ac:dyDescent="0.2">
      <c r="A14" s="29" t="s">
        <v>56</v>
      </c>
    </row>
    <row r="15" spans="1:1" x14ac:dyDescent="0.2">
      <c r="A15" s="33" t="s">
        <v>57</v>
      </c>
    </row>
    <row r="16" spans="1:1" x14ac:dyDescent="0.2">
      <c r="A16" s="29" t="s">
        <v>69</v>
      </c>
    </row>
    <row r="17" spans="1:1" x14ac:dyDescent="0.2">
      <c r="A17" s="33" t="s">
        <v>58</v>
      </c>
    </row>
    <row r="18" spans="1:1" x14ac:dyDescent="0.2">
      <c r="A18" s="34" t="s">
        <v>65</v>
      </c>
    </row>
    <row r="19" spans="1:1" x14ac:dyDescent="0.2">
      <c r="A19" s="35" t="s">
        <v>64</v>
      </c>
    </row>
    <row r="20" spans="1:1" x14ac:dyDescent="0.2">
      <c r="A20" s="35" t="s">
        <v>63</v>
      </c>
    </row>
    <row r="21" spans="1:1" x14ac:dyDescent="0.2">
      <c r="A21" s="29" t="s">
        <v>66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72"/>
  <sheetViews>
    <sheetView zoomScale="70" zoomScaleNormal="70" workbookViewId="0">
      <pane xSplit="3" ySplit="6" topLeftCell="Y55" activePane="bottomRight" state="frozen"/>
      <selection pane="topRight" activeCell="D1" sqref="D1"/>
      <selection pane="bottomLeft" activeCell="A7" sqref="A7"/>
      <selection pane="bottomRight" activeCell="AN7" sqref="AN7:AN24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9.425781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10.570312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10.14062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3" width="10" style="1" customWidth="1"/>
    <col min="44" max="44" width="12" style="1" customWidth="1"/>
    <col min="45" max="45" width="10" style="1" bestFit="1" customWidth="1"/>
    <col min="46" max="272" width="9.140625" style="1"/>
    <col min="273" max="273" width="1.42578125" style="1" customWidth="1"/>
    <col min="274" max="274" width="36.5703125" style="1" bestFit="1" customWidth="1"/>
    <col min="275" max="275" width="1.42578125" style="1" customWidth="1"/>
    <col min="276" max="276" width="8.7109375" style="1" customWidth="1"/>
    <col min="277" max="277" width="9.28515625" style="1" customWidth="1"/>
    <col min="278" max="278" width="10.5703125" style="1" bestFit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8.7109375" style="1" customWidth="1"/>
    <col min="283" max="283" width="9.28515625" style="1" customWidth="1"/>
    <col min="284" max="284" width="10.5703125" style="1" bestFit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28515625" style="1" customWidth="1"/>
    <col min="290" max="290" width="8.7109375" style="1" customWidth="1"/>
    <col min="291" max="291" width="9.5703125" style="1" customWidth="1"/>
    <col min="292" max="292" width="10.5703125" style="1" bestFit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8.7109375" style="1" customWidth="1"/>
    <col min="297" max="297" width="9.28515625" style="1" customWidth="1"/>
    <col min="298" max="298" width="10.5703125" style="1" bestFit="1" customWidth="1"/>
    <col min="299" max="299" width="9.28515625" style="1" customWidth="1"/>
    <col min="300" max="300" width="10.5703125" style="1" bestFit="1" customWidth="1"/>
    <col min="301" max="528" width="9.140625" style="1"/>
    <col min="529" max="529" width="1.42578125" style="1" customWidth="1"/>
    <col min="530" max="530" width="36.5703125" style="1" bestFit="1" customWidth="1"/>
    <col min="531" max="531" width="1.42578125" style="1" customWidth="1"/>
    <col min="532" max="532" width="8.7109375" style="1" customWidth="1"/>
    <col min="533" max="533" width="9.28515625" style="1" customWidth="1"/>
    <col min="534" max="534" width="10.5703125" style="1" bestFit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8.7109375" style="1" customWidth="1"/>
    <col min="539" max="539" width="9.28515625" style="1" customWidth="1"/>
    <col min="540" max="540" width="10.5703125" style="1" bestFit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28515625" style="1" customWidth="1"/>
    <col min="546" max="546" width="8.7109375" style="1" customWidth="1"/>
    <col min="547" max="547" width="9.5703125" style="1" customWidth="1"/>
    <col min="548" max="548" width="10.5703125" style="1" bestFit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8.7109375" style="1" customWidth="1"/>
    <col min="553" max="553" width="9.28515625" style="1" customWidth="1"/>
    <col min="554" max="554" width="10.5703125" style="1" bestFit="1" customWidth="1"/>
    <col min="555" max="555" width="9.28515625" style="1" customWidth="1"/>
    <col min="556" max="556" width="10.5703125" style="1" bestFit="1" customWidth="1"/>
    <col min="557" max="784" width="9.140625" style="1"/>
    <col min="785" max="785" width="1.42578125" style="1" customWidth="1"/>
    <col min="786" max="786" width="36.5703125" style="1" bestFit="1" customWidth="1"/>
    <col min="787" max="787" width="1.42578125" style="1" customWidth="1"/>
    <col min="788" max="788" width="8.7109375" style="1" customWidth="1"/>
    <col min="789" max="789" width="9.28515625" style="1" customWidth="1"/>
    <col min="790" max="790" width="10.5703125" style="1" bestFit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8.7109375" style="1" customWidth="1"/>
    <col min="795" max="795" width="9.28515625" style="1" customWidth="1"/>
    <col min="796" max="796" width="10.5703125" style="1" bestFit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28515625" style="1" customWidth="1"/>
    <col min="802" max="802" width="8.7109375" style="1" customWidth="1"/>
    <col min="803" max="803" width="9.5703125" style="1" customWidth="1"/>
    <col min="804" max="804" width="10.5703125" style="1" bestFit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8.7109375" style="1" customWidth="1"/>
    <col min="809" max="809" width="9.28515625" style="1" customWidth="1"/>
    <col min="810" max="810" width="10.5703125" style="1" bestFit="1" customWidth="1"/>
    <col min="811" max="811" width="9.28515625" style="1" customWidth="1"/>
    <col min="812" max="812" width="10.5703125" style="1" bestFit="1" customWidth="1"/>
    <col min="813" max="1040" width="9.140625" style="1"/>
    <col min="1041" max="1041" width="1.42578125" style="1" customWidth="1"/>
    <col min="1042" max="1042" width="36.5703125" style="1" bestFit="1" customWidth="1"/>
    <col min="1043" max="1043" width="1.42578125" style="1" customWidth="1"/>
    <col min="1044" max="1044" width="8.7109375" style="1" customWidth="1"/>
    <col min="1045" max="1045" width="9.28515625" style="1" customWidth="1"/>
    <col min="1046" max="1046" width="10.5703125" style="1" bestFit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8.7109375" style="1" customWidth="1"/>
    <col min="1051" max="1051" width="9.28515625" style="1" customWidth="1"/>
    <col min="1052" max="1052" width="10.5703125" style="1" bestFit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28515625" style="1" customWidth="1"/>
    <col min="1058" max="1058" width="8.7109375" style="1" customWidth="1"/>
    <col min="1059" max="1059" width="9.5703125" style="1" customWidth="1"/>
    <col min="1060" max="1060" width="10.5703125" style="1" bestFit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8.7109375" style="1" customWidth="1"/>
    <col min="1065" max="1065" width="9.28515625" style="1" customWidth="1"/>
    <col min="1066" max="1066" width="10.5703125" style="1" bestFit="1" customWidth="1"/>
    <col min="1067" max="1067" width="9.28515625" style="1" customWidth="1"/>
    <col min="1068" max="1068" width="10.5703125" style="1" bestFit="1" customWidth="1"/>
    <col min="1069" max="1296" width="9.140625" style="1"/>
    <col min="1297" max="1297" width="1.42578125" style="1" customWidth="1"/>
    <col min="1298" max="1298" width="36.5703125" style="1" bestFit="1" customWidth="1"/>
    <col min="1299" max="1299" width="1.42578125" style="1" customWidth="1"/>
    <col min="1300" max="1300" width="8.7109375" style="1" customWidth="1"/>
    <col min="1301" max="1301" width="9.28515625" style="1" customWidth="1"/>
    <col min="1302" max="1302" width="10.5703125" style="1" bestFit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8.7109375" style="1" customWidth="1"/>
    <col min="1307" max="1307" width="9.28515625" style="1" customWidth="1"/>
    <col min="1308" max="1308" width="10.5703125" style="1" bestFit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28515625" style="1" customWidth="1"/>
    <col min="1314" max="1314" width="8.7109375" style="1" customWidth="1"/>
    <col min="1315" max="1315" width="9.5703125" style="1" customWidth="1"/>
    <col min="1316" max="1316" width="10.5703125" style="1" bestFit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8.7109375" style="1" customWidth="1"/>
    <col min="1321" max="1321" width="9.28515625" style="1" customWidth="1"/>
    <col min="1322" max="1322" width="10.5703125" style="1" bestFit="1" customWidth="1"/>
    <col min="1323" max="1323" width="9.28515625" style="1" customWidth="1"/>
    <col min="1324" max="1324" width="10.5703125" style="1" bestFit="1" customWidth="1"/>
    <col min="1325" max="1552" width="9.140625" style="1"/>
    <col min="1553" max="1553" width="1.42578125" style="1" customWidth="1"/>
    <col min="1554" max="1554" width="36.5703125" style="1" bestFit="1" customWidth="1"/>
    <col min="1555" max="1555" width="1.42578125" style="1" customWidth="1"/>
    <col min="1556" max="1556" width="8.7109375" style="1" customWidth="1"/>
    <col min="1557" max="1557" width="9.28515625" style="1" customWidth="1"/>
    <col min="1558" max="1558" width="10.5703125" style="1" bestFit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8.7109375" style="1" customWidth="1"/>
    <col min="1563" max="1563" width="9.28515625" style="1" customWidth="1"/>
    <col min="1564" max="1564" width="10.5703125" style="1" bestFit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28515625" style="1" customWidth="1"/>
    <col min="1570" max="1570" width="8.7109375" style="1" customWidth="1"/>
    <col min="1571" max="1571" width="9.5703125" style="1" customWidth="1"/>
    <col min="1572" max="1572" width="10.5703125" style="1" bestFit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8.7109375" style="1" customWidth="1"/>
    <col min="1577" max="1577" width="9.28515625" style="1" customWidth="1"/>
    <col min="1578" max="1578" width="10.5703125" style="1" bestFit="1" customWidth="1"/>
    <col min="1579" max="1579" width="9.28515625" style="1" customWidth="1"/>
    <col min="1580" max="1580" width="10.5703125" style="1" bestFit="1" customWidth="1"/>
    <col min="1581" max="1808" width="9.140625" style="1"/>
    <col min="1809" max="1809" width="1.42578125" style="1" customWidth="1"/>
    <col min="1810" max="1810" width="36.5703125" style="1" bestFit="1" customWidth="1"/>
    <col min="1811" max="1811" width="1.42578125" style="1" customWidth="1"/>
    <col min="1812" max="1812" width="8.7109375" style="1" customWidth="1"/>
    <col min="1813" max="1813" width="9.28515625" style="1" customWidth="1"/>
    <col min="1814" max="1814" width="10.5703125" style="1" bestFit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8.7109375" style="1" customWidth="1"/>
    <col min="1819" max="1819" width="9.28515625" style="1" customWidth="1"/>
    <col min="1820" max="1820" width="10.5703125" style="1" bestFit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28515625" style="1" customWidth="1"/>
    <col min="1826" max="1826" width="8.7109375" style="1" customWidth="1"/>
    <col min="1827" max="1827" width="9.5703125" style="1" customWidth="1"/>
    <col min="1828" max="1828" width="10.5703125" style="1" bestFit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8.7109375" style="1" customWidth="1"/>
    <col min="1833" max="1833" width="9.28515625" style="1" customWidth="1"/>
    <col min="1834" max="1834" width="10.5703125" style="1" bestFit="1" customWidth="1"/>
    <col min="1835" max="1835" width="9.28515625" style="1" customWidth="1"/>
    <col min="1836" max="1836" width="10.5703125" style="1" bestFit="1" customWidth="1"/>
    <col min="1837" max="2064" width="9.140625" style="1"/>
    <col min="2065" max="2065" width="1.42578125" style="1" customWidth="1"/>
    <col min="2066" max="2066" width="36.5703125" style="1" bestFit="1" customWidth="1"/>
    <col min="2067" max="2067" width="1.42578125" style="1" customWidth="1"/>
    <col min="2068" max="2068" width="8.7109375" style="1" customWidth="1"/>
    <col min="2069" max="2069" width="9.28515625" style="1" customWidth="1"/>
    <col min="2070" max="2070" width="10.5703125" style="1" bestFit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8.7109375" style="1" customWidth="1"/>
    <col min="2075" max="2075" width="9.28515625" style="1" customWidth="1"/>
    <col min="2076" max="2076" width="10.5703125" style="1" bestFit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28515625" style="1" customWidth="1"/>
    <col min="2082" max="2082" width="8.7109375" style="1" customWidth="1"/>
    <col min="2083" max="2083" width="9.5703125" style="1" customWidth="1"/>
    <col min="2084" max="2084" width="10.5703125" style="1" bestFit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8.7109375" style="1" customWidth="1"/>
    <col min="2089" max="2089" width="9.28515625" style="1" customWidth="1"/>
    <col min="2090" max="2090" width="10.5703125" style="1" bestFit="1" customWidth="1"/>
    <col min="2091" max="2091" width="9.28515625" style="1" customWidth="1"/>
    <col min="2092" max="2092" width="10.5703125" style="1" bestFit="1" customWidth="1"/>
    <col min="2093" max="2320" width="9.140625" style="1"/>
    <col min="2321" max="2321" width="1.42578125" style="1" customWidth="1"/>
    <col min="2322" max="2322" width="36.5703125" style="1" bestFit="1" customWidth="1"/>
    <col min="2323" max="2323" width="1.42578125" style="1" customWidth="1"/>
    <col min="2324" max="2324" width="8.7109375" style="1" customWidth="1"/>
    <col min="2325" max="2325" width="9.28515625" style="1" customWidth="1"/>
    <col min="2326" max="2326" width="10.5703125" style="1" bestFit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8.7109375" style="1" customWidth="1"/>
    <col min="2331" max="2331" width="9.28515625" style="1" customWidth="1"/>
    <col min="2332" max="2332" width="10.5703125" style="1" bestFit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28515625" style="1" customWidth="1"/>
    <col min="2338" max="2338" width="8.7109375" style="1" customWidth="1"/>
    <col min="2339" max="2339" width="9.5703125" style="1" customWidth="1"/>
    <col min="2340" max="2340" width="10.5703125" style="1" bestFit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8.7109375" style="1" customWidth="1"/>
    <col min="2345" max="2345" width="9.28515625" style="1" customWidth="1"/>
    <col min="2346" max="2346" width="10.5703125" style="1" bestFit="1" customWidth="1"/>
    <col min="2347" max="2347" width="9.28515625" style="1" customWidth="1"/>
    <col min="2348" max="2348" width="10.5703125" style="1" bestFit="1" customWidth="1"/>
    <col min="2349" max="2576" width="9.140625" style="1"/>
    <col min="2577" max="2577" width="1.42578125" style="1" customWidth="1"/>
    <col min="2578" max="2578" width="36.5703125" style="1" bestFit="1" customWidth="1"/>
    <col min="2579" max="2579" width="1.42578125" style="1" customWidth="1"/>
    <col min="2580" max="2580" width="8.7109375" style="1" customWidth="1"/>
    <col min="2581" max="2581" width="9.28515625" style="1" customWidth="1"/>
    <col min="2582" max="2582" width="10.5703125" style="1" bestFit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8.7109375" style="1" customWidth="1"/>
    <col min="2587" max="2587" width="9.28515625" style="1" customWidth="1"/>
    <col min="2588" max="2588" width="10.5703125" style="1" bestFit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28515625" style="1" customWidth="1"/>
    <col min="2594" max="2594" width="8.7109375" style="1" customWidth="1"/>
    <col min="2595" max="2595" width="9.5703125" style="1" customWidth="1"/>
    <col min="2596" max="2596" width="10.5703125" style="1" bestFit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8.7109375" style="1" customWidth="1"/>
    <col min="2601" max="2601" width="9.28515625" style="1" customWidth="1"/>
    <col min="2602" max="2602" width="10.5703125" style="1" bestFit="1" customWidth="1"/>
    <col min="2603" max="2603" width="9.28515625" style="1" customWidth="1"/>
    <col min="2604" max="2604" width="10.5703125" style="1" bestFit="1" customWidth="1"/>
    <col min="2605" max="2832" width="9.140625" style="1"/>
    <col min="2833" max="2833" width="1.42578125" style="1" customWidth="1"/>
    <col min="2834" max="2834" width="36.5703125" style="1" bestFit="1" customWidth="1"/>
    <col min="2835" max="2835" width="1.42578125" style="1" customWidth="1"/>
    <col min="2836" max="2836" width="8.7109375" style="1" customWidth="1"/>
    <col min="2837" max="2837" width="9.28515625" style="1" customWidth="1"/>
    <col min="2838" max="2838" width="10.5703125" style="1" bestFit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8.7109375" style="1" customWidth="1"/>
    <col min="2843" max="2843" width="9.28515625" style="1" customWidth="1"/>
    <col min="2844" max="2844" width="10.5703125" style="1" bestFit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28515625" style="1" customWidth="1"/>
    <col min="2850" max="2850" width="8.7109375" style="1" customWidth="1"/>
    <col min="2851" max="2851" width="9.5703125" style="1" customWidth="1"/>
    <col min="2852" max="2852" width="10.5703125" style="1" bestFit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8.7109375" style="1" customWidth="1"/>
    <col min="2857" max="2857" width="9.28515625" style="1" customWidth="1"/>
    <col min="2858" max="2858" width="10.5703125" style="1" bestFit="1" customWidth="1"/>
    <col min="2859" max="2859" width="9.28515625" style="1" customWidth="1"/>
    <col min="2860" max="2860" width="10.5703125" style="1" bestFit="1" customWidth="1"/>
    <col min="2861" max="3088" width="9.140625" style="1"/>
    <col min="3089" max="3089" width="1.42578125" style="1" customWidth="1"/>
    <col min="3090" max="3090" width="36.5703125" style="1" bestFit="1" customWidth="1"/>
    <col min="3091" max="3091" width="1.42578125" style="1" customWidth="1"/>
    <col min="3092" max="3092" width="8.7109375" style="1" customWidth="1"/>
    <col min="3093" max="3093" width="9.28515625" style="1" customWidth="1"/>
    <col min="3094" max="3094" width="10.5703125" style="1" bestFit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8.7109375" style="1" customWidth="1"/>
    <col min="3099" max="3099" width="9.28515625" style="1" customWidth="1"/>
    <col min="3100" max="3100" width="10.5703125" style="1" bestFit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28515625" style="1" customWidth="1"/>
    <col min="3106" max="3106" width="8.7109375" style="1" customWidth="1"/>
    <col min="3107" max="3107" width="9.5703125" style="1" customWidth="1"/>
    <col min="3108" max="3108" width="10.5703125" style="1" bestFit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8.7109375" style="1" customWidth="1"/>
    <col min="3113" max="3113" width="9.28515625" style="1" customWidth="1"/>
    <col min="3114" max="3114" width="10.5703125" style="1" bestFit="1" customWidth="1"/>
    <col min="3115" max="3115" width="9.28515625" style="1" customWidth="1"/>
    <col min="3116" max="3116" width="10.5703125" style="1" bestFit="1" customWidth="1"/>
    <col min="3117" max="3344" width="9.140625" style="1"/>
    <col min="3345" max="3345" width="1.42578125" style="1" customWidth="1"/>
    <col min="3346" max="3346" width="36.5703125" style="1" bestFit="1" customWidth="1"/>
    <col min="3347" max="3347" width="1.42578125" style="1" customWidth="1"/>
    <col min="3348" max="3348" width="8.7109375" style="1" customWidth="1"/>
    <col min="3349" max="3349" width="9.28515625" style="1" customWidth="1"/>
    <col min="3350" max="3350" width="10.5703125" style="1" bestFit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8.7109375" style="1" customWidth="1"/>
    <col min="3355" max="3355" width="9.28515625" style="1" customWidth="1"/>
    <col min="3356" max="3356" width="10.5703125" style="1" bestFit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28515625" style="1" customWidth="1"/>
    <col min="3362" max="3362" width="8.7109375" style="1" customWidth="1"/>
    <col min="3363" max="3363" width="9.5703125" style="1" customWidth="1"/>
    <col min="3364" max="3364" width="10.5703125" style="1" bestFit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8.7109375" style="1" customWidth="1"/>
    <col min="3369" max="3369" width="9.28515625" style="1" customWidth="1"/>
    <col min="3370" max="3370" width="10.5703125" style="1" bestFit="1" customWidth="1"/>
    <col min="3371" max="3371" width="9.28515625" style="1" customWidth="1"/>
    <col min="3372" max="3372" width="10.5703125" style="1" bestFit="1" customWidth="1"/>
    <col min="3373" max="3600" width="9.140625" style="1"/>
    <col min="3601" max="3601" width="1.42578125" style="1" customWidth="1"/>
    <col min="3602" max="3602" width="36.5703125" style="1" bestFit="1" customWidth="1"/>
    <col min="3603" max="3603" width="1.42578125" style="1" customWidth="1"/>
    <col min="3604" max="3604" width="8.7109375" style="1" customWidth="1"/>
    <col min="3605" max="3605" width="9.28515625" style="1" customWidth="1"/>
    <col min="3606" max="3606" width="10.5703125" style="1" bestFit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8.7109375" style="1" customWidth="1"/>
    <col min="3611" max="3611" width="9.28515625" style="1" customWidth="1"/>
    <col min="3612" max="3612" width="10.5703125" style="1" bestFit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28515625" style="1" customWidth="1"/>
    <col min="3618" max="3618" width="8.7109375" style="1" customWidth="1"/>
    <col min="3619" max="3619" width="9.5703125" style="1" customWidth="1"/>
    <col min="3620" max="3620" width="10.5703125" style="1" bestFit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8.7109375" style="1" customWidth="1"/>
    <col min="3625" max="3625" width="9.28515625" style="1" customWidth="1"/>
    <col min="3626" max="3626" width="10.5703125" style="1" bestFit="1" customWidth="1"/>
    <col min="3627" max="3627" width="9.28515625" style="1" customWidth="1"/>
    <col min="3628" max="3628" width="10.5703125" style="1" bestFit="1" customWidth="1"/>
    <col min="3629" max="3856" width="9.140625" style="1"/>
    <col min="3857" max="3857" width="1.42578125" style="1" customWidth="1"/>
    <col min="3858" max="3858" width="36.5703125" style="1" bestFit="1" customWidth="1"/>
    <col min="3859" max="3859" width="1.42578125" style="1" customWidth="1"/>
    <col min="3860" max="3860" width="8.7109375" style="1" customWidth="1"/>
    <col min="3861" max="3861" width="9.28515625" style="1" customWidth="1"/>
    <col min="3862" max="3862" width="10.5703125" style="1" bestFit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8.7109375" style="1" customWidth="1"/>
    <col min="3867" max="3867" width="9.28515625" style="1" customWidth="1"/>
    <col min="3868" max="3868" width="10.5703125" style="1" bestFit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28515625" style="1" customWidth="1"/>
    <col min="3874" max="3874" width="8.7109375" style="1" customWidth="1"/>
    <col min="3875" max="3875" width="9.5703125" style="1" customWidth="1"/>
    <col min="3876" max="3876" width="10.5703125" style="1" bestFit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8.7109375" style="1" customWidth="1"/>
    <col min="3881" max="3881" width="9.28515625" style="1" customWidth="1"/>
    <col min="3882" max="3882" width="10.5703125" style="1" bestFit="1" customWidth="1"/>
    <col min="3883" max="3883" width="9.28515625" style="1" customWidth="1"/>
    <col min="3884" max="3884" width="10.5703125" style="1" bestFit="1" customWidth="1"/>
    <col min="3885" max="4112" width="9.140625" style="1"/>
    <col min="4113" max="4113" width="1.42578125" style="1" customWidth="1"/>
    <col min="4114" max="4114" width="36.5703125" style="1" bestFit="1" customWidth="1"/>
    <col min="4115" max="4115" width="1.42578125" style="1" customWidth="1"/>
    <col min="4116" max="4116" width="8.7109375" style="1" customWidth="1"/>
    <col min="4117" max="4117" width="9.28515625" style="1" customWidth="1"/>
    <col min="4118" max="4118" width="10.5703125" style="1" bestFit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8.7109375" style="1" customWidth="1"/>
    <col min="4123" max="4123" width="9.28515625" style="1" customWidth="1"/>
    <col min="4124" max="4124" width="10.5703125" style="1" bestFit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28515625" style="1" customWidth="1"/>
    <col min="4130" max="4130" width="8.7109375" style="1" customWidth="1"/>
    <col min="4131" max="4131" width="9.5703125" style="1" customWidth="1"/>
    <col min="4132" max="4132" width="10.5703125" style="1" bestFit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8.7109375" style="1" customWidth="1"/>
    <col min="4137" max="4137" width="9.28515625" style="1" customWidth="1"/>
    <col min="4138" max="4138" width="10.5703125" style="1" bestFit="1" customWidth="1"/>
    <col min="4139" max="4139" width="9.28515625" style="1" customWidth="1"/>
    <col min="4140" max="4140" width="10.5703125" style="1" bestFit="1" customWidth="1"/>
    <col min="4141" max="4368" width="9.140625" style="1"/>
    <col min="4369" max="4369" width="1.42578125" style="1" customWidth="1"/>
    <col min="4370" max="4370" width="36.5703125" style="1" bestFit="1" customWidth="1"/>
    <col min="4371" max="4371" width="1.42578125" style="1" customWidth="1"/>
    <col min="4372" max="4372" width="8.7109375" style="1" customWidth="1"/>
    <col min="4373" max="4373" width="9.28515625" style="1" customWidth="1"/>
    <col min="4374" max="4374" width="10.5703125" style="1" bestFit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8.7109375" style="1" customWidth="1"/>
    <col min="4379" max="4379" width="9.28515625" style="1" customWidth="1"/>
    <col min="4380" max="4380" width="10.5703125" style="1" bestFit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28515625" style="1" customWidth="1"/>
    <col min="4386" max="4386" width="8.7109375" style="1" customWidth="1"/>
    <col min="4387" max="4387" width="9.5703125" style="1" customWidth="1"/>
    <col min="4388" max="4388" width="10.5703125" style="1" bestFit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8.7109375" style="1" customWidth="1"/>
    <col min="4393" max="4393" width="9.28515625" style="1" customWidth="1"/>
    <col min="4394" max="4394" width="10.5703125" style="1" bestFit="1" customWidth="1"/>
    <col min="4395" max="4395" width="9.28515625" style="1" customWidth="1"/>
    <col min="4396" max="4396" width="10.5703125" style="1" bestFit="1" customWidth="1"/>
    <col min="4397" max="4624" width="9.140625" style="1"/>
    <col min="4625" max="4625" width="1.42578125" style="1" customWidth="1"/>
    <col min="4626" max="4626" width="36.5703125" style="1" bestFit="1" customWidth="1"/>
    <col min="4627" max="4627" width="1.42578125" style="1" customWidth="1"/>
    <col min="4628" max="4628" width="8.7109375" style="1" customWidth="1"/>
    <col min="4629" max="4629" width="9.28515625" style="1" customWidth="1"/>
    <col min="4630" max="4630" width="10.5703125" style="1" bestFit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8.7109375" style="1" customWidth="1"/>
    <col min="4635" max="4635" width="9.28515625" style="1" customWidth="1"/>
    <col min="4636" max="4636" width="10.5703125" style="1" bestFit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28515625" style="1" customWidth="1"/>
    <col min="4642" max="4642" width="8.7109375" style="1" customWidth="1"/>
    <col min="4643" max="4643" width="9.5703125" style="1" customWidth="1"/>
    <col min="4644" max="4644" width="10.5703125" style="1" bestFit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8.7109375" style="1" customWidth="1"/>
    <col min="4649" max="4649" width="9.28515625" style="1" customWidth="1"/>
    <col min="4650" max="4650" width="10.5703125" style="1" bestFit="1" customWidth="1"/>
    <col min="4651" max="4651" width="9.28515625" style="1" customWidth="1"/>
    <col min="4652" max="4652" width="10.5703125" style="1" bestFit="1" customWidth="1"/>
    <col min="4653" max="4880" width="9.140625" style="1"/>
    <col min="4881" max="4881" width="1.42578125" style="1" customWidth="1"/>
    <col min="4882" max="4882" width="36.5703125" style="1" bestFit="1" customWidth="1"/>
    <col min="4883" max="4883" width="1.42578125" style="1" customWidth="1"/>
    <col min="4884" max="4884" width="8.7109375" style="1" customWidth="1"/>
    <col min="4885" max="4885" width="9.28515625" style="1" customWidth="1"/>
    <col min="4886" max="4886" width="10.5703125" style="1" bestFit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8.7109375" style="1" customWidth="1"/>
    <col min="4891" max="4891" width="9.28515625" style="1" customWidth="1"/>
    <col min="4892" max="4892" width="10.5703125" style="1" bestFit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28515625" style="1" customWidth="1"/>
    <col min="4898" max="4898" width="8.7109375" style="1" customWidth="1"/>
    <col min="4899" max="4899" width="9.5703125" style="1" customWidth="1"/>
    <col min="4900" max="4900" width="10.5703125" style="1" bestFit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8.7109375" style="1" customWidth="1"/>
    <col min="4905" max="4905" width="9.28515625" style="1" customWidth="1"/>
    <col min="4906" max="4906" width="10.5703125" style="1" bestFit="1" customWidth="1"/>
    <col min="4907" max="4907" width="9.28515625" style="1" customWidth="1"/>
    <col min="4908" max="4908" width="10.5703125" style="1" bestFit="1" customWidth="1"/>
    <col min="4909" max="5136" width="9.140625" style="1"/>
    <col min="5137" max="5137" width="1.42578125" style="1" customWidth="1"/>
    <col min="5138" max="5138" width="36.5703125" style="1" bestFit="1" customWidth="1"/>
    <col min="5139" max="5139" width="1.42578125" style="1" customWidth="1"/>
    <col min="5140" max="5140" width="8.7109375" style="1" customWidth="1"/>
    <col min="5141" max="5141" width="9.28515625" style="1" customWidth="1"/>
    <col min="5142" max="5142" width="10.5703125" style="1" bestFit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8.7109375" style="1" customWidth="1"/>
    <col min="5147" max="5147" width="9.28515625" style="1" customWidth="1"/>
    <col min="5148" max="5148" width="10.5703125" style="1" bestFit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28515625" style="1" customWidth="1"/>
    <col min="5154" max="5154" width="8.7109375" style="1" customWidth="1"/>
    <col min="5155" max="5155" width="9.5703125" style="1" customWidth="1"/>
    <col min="5156" max="5156" width="10.5703125" style="1" bestFit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8.7109375" style="1" customWidth="1"/>
    <col min="5161" max="5161" width="9.28515625" style="1" customWidth="1"/>
    <col min="5162" max="5162" width="10.5703125" style="1" bestFit="1" customWidth="1"/>
    <col min="5163" max="5163" width="9.28515625" style="1" customWidth="1"/>
    <col min="5164" max="5164" width="10.5703125" style="1" bestFit="1" customWidth="1"/>
    <col min="5165" max="5392" width="9.140625" style="1"/>
    <col min="5393" max="5393" width="1.42578125" style="1" customWidth="1"/>
    <col min="5394" max="5394" width="36.5703125" style="1" bestFit="1" customWidth="1"/>
    <col min="5395" max="5395" width="1.42578125" style="1" customWidth="1"/>
    <col min="5396" max="5396" width="8.7109375" style="1" customWidth="1"/>
    <col min="5397" max="5397" width="9.28515625" style="1" customWidth="1"/>
    <col min="5398" max="5398" width="10.5703125" style="1" bestFit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8.7109375" style="1" customWidth="1"/>
    <col min="5403" max="5403" width="9.28515625" style="1" customWidth="1"/>
    <col min="5404" max="5404" width="10.5703125" style="1" bestFit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28515625" style="1" customWidth="1"/>
    <col min="5410" max="5410" width="8.7109375" style="1" customWidth="1"/>
    <col min="5411" max="5411" width="9.5703125" style="1" customWidth="1"/>
    <col min="5412" max="5412" width="10.5703125" style="1" bestFit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8.7109375" style="1" customWidth="1"/>
    <col min="5417" max="5417" width="9.28515625" style="1" customWidth="1"/>
    <col min="5418" max="5418" width="10.5703125" style="1" bestFit="1" customWidth="1"/>
    <col min="5419" max="5419" width="9.28515625" style="1" customWidth="1"/>
    <col min="5420" max="5420" width="10.5703125" style="1" bestFit="1" customWidth="1"/>
    <col min="5421" max="5648" width="9.140625" style="1"/>
    <col min="5649" max="5649" width="1.42578125" style="1" customWidth="1"/>
    <col min="5650" max="5650" width="36.5703125" style="1" bestFit="1" customWidth="1"/>
    <col min="5651" max="5651" width="1.42578125" style="1" customWidth="1"/>
    <col min="5652" max="5652" width="8.7109375" style="1" customWidth="1"/>
    <col min="5653" max="5653" width="9.28515625" style="1" customWidth="1"/>
    <col min="5654" max="5654" width="10.5703125" style="1" bestFit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8.7109375" style="1" customWidth="1"/>
    <col min="5659" max="5659" width="9.28515625" style="1" customWidth="1"/>
    <col min="5660" max="5660" width="10.5703125" style="1" bestFit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28515625" style="1" customWidth="1"/>
    <col min="5666" max="5666" width="8.7109375" style="1" customWidth="1"/>
    <col min="5667" max="5667" width="9.5703125" style="1" customWidth="1"/>
    <col min="5668" max="5668" width="10.5703125" style="1" bestFit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8.7109375" style="1" customWidth="1"/>
    <col min="5673" max="5673" width="9.28515625" style="1" customWidth="1"/>
    <col min="5674" max="5674" width="10.5703125" style="1" bestFit="1" customWidth="1"/>
    <col min="5675" max="5675" width="9.28515625" style="1" customWidth="1"/>
    <col min="5676" max="5676" width="10.5703125" style="1" bestFit="1" customWidth="1"/>
    <col min="5677" max="5904" width="9.140625" style="1"/>
    <col min="5905" max="5905" width="1.42578125" style="1" customWidth="1"/>
    <col min="5906" max="5906" width="36.5703125" style="1" bestFit="1" customWidth="1"/>
    <col min="5907" max="5907" width="1.42578125" style="1" customWidth="1"/>
    <col min="5908" max="5908" width="8.7109375" style="1" customWidth="1"/>
    <col min="5909" max="5909" width="9.28515625" style="1" customWidth="1"/>
    <col min="5910" max="5910" width="10.5703125" style="1" bestFit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8.7109375" style="1" customWidth="1"/>
    <col min="5915" max="5915" width="9.28515625" style="1" customWidth="1"/>
    <col min="5916" max="5916" width="10.5703125" style="1" bestFit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28515625" style="1" customWidth="1"/>
    <col min="5922" max="5922" width="8.7109375" style="1" customWidth="1"/>
    <col min="5923" max="5923" width="9.5703125" style="1" customWidth="1"/>
    <col min="5924" max="5924" width="10.5703125" style="1" bestFit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8.7109375" style="1" customWidth="1"/>
    <col min="5929" max="5929" width="9.28515625" style="1" customWidth="1"/>
    <col min="5930" max="5930" width="10.5703125" style="1" bestFit="1" customWidth="1"/>
    <col min="5931" max="5931" width="9.28515625" style="1" customWidth="1"/>
    <col min="5932" max="5932" width="10.5703125" style="1" bestFit="1" customWidth="1"/>
    <col min="5933" max="6160" width="9.140625" style="1"/>
    <col min="6161" max="6161" width="1.42578125" style="1" customWidth="1"/>
    <col min="6162" max="6162" width="36.5703125" style="1" bestFit="1" customWidth="1"/>
    <col min="6163" max="6163" width="1.42578125" style="1" customWidth="1"/>
    <col min="6164" max="6164" width="8.7109375" style="1" customWidth="1"/>
    <col min="6165" max="6165" width="9.28515625" style="1" customWidth="1"/>
    <col min="6166" max="6166" width="10.5703125" style="1" bestFit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8.7109375" style="1" customWidth="1"/>
    <col min="6171" max="6171" width="9.28515625" style="1" customWidth="1"/>
    <col min="6172" max="6172" width="10.5703125" style="1" bestFit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28515625" style="1" customWidth="1"/>
    <col min="6178" max="6178" width="8.7109375" style="1" customWidth="1"/>
    <col min="6179" max="6179" width="9.5703125" style="1" customWidth="1"/>
    <col min="6180" max="6180" width="10.5703125" style="1" bestFit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8.7109375" style="1" customWidth="1"/>
    <col min="6185" max="6185" width="9.28515625" style="1" customWidth="1"/>
    <col min="6186" max="6186" width="10.5703125" style="1" bestFit="1" customWidth="1"/>
    <col min="6187" max="6187" width="9.28515625" style="1" customWidth="1"/>
    <col min="6188" max="6188" width="10.5703125" style="1" bestFit="1" customWidth="1"/>
    <col min="6189" max="6416" width="9.140625" style="1"/>
    <col min="6417" max="6417" width="1.42578125" style="1" customWidth="1"/>
    <col min="6418" max="6418" width="36.5703125" style="1" bestFit="1" customWidth="1"/>
    <col min="6419" max="6419" width="1.42578125" style="1" customWidth="1"/>
    <col min="6420" max="6420" width="8.7109375" style="1" customWidth="1"/>
    <col min="6421" max="6421" width="9.28515625" style="1" customWidth="1"/>
    <col min="6422" max="6422" width="10.5703125" style="1" bestFit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8.7109375" style="1" customWidth="1"/>
    <col min="6427" max="6427" width="9.28515625" style="1" customWidth="1"/>
    <col min="6428" max="6428" width="10.5703125" style="1" bestFit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28515625" style="1" customWidth="1"/>
    <col min="6434" max="6434" width="8.7109375" style="1" customWidth="1"/>
    <col min="6435" max="6435" width="9.5703125" style="1" customWidth="1"/>
    <col min="6436" max="6436" width="10.5703125" style="1" bestFit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8.7109375" style="1" customWidth="1"/>
    <col min="6441" max="6441" width="9.28515625" style="1" customWidth="1"/>
    <col min="6442" max="6442" width="10.5703125" style="1" bestFit="1" customWidth="1"/>
    <col min="6443" max="6443" width="9.28515625" style="1" customWidth="1"/>
    <col min="6444" max="6444" width="10.5703125" style="1" bestFit="1" customWidth="1"/>
    <col min="6445" max="6672" width="9.140625" style="1"/>
    <col min="6673" max="6673" width="1.42578125" style="1" customWidth="1"/>
    <col min="6674" max="6674" width="36.5703125" style="1" bestFit="1" customWidth="1"/>
    <col min="6675" max="6675" width="1.42578125" style="1" customWidth="1"/>
    <col min="6676" max="6676" width="8.7109375" style="1" customWidth="1"/>
    <col min="6677" max="6677" width="9.28515625" style="1" customWidth="1"/>
    <col min="6678" max="6678" width="10.5703125" style="1" bestFit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8.7109375" style="1" customWidth="1"/>
    <col min="6683" max="6683" width="9.28515625" style="1" customWidth="1"/>
    <col min="6684" max="6684" width="10.5703125" style="1" bestFit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28515625" style="1" customWidth="1"/>
    <col min="6690" max="6690" width="8.7109375" style="1" customWidth="1"/>
    <col min="6691" max="6691" width="9.5703125" style="1" customWidth="1"/>
    <col min="6692" max="6692" width="10.5703125" style="1" bestFit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8.7109375" style="1" customWidth="1"/>
    <col min="6697" max="6697" width="9.28515625" style="1" customWidth="1"/>
    <col min="6698" max="6698" width="10.5703125" style="1" bestFit="1" customWidth="1"/>
    <col min="6699" max="6699" width="9.28515625" style="1" customWidth="1"/>
    <col min="6700" max="6700" width="10.5703125" style="1" bestFit="1" customWidth="1"/>
    <col min="6701" max="6928" width="9.140625" style="1"/>
    <col min="6929" max="6929" width="1.42578125" style="1" customWidth="1"/>
    <col min="6930" max="6930" width="36.5703125" style="1" bestFit="1" customWidth="1"/>
    <col min="6931" max="6931" width="1.42578125" style="1" customWidth="1"/>
    <col min="6932" max="6932" width="8.7109375" style="1" customWidth="1"/>
    <col min="6933" max="6933" width="9.28515625" style="1" customWidth="1"/>
    <col min="6934" max="6934" width="10.5703125" style="1" bestFit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8.7109375" style="1" customWidth="1"/>
    <col min="6939" max="6939" width="9.28515625" style="1" customWidth="1"/>
    <col min="6940" max="6940" width="10.5703125" style="1" bestFit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28515625" style="1" customWidth="1"/>
    <col min="6946" max="6946" width="8.7109375" style="1" customWidth="1"/>
    <col min="6947" max="6947" width="9.5703125" style="1" customWidth="1"/>
    <col min="6948" max="6948" width="10.5703125" style="1" bestFit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8.7109375" style="1" customWidth="1"/>
    <col min="6953" max="6953" width="9.28515625" style="1" customWidth="1"/>
    <col min="6954" max="6954" width="10.5703125" style="1" bestFit="1" customWidth="1"/>
    <col min="6955" max="6955" width="9.28515625" style="1" customWidth="1"/>
    <col min="6956" max="6956" width="10.5703125" style="1" bestFit="1" customWidth="1"/>
    <col min="6957" max="7184" width="9.140625" style="1"/>
    <col min="7185" max="7185" width="1.42578125" style="1" customWidth="1"/>
    <col min="7186" max="7186" width="36.5703125" style="1" bestFit="1" customWidth="1"/>
    <col min="7187" max="7187" width="1.42578125" style="1" customWidth="1"/>
    <col min="7188" max="7188" width="8.7109375" style="1" customWidth="1"/>
    <col min="7189" max="7189" width="9.28515625" style="1" customWidth="1"/>
    <col min="7190" max="7190" width="10.5703125" style="1" bestFit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8.7109375" style="1" customWidth="1"/>
    <col min="7195" max="7195" width="9.28515625" style="1" customWidth="1"/>
    <col min="7196" max="7196" width="10.5703125" style="1" bestFit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28515625" style="1" customWidth="1"/>
    <col min="7202" max="7202" width="8.7109375" style="1" customWidth="1"/>
    <col min="7203" max="7203" width="9.5703125" style="1" customWidth="1"/>
    <col min="7204" max="7204" width="10.5703125" style="1" bestFit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8.7109375" style="1" customWidth="1"/>
    <col min="7209" max="7209" width="9.28515625" style="1" customWidth="1"/>
    <col min="7210" max="7210" width="10.5703125" style="1" bestFit="1" customWidth="1"/>
    <col min="7211" max="7211" width="9.28515625" style="1" customWidth="1"/>
    <col min="7212" max="7212" width="10.5703125" style="1" bestFit="1" customWidth="1"/>
    <col min="7213" max="7440" width="9.140625" style="1"/>
    <col min="7441" max="7441" width="1.42578125" style="1" customWidth="1"/>
    <col min="7442" max="7442" width="36.5703125" style="1" bestFit="1" customWidth="1"/>
    <col min="7443" max="7443" width="1.42578125" style="1" customWidth="1"/>
    <col min="7444" max="7444" width="8.7109375" style="1" customWidth="1"/>
    <col min="7445" max="7445" width="9.28515625" style="1" customWidth="1"/>
    <col min="7446" max="7446" width="10.5703125" style="1" bestFit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8.7109375" style="1" customWidth="1"/>
    <col min="7451" max="7451" width="9.28515625" style="1" customWidth="1"/>
    <col min="7452" max="7452" width="10.5703125" style="1" bestFit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28515625" style="1" customWidth="1"/>
    <col min="7458" max="7458" width="8.7109375" style="1" customWidth="1"/>
    <col min="7459" max="7459" width="9.5703125" style="1" customWidth="1"/>
    <col min="7460" max="7460" width="10.5703125" style="1" bestFit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8.7109375" style="1" customWidth="1"/>
    <col min="7465" max="7465" width="9.28515625" style="1" customWidth="1"/>
    <col min="7466" max="7466" width="10.5703125" style="1" bestFit="1" customWidth="1"/>
    <col min="7467" max="7467" width="9.28515625" style="1" customWidth="1"/>
    <col min="7468" max="7468" width="10.5703125" style="1" bestFit="1" customWidth="1"/>
    <col min="7469" max="7696" width="9.140625" style="1"/>
    <col min="7697" max="7697" width="1.42578125" style="1" customWidth="1"/>
    <col min="7698" max="7698" width="36.5703125" style="1" bestFit="1" customWidth="1"/>
    <col min="7699" max="7699" width="1.42578125" style="1" customWidth="1"/>
    <col min="7700" max="7700" width="8.7109375" style="1" customWidth="1"/>
    <col min="7701" max="7701" width="9.28515625" style="1" customWidth="1"/>
    <col min="7702" max="7702" width="10.5703125" style="1" bestFit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8.7109375" style="1" customWidth="1"/>
    <col min="7707" max="7707" width="9.28515625" style="1" customWidth="1"/>
    <col min="7708" max="7708" width="10.5703125" style="1" bestFit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28515625" style="1" customWidth="1"/>
    <col min="7714" max="7714" width="8.7109375" style="1" customWidth="1"/>
    <col min="7715" max="7715" width="9.5703125" style="1" customWidth="1"/>
    <col min="7716" max="7716" width="10.5703125" style="1" bestFit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8.7109375" style="1" customWidth="1"/>
    <col min="7721" max="7721" width="9.28515625" style="1" customWidth="1"/>
    <col min="7722" max="7722" width="10.5703125" style="1" bestFit="1" customWidth="1"/>
    <col min="7723" max="7723" width="9.28515625" style="1" customWidth="1"/>
    <col min="7724" max="7724" width="10.5703125" style="1" bestFit="1" customWidth="1"/>
    <col min="7725" max="7952" width="9.140625" style="1"/>
    <col min="7953" max="7953" width="1.42578125" style="1" customWidth="1"/>
    <col min="7954" max="7954" width="36.5703125" style="1" bestFit="1" customWidth="1"/>
    <col min="7955" max="7955" width="1.42578125" style="1" customWidth="1"/>
    <col min="7956" max="7956" width="8.7109375" style="1" customWidth="1"/>
    <col min="7957" max="7957" width="9.28515625" style="1" customWidth="1"/>
    <col min="7958" max="7958" width="10.5703125" style="1" bestFit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8.7109375" style="1" customWidth="1"/>
    <col min="7963" max="7963" width="9.28515625" style="1" customWidth="1"/>
    <col min="7964" max="7964" width="10.5703125" style="1" bestFit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28515625" style="1" customWidth="1"/>
    <col min="7970" max="7970" width="8.7109375" style="1" customWidth="1"/>
    <col min="7971" max="7971" width="9.5703125" style="1" customWidth="1"/>
    <col min="7972" max="7972" width="10.5703125" style="1" bestFit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8.7109375" style="1" customWidth="1"/>
    <col min="7977" max="7977" width="9.28515625" style="1" customWidth="1"/>
    <col min="7978" max="7978" width="10.5703125" style="1" bestFit="1" customWidth="1"/>
    <col min="7979" max="7979" width="9.28515625" style="1" customWidth="1"/>
    <col min="7980" max="7980" width="10.5703125" style="1" bestFit="1" customWidth="1"/>
    <col min="7981" max="8208" width="9.140625" style="1"/>
    <col min="8209" max="8209" width="1.42578125" style="1" customWidth="1"/>
    <col min="8210" max="8210" width="36.5703125" style="1" bestFit="1" customWidth="1"/>
    <col min="8211" max="8211" width="1.42578125" style="1" customWidth="1"/>
    <col min="8212" max="8212" width="8.7109375" style="1" customWidth="1"/>
    <col min="8213" max="8213" width="9.28515625" style="1" customWidth="1"/>
    <col min="8214" max="8214" width="10.5703125" style="1" bestFit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8.7109375" style="1" customWidth="1"/>
    <col min="8219" max="8219" width="9.28515625" style="1" customWidth="1"/>
    <col min="8220" max="8220" width="10.5703125" style="1" bestFit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28515625" style="1" customWidth="1"/>
    <col min="8226" max="8226" width="8.7109375" style="1" customWidth="1"/>
    <col min="8227" max="8227" width="9.5703125" style="1" customWidth="1"/>
    <col min="8228" max="8228" width="10.5703125" style="1" bestFit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8.7109375" style="1" customWidth="1"/>
    <col min="8233" max="8233" width="9.28515625" style="1" customWidth="1"/>
    <col min="8234" max="8234" width="10.5703125" style="1" bestFit="1" customWidth="1"/>
    <col min="8235" max="8235" width="9.28515625" style="1" customWidth="1"/>
    <col min="8236" max="8236" width="10.5703125" style="1" bestFit="1" customWidth="1"/>
    <col min="8237" max="8464" width="9.140625" style="1"/>
    <col min="8465" max="8465" width="1.42578125" style="1" customWidth="1"/>
    <col min="8466" max="8466" width="36.5703125" style="1" bestFit="1" customWidth="1"/>
    <col min="8467" max="8467" width="1.42578125" style="1" customWidth="1"/>
    <col min="8468" max="8468" width="8.7109375" style="1" customWidth="1"/>
    <col min="8469" max="8469" width="9.28515625" style="1" customWidth="1"/>
    <col min="8470" max="8470" width="10.5703125" style="1" bestFit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8.7109375" style="1" customWidth="1"/>
    <col min="8475" max="8475" width="9.28515625" style="1" customWidth="1"/>
    <col min="8476" max="8476" width="10.5703125" style="1" bestFit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28515625" style="1" customWidth="1"/>
    <col min="8482" max="8482" width="8.7109375" style="1" customWidth="1"/>
    <col min="8483" max="8483" width="9.5703125" style="1" customWidth="1"/>
    <col min="8484" max="8484" width="10.5703125" style="1" bestFit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8.7109375" style="1" customWidth="1"/>
    <col min="8489" max="8489" width="9.28515625" style="1" customWidth="1"/>
    <col min="8490" max="8490" width="10.5703125" style="1" bestFit="1" customWidth="1"/>
    <col min="8491" max="8491" width="9.28515625" style="1" customWidth="1"/>
    <col min="8492" max="8492" width="10.5703125" style="1" bestFit="1" customWidth="1"/>
    <col min="8493" max="8720" width="9.140625" style="1"/>
    <col min="8721" max="8721" width="1.42578125" style="1" customWidth="1"/>
    <col min="8722" max="8722" width="36.5703125" style="1" bestFit="1" customWidth="1"/>
    <col min="8723" max="8723" width="1.42578125" style="1" customWidth="1"/>
    <col min="8724" max="8724" width="8.7109375" style="1" customWidth="1"/>
    <col min="8725" max="8725" width="9.28515625" style="1" customWidth="1"/>
    <col min="8726" max="8726" width="10.5703125" style="1" bestFit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8.7109375" style="1" customWidth="1"/>
    <col min="8731" max="8731" width="9.28515625" style="1" customWidth="1"/>
    <col min="8732" max="8732" width="10.5703125" style="1" bestFit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28515625" style="1" customWidth="1"/>
    <col min="8738" max="8738" width="8.7109375" style="1" customWidth="1"/>
    <col min="8739" max="8739" width="9.5703125" style="1" customWidth="1"/>
    <col min="8740" max="8740" width="10.5703125" style="1" bestFit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8.7109375" style="1" customWidth="1"/>
    <col min="8745" max="8745" width="9.28515625" style="1" customWidth="1"/>
    <col min="8746" max="8746" width="10.5703125" style="1" bestFit="1" customWidth="1"/>
    <col min="8747" max="8747" width="9.28515625" style="1" customWidth="1"/>
    <col min="8748" max="8748" width="10.5703125" style="1" bestFit="1" customWidth="1"/>
    <col min="8749" max="8976" width="9.140625" style="1"/>
    <col min="8977" max="8977" width="1.42578125" style="1" customWidth="1"/>
    <col min="8978" max="8978" width="36.5703125" style="1" bestFit="1" customWidth="1"/>
    <col min="8979" max="8979" width="1.42578125" style="1" customWidth="1"/>
    <col min="8980" max="8980" width="8.7109375" style="1" customWidth="1"/>
    <col min="8981" max="8981" width="9.28515625" style="1" customWidth="1"/>
    <col min="8982" max="8982" width="10.5703125" style="1" bestFit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8.7109375" style="1" customWidth="1"/>
    <col min="8987" max="8987" width="9.28515625" style="1" customWidth="1"/>
    <col min="8988" max="8988" width="10.5703125" style="1" bestFit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28515625" style="1" customWidth="1"/>
    <col min="8994" max="8994" width="8.7109375" style="1" customWidth="1"/>
    <col min="8995" max="8995" width="9.5703125" style="1" customWidth="1"/>
    <col min="8996" max="8996" width="10.5703125" style="1" bestFit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8.7109375" style="1" customWidth="1"/>
    <col min="9001" max="9001" width="9.28515625" style="1" customWidth="1"/>
    <col min="9002" max="9002" width="10.5703125" style="1" bestFit="1" customWidth="1"/>
    <col min="9003" max="9003" width="9.28515625" style="1" customWidth="1"/>
    <col min="9004" max="9004" width="10.5703125" style="1" bestFit="1" customWidth="1"/>
    <col min="9005" max="9232" width="9.140625" style="1"/>
    <col min="9233" max="9233" width="1.42578125" style="1" customWidth="1"/>
    <col min="9234" max="9234" width="36.5703125" style="1" bestFit="1" customWidth="1"/>
    <col min="9235" max="9235" width="1.42578125" style="1" customWidth="1"/>
    <col min="9236" max="9236" width="8.7109375" style="1" customWidth="1"/>
    <col min="9237" max="9237" width="9.28515625" style="1" customWidth="1"/>
    <col min="9238" max="9238" width="10.5703125" style="1" bestFit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8.7109375" style="1" customWidth="1"/>
    <col min="9243" max="9243" width="9.28515625" style="1" customWidth="1"/>
    <col min="9244" max="9244" width="10.5703125" style="1" bestFit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28515625" style="1" customWidth="1"/>
    <col min="9250" max="9250" width="8.7109375" style="1" customWidth="1"/>
    <col min="9251" max="9251" width="9.5703125" style="1" customWidth="1"/>
    <col min="9252" max="9252" width="10.5703125" style="1" bestFit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8.7109375" style="1" customWidth="1"/>
    <col min="9257" max="9257" width="9.28515625" style="1" customWidth="1"/>
    <col min="9258" max="9258" width="10.5703125" style="1" bestFit="1" customWidth="1"/>
    <col min="9259" max="9259" width="9.28515625" style="1" customWidth="1"/>
    <col min="9260" max="9260" width="10.5703125" style="1" bestFit="1" customWidth="1"/>
    <col min="9261" max="9488" width="9.140625" style="1"/>
    <col min="9489" max="9489" width="1.42578125" style="1" customWidth="1"/>
    <col min="9490" max="9490" width="36.5703125" style="1" bestFit="1" customWidth="1"/>
    <col min="9491" max="9491" width="1.42578125" style="1" customWidth="1"/>
    <col min="9492" max="9492" width="8.7109375" style="1" customWidth="1"/>
    <col min="9493" max="9493" width="9.28515625" style="1" customWidth="1"/>
    <col min="9494" max="9494" width="10.5703125" style="1" bestFit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8.7109375" style="1" customWidth="1"/>
    <col min="9499" max="9499" width="9.28515625" style="1" customWidth="1"/>
    <col min="9500" max="9500" width="10.5703125" style="1" bestFit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28515625" style="1" customWidth="1"/>
    <col min="9506" max="9506" width="8.7109375" style="1" customWidth="1"/>
    <col min="9507" max="9507" width="9.5703125" style="1" customWidth="1"/>
    <col min="9508" max="9508" width="10.5703125" style="1" bestFit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8.7109375" style="1" customWidth="1"/>
    <col min="9513" max="9513" width="9.28515625" style="1" customWidth="1"/>
    <col min="9514" max="9514" width="10.5703125" style="1" bestFit="1" customWidth="1"/>
    <col min="9515" max="9515" width="9.28515625" style="1" customWidth="1"/>
    <col min="9516" max="9516" width="10.5703125" style="1" bestFit="1" customWidth="1"/>
    <col min="9517" max="9744" width="9.140625" style="1"/>
    <col min="9745" max="9745" width="1.42578125" style="1" customWidth="1"/>
    <col min="9746" max="9746" width="36.5703125" style="1" bestFit="1" customWidth="1"/>
    <col min="9747" max="9747" width="1.42578125" style="1" customWidth="1"/>
    <col min="9748" max="9748" width="8.7109375" style="1" customWidth="1"/>
    <col min="9749" max="9749" width="9.28515625" style="1" customWidth="1"/>
    <col min="9750" max="9750" width="10.5703125" style="1" bestFit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8.7109375" style="1" customWidth="1"/>
    <col min="9755" max="9755" width="9.28515625" style="1" customWidth="1"/>
    <col min="9756" max="9756" width="10.5703125" style="1" bestFit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28515625" style="1" customWidth="1"/>
    <col min="9762" max="9762" width="8.7109375" style="1" customWidth="1"/>
    <col min="9763" max="9763" width="9.5703125" style="1" customWidth="1"/>
    <col min="9764" max="9764" width="10.5703125" style="1" bestFit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8.7109375" style="1" customWidth="1"/>
    <col min="9769" max="9769" width="9.28515625" style="1" customWidth="1"/>
    <col min="9770" max="9770" width="10.5703125" style="1" bestFit="1" customWidth="1"/>
    <col min="9771" max="9771" width="9.28515625" style="1" customWidth="1"/>
    <col min="9772" max="9772" width="10.5703125" style="1" bestFit="1" customWidth="1"/>
    <col min="9773" max="10000" width="9.140625" style="1"/>
    <col min="10001" max="10001" width="1.42578125" style="1" customWidth="1"/>
    <col min="10002" max="10002" width="36.5703125" style="1" bestFit="1" customWidth="1"/>
    <col min="10003" max="10003" width="1.42578125" style="1" customWidth="1"/>
    <col min="10004" max="10004" width="8.7109375" style="1" customWidth="1"/>
    <col min="10005" max="10005" width="9.28515625" style="1" customWidth="1"/>
    <col min="10006" max="10006" width="10.5703125" style="1" bestFit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8.7109375" style="1" customWidth="1"/>
    <col min="10011" max="10011" width="9.28515625" style="1" customWidth="1"/>
    <col min="10012" max="10012" width="10.5703125" style="1" bestFit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28515625" style="1" customWidth="1"/>
    <col min="10018" max="10018" width="8.7109375" style="1" customWidth="1"/>
    <col min="10019" max="10019" width="9.5703125" style="1" customWidth="1"/>
    <col min="10020" max="10020" width="10.5703125" style="1" bestFit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8.7109375" style="1" customWidth="1"/>
    <col min="10025" max="10025" width="9.28515625" style="1" customWidth="1"/>
    <col min="10026" max="10026" width="10.5703125" style="1" bestFit="1" customWidth="1"/>
    <col min="10027" max="10027" width="9.28515625" style="1" customWidth="1"/>
    <col min="10028" max="10028" width="10.5703125" style="1" bestFit="1" customWidth="1"/>
    <col min="10029" max="10256" width="9.140625" style="1"/>
    <col min="10257" max="10257" width="1.42578125" style="1" customWidth="1"/>
    <col min="10258" max="10258" width="36.5703125" style="1" bestFit="1" customWidth="1"/>
    <col min="10259" max="10259" width="1.42578125" style="1" customWidth="1"/>
    <col min="10260" max="10260" width="8.7109375" style="1" customWidth="1"/>
    <col min="10261" max="10261" width="9.28515625" style="1" customWidth="1"/>
    <col min="10262" max="10262" width="10.5703125" style="1" bestFit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8.7109375" style="1" customWidth="1"/>
    <col min="10267" max="10267" width="9.28515625" style="1" customWidth="1"/>
    <col min="10268" max="10268" width="10.5703125" style="1" bestFit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28515625" style="1" customWidth="1"/>
    <col min="10274" max="10274" width="8.7109375" style="1" customWidth="1"/>
    <col min="10275" max="10275" width="9.5703125" style="1" customWidth="1"/>
    <col min="10276" max="10276" width="10.5703125" style="1" bestFit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8.7109375" style="1" customWidth="1"/>
    <col min="10281" max="10281" width="9.28515625" style="1" customWidth="1"/>
    <col min="10282" max="10282" width="10.5703125" style="1" bestFit="1" customWidth="1"/>
    <col min="10283" max="10283" width="9.28515625" style="1" customWidth="1"/>
    <col min="10284" max="10284" width="10.5703125" style="1" bestFit="1" customWidth="1"/>
    <col min="10285" max="10512" width="9.140625" style="1"/>
    <col min="10513" max="10513" width="1.42578125" style="1" customWidth="1"/>
    <col min="10514" max="10514" width="36.5703125" style="1" bestFit="1" customWidth="1"/>
    <col min="10515" max="10515" width="1.42578125" style="1" customWidth="1"/>
    <col min="10516" max="10516" width="8.7109375" style="1" customWidth="1"/>
    <col min="10517" max="10517" width="9.28515625" style="1" customWidth="1"/>
    <col min="10518" max="10518" width="10.5703125" style="1" bestFit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8.7109375" style="1" customWidth="1"/>
    <col min="10523" max="10523" width="9.28515625" style="1" customWidth="1"/>
    <col min="10524" max="10524" width="10.5703125" style="1" bestFit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28515625" style="1" customWidth="1"/>
    <col min="10530" max="10530" width="8.7109375" style="1" customWidth="1"/>
    <col min="10531" max="10531" width="9.5703125" style="1" customWidth="1"/>
    <col min="10532" max="10532" width="10.5703125" style="1" bestFit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8.7109375" style="1" customWidth="1"/>
    <col min="10537" max="10537" width="9.28515625" style="1" customWidth="1"/>
    <col min="10538" max="10538" width="10.5703125" style="1" bestFit="1" customWidth="1"/>
    <col min="10539" max="10539" width="9.28515625" style="1" customWidth="1"/>
    <col min="10540" max="10540" width="10.5703125" style="1" bestFit="1" customWidth="1"/>
    <col min="10541" max="10768" width="9.140625" style="1"/>
    <col min="10769" max="10769" width="1.42578125" style="1" customWidth="1"/>
    <col min="10770" max="10770" width="36.5703125" style="1" bestFit="1" customWidth="1"/>
    <col min="10771" max="10771" width="1.42578125" style="1" customWidth="1"/>
    <col min="10772" max="10772" width="8.7109375" style="1" customWidth="1"/>
    <col min="10773" max="10773" width="9.28515625" style="1" customWidth="1"/>
    <col min="10774" max="10774" width="10.5703125" style="1" bestFit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8.7109375" style="1" customWidth="1"/>
    <col min="10779" max="10779" width="9.28515625" style="1" customWidth="1"/>
    <col min="10780" max="10780" width="10.5703125" style="1" bestFit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28515625" style="1" customWidth="1"/>
    <col min="10786" max="10786" width="8.7109375" style="1" customWidth="1"/>
    <col min="10787" max="10787" width="9.5703125" style="1" customWidth="1"/>
    <col min="10788" max="10788" width="10.5703125" style="1" bestFit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8.7109375" style="1" customWidth="1"/>
    <col min="10793" max="10793" width="9.28515625" style="1" customWidth="1"/>
    <col min="10794" max="10794" width="10.5703125" style="1" bestFit="1" customWidth="1"/>
    <col min="10795" max="10795" width="9.28515625" style="1" customWidth="1"/>
    <col min="10796" max="10796" width="10.5703125" style="1" bestFit="1" customWidth="1"/>
    <col min="10797" max="11024" width="9.140625" style="1"/>
    <col min="11025" max="11025" width="1.42578125" style="1" customWidth="1"/>
    <col min="11026" max="11026" width="36.5703125" style="1" bestFit="1" customWidth="1"/>
    <col min="11027" max="11027" width="1.42578125" style="1" customWidth="1"/>
    <col min="11028" max="11028" width="8.7109375" style="1" customWidth="1"/>
    <col min="11029" max="11029" width="9.28515625" style="1" customWidth="1"/>
    <col min="11030" max="11030" width="10.5703125" style="1" bestFit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8.7109375" style="1" customWidth="1"/>
    <col min="11035" max="11035" width="9.28515625" style="1" customWidth="1"/>
    <col min="11036" max="11036" width="10.5703125" style="1" bestFit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28515625" style="1" customWidth="1"/>
    <col min="11042" max="11042" width="8.7109375" style="1" customWidth="1"/>
    <col min="11043" max="11043" width="9.5703125" style="1" customWidth="1"/>
    <col min="11044" max="11044" width="10.5703125" style="1" bestFit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8.7109375" style="1" customWidth="1"/>
    <col min="11049" max="11049" width="9.28515625" style="1" customWidth="1"/>
    <col min="11050" max="11050" width="10.5703125" style="1" bestFit="1" customWidth="1"/>
    <col min="11051" max="11051" width="9.28515625" style="1" customWidth="1"/>
    <col min="11052" max="11052" width="10.5703125" style="1" bestFit="1" customWidth="1"/>
    <col min="11053" max="11280" width="9.140625" style="1"/>
    <col min="11281" max="11281" width="1.42578125" style="1" customWidth="1"/>
    <col min="11282" max="11282" width="36.5703125" style="1" bestFit="1" customWidth="1"/>
    <col min="11283" max="11283" width="1.42578125" style="1" customWidth="1"/>
    <col min="11284" max="11284" width="8.7109375" style="1" customWidth="1"/>
    <col min="11285" max="11285" width="9.28515625" style="1" customWidth="1"/>
    <col min="11286" max="11286" width="10.5703125" style="1" bestFit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8.7109375" style="1" customWidth="1"/>
    <col min="11291" max="11291" width="9.28515625" style="1" customWidth="1"/>
    <col min="11292" max="11292" width="10.5703125" style="1" bestFit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28515625" style="1" customWidth="1"/>
    <col min="11298" max="11298" width="8.7109375" style="1" customWidth="1"/>
    <col min="11299" max="11299" width="9.5703125" style="1" customWidth="1"/>
    <col min="11300" max="11300" width="10.5703125" style="1" bestFit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8.7109375" style="1" customWidth="1"/>
    <col min="11305" max="11305" width="9.28515625" style="1" customWidth="1"/>
    <col min="11306" max="11306" width="10.5703125" style="1" bestFit="1" customWidth="1"/>
    <col min="11307" max="11307" width="9.28515625" style="1" customWidth="1"/>
    <col min="11308" max="11308" width="10.5703125" style="1" bestFit="1" customWidth="1"/>
    <col min="11309" max="11536" width="9.140625" style="1"/>
    <col min="11537" max="11537" width="1.42578125" style="1" customWidth="1"/>
    <col min="11538" max="11538" width="36.5703125" style="1" bestFit="1" customWidth="1"/>
    <col min="11539" max="11539" width="1.42578125" style="1" customWidth="1"/>
    <col min="11540" max="11540" width="8.7109375" style="1" customWidth="1"/>
    <col min="11541" max="11541" width="9.28515625" style="1" customWidth="1"/>
    <col min="11542" max="11542" width="10.5703125" style="1" bestFit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8.7109375" style="1" customWidth="1"/>
    <col min="11547" max="11547" width="9.28515625" style="1" customWidth="1"/>
    <col min="11548" max="11548" width="10.5703125" style="1" bestFit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28515625" style="1" customWidth="1"/>
    <col min="11554" max="11554" width="8.7109375" style="1" customWidth="1"/>
    <col min="11555" max="11555" width="9.5703125" style="1" customWidth="1"/>
    <col min="11556" max="11556" width="10.5703125" style="1" bestFit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8.7109375" style="1" customWidth="1"/>
    <col min="11561" max="11561" width="9.28515625" style="1" customWidth="1"/>
    <col min="11562" max="11562" width="10.5703125" style="1" bestFit="1" customWidth="1"/>
    <col min="11563" max="11563" width="9.28515625" style="1" customWidth="1"/>
    <col min="11564" max="11564" width="10.5703125" style="1" bestFit="1" customWidth="1"/>
    <col min="11565" max="11792" width="9.140625" style="1"/>
    <col min="11793" max="11793" width="1.42578125" style="1" customWidth="1"/>
    <col min="11794" max="11794" width="36.5703125" style="1" bestFit="1" customWidth="1"/>
    <col min="11795" max="11795" width="1.42578125" style="1" customWidth="1"/>
    <col min="11796" max="11796" width="8.7109375" style="1" customWidth="1"/>
    <col min="11797" max="11797" width="9.28515625" style="1" customWidth="1"/>
    <col min="11798" max="11798" width="10.5703125" style="1" bestFit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8.7109375" style="1" customWidth="1"/>
    <col min="11803" max="11803" width="9.28515625" style="1" customWidth="1"/>
    <col min="11804" max="11804" width="10.5703125" style="1" bestFit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28515625" style="1" customWidth="1"/>
    <col min="11810" max="11810" width="8.7109375" style="1" customWidth="1"/>
    <col min="11811" max="11811" width="9.5703125" style="1" customWidth="1"/>
    <col min="11812" max="11812" width="10.5703125" style="1" bestFit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8.7109375" style="1" customWidth="1"/>
    <col min="11817" max="11817" width="9.28515625" style="1" customWidth="1"/>
    <col min="11818" max="11818" width="10.5703125" style="1" bestFit="1" customWidth="1"/>
    <col min="11819" max="11819" width="9.28515625" style="1" customWidth="1"/>
    <col min="11820" max="11820" width="10.5703125" style="1" bestFit="1" customWidth="1"/>
    <col min="11821" max="12048" width="9.140625" style="1"/>
    <col min="12049" max="12049" width="1.42578125" style="1" customWidth="1"/>
    <col min="12050" max="12050" width="36.5703125" style="1" bestFit="1" customWidth="1"/>
    <col min="12051" max="12051" width="1.42578125" style="1" customWidth="1"/>
    <col min="12052" max="12052" width="8.7109375" style="1" customWidth="1"/>
    <col min="12053" max="12053" width="9.28515625" style="1" customWidth="1"/>
    <col min="12054" max="12054" width="10.5703125" style="1" bestFit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8.7109375" style="1" customWidth="1"/>
    <col min="12059" max="12059" width="9.28515625" style="1" customWidth="1"/>
    <col min="12060" max="12060" width="10.5703125" style="1" bestFit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28515625" style="1" customWidth="1"/>
    <col min="12066" max="12066" width="8.7109375" style="1" customWidth="1"/>
    <col min="12067" max="12067" width="9.5703125" style="1" customWidth="1"/>
    <col min="12068" max="12068" width="10.5703125" style="1" bestFit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8.7109375" style="1" customWidth="1"/>
    <col min="12073" max="12073" width="9.28515625" style="1" customWidth="1"/>
    <col min="12074" max="12074" width="10.5703125" style="1" bestFit="1" customWidth="1"/>
    <col min="12075" max="12075" width="9.28515625" style="1" customWidth="1"/>
    <col min="12076" max="12076" width="10.5703125" style="1" bestFit="1" customWidth="1"/>
    <col min="12077" max="12304" width="9.140625" style="1"/>
    <col min="12305" max="12305" width="1.42578125" style="1" customWidth="1"/>
    <col min="12306" max="12306" width="36.5703125" style="1" bestFit="1" customWidth="1"/>
    <col min="12307" max="12307" width="1.42578125" style="1" customWidth="1"/>
    <col min="12308" max="12308" width="8.7109375" style="1" customWidth="1"/>
    <col min="12309" max="12309" width="9.28515625" style="1" customWidth="1"/>
    <col min="12310" max="12310" width="10.5703125" style="1" bestFit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8.7109375" style="1" customWidth="1"/>
    <col min="12315" max="12315" width="9.28515625" style="1" customWidth="1"/>
    <col min="12316" max="12316" width="10.5703125" style="1" bestFit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28515625" style="1" customWidth="1"/>
    <col min="12322" max="12322" width="8.7109375" style="1" customWidth="1"/>
    <col min="12323" max="12323" width="9.5703125" style="1" customWidth="1"/>
    <col min="12324" max="12324" width="10.5703125" style="1" bestFit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8.7109375" style="1" customWidth="1"/>
    <col min="12329" max="12329" width="9.28515625" style="1" customWidth="1"/>
    <col min="12330" max="12330" width="10.5703125" style="1" bestFit="1" customWidth="1"/>
    <col min="12331" max="12331" width="9.28515625" style="1" customWidth="1"/>
    <col min="12332" max="12332" width="10.5703125" style="1" bestFit="1" customWidth="1"/>
    <col min="12333" max="12560" width="9.140625" style="1"/>
    <col min="12561" max="12561" width="1.42578125" style="1" customWidth="1"/>
    <col min="12562" max="12562" width="36.5703125" style="1" bestFit="1" customWidth="1"/>
    <col min="12563" max="12563" width="1.42578125" style="1" customWidth="1"/>
    <col min="12564" max="12564" width="8.7109375" style="1" customWidth="1"/>
    <col min="12565" max="12565" width="9.28515625" style="1" customWidth="1"/>
    <col min="12566" max="12566" width="10.5703125" style="1" bestFit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8.7109375" style="1" customWidth="1"/>
    <col min="12571" max="12571" width="9.28515625" style="1" customWidth="1"/>
    <col min="12572" max="12572" width="10.5703125" style="1" bestFit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28515625" style="1" customWidth="1"/>
    <col min="12578" max="12578" width="8.7109375" style="1" customWidth="1"/>
    <col min="12579" max="12579" width="9.5703125" style="1" customWidth="1"/>
    <col min="12580" max="12580" width="10.5703125" style="1" bestFit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8.7109375" style="1" customWidth="1"/>
    <col min="12585" max="12585" width="9.28515625" style="1" customWidth="1"/>
    <col min="12586" max="12586" width="10.5703125" style="1" bestFit="1" customWidth="1"/>
    <col min="12587" max="12587" width="9.28515625" style="1" customWidth="1"/>
    <col min="12588" max="12588" width="10.5703125" style="1" bestFit="1" customWidth="1"/>
    <col min="12589" max="12816" width="9.140625" style="1"/>
    <col min="12817" max="12817" width="1.42578125" style="1" customWidth="1"/>
    <col min="12818" max="12818" width="36.5703125" style="1" bestFit="1" customWidth="1"/>
    <col min="12819" max="12819" width="1.42578125" style="1" customWidth="1"/>
    <col min="12820" max="12820" width="8.7109375" style="1" customWidth="1"/>
    <col min="12821" max="12821" width="9.28515625" style="1" customWidth="1"/>
    <col min="12822" max="12822" width="10.5703125" style="1" bestFit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8.7109375" style="1" customWidth="1"/>
    <col min="12827" max="12827" width="9.28515625" style="1" customWidth="1"/>
    <col min="12828" max="12828" width="10.5703125" style="1" bestFit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28515625" style="1" customWidth="1"/>
    <col min="12834" max="12834" width="8.7109375" style="1" customWidth="1"/>
    <col min="12835" max="12835" width="9.5703125" style="1" customWidth="1"/>
    <col min="12836" max="12836" width="10.5703125" style="1" bestFit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8.7109375" style="1" customWidth="1"/>
    <col min="12841" max="12841" width="9.28515625" style="1" customWidth="1"/>
    <col min="12842" max="12842" width="10.5703125" style="1" bestFit="1" customWidth="1"/>
    <col min="12843" max="12843" width="9.28515625" style="1" customWidth="1"/>
    <col min="12844" max="12844" width="10.5703125" style="1" bestFit="1" customWidth="1"/>
    <col min="12845" max="13072" width="9.140625" style="1"/>
    <col min="13073" max="13073" width="1.42578125" style="1" customWidth="1"/>
    <col min="13074" max="13074" width="36.5703125" style="1" bestFit="1" customWidth="1"/>
    <col min="13075" max="13075" width="1.42578125" style="1" customWidth="1"/>
    <col min="13076" max="13076" width="8.7109375" style="1" customWidth="1"/>
    <col min="13077" max="13077" width="9.28515625" style="1" customWidth="1"/>
    <col min="13078" max="13078" width="10.5703125" style="1" bestFit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8.7109375" style="1" customWidth="1"/>
    <col min="13083" max="13083" width="9.28515625" style="1" customWidth="1"/>
    <col min="13084" max="13084" width="10.5703125" style="1" bestFit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28515625" style="1" customWidth="1"/>
    <col min="13090" max="13090" width="8.7109375" style="1" customWidth="1"/>
    <col min="13091" max="13091" width="9.5703125" style="1" customWidth="1"/>
    <col min="13092" max="13092" width="10.5703125" style="1" bestFit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8.7109375" style="1" customWidth="1"/>
    <col min="13097" max="13097" width="9.28515625" style="1" customWidth="1"/>
    <col min="13098" max="13098" width="10.5703125" style="1" bestFit="1" customWidth="1"/>
    <col min="13099" max="13099" width="9.28515625" style="1" customWidth="1"/>
    <col min="13100" max="13100" width="10.5703125" style="1" bestFit="1" customWidth="1"/>
    <col min="13101" max="13328" width="9.140625" style="1"/>
    <col min="13329" max="13329" width="1.42578125" style="1" customWidth="1"/>
    <col min="13330" max="13330" width="36.5703125" style="1" bestFit="1" customWidth="1"/>
    <col min="13331" max="13331" width="1.42578125" style="1" customWidth="1"/>
    <col min="13332" max="13332" width="8.7109375" style="1" customWidth="1"/>
    <col min="13333" max="13333" width="9.28515625" style="1" customWidth="1"/>
    <col min="13334" max="13334" width="10.5703125" style="1" bestFit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8.7109375" style="1" customWidth="1"/>
    <col min="13339" max="13339" width="9.28515625" style="1" customWidth="1"/>
    <col min="13340" max="13340" width="10.5703125" style="1" bestFit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28515625" style="1" customWidth="1"/>
    <col min="13346" max="13346" width="8.7109375" style="1" customWidth="1"/>
    <col min="13347" max="13347" width="9.5703125" style="1" customWidth="1"/>
    <col min="13348" max="13348" width="10.5703125" style="1" bestFit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8.7109375" style="1" customWidth="1"/>
    <col min="13353" max="13353" width="9.28515625" style="1" customWidth="1"/>
    <col min="13354" max="13354" width="10.5703125" style="1" bestFit="1" customWidth="1"/>
    <col min="13355" max="13355" width="9.28515625" style="1" customWidth="1"/>
    <col min="13356" max="13356" width="10.5703125" style="1" bestFit="1" customWidth="1"/>
    <col min="13357" max="13584" width="9.140625" style="1"/>
    <col min="13585" max="13585" width="1.42578125" style="1" customWidth="1"/>
    <col min="13586" max="13586" width="36.5703125" style="1" bestFit="1" customWidth="1"/>
    <col min="13587" max="13587" width="1.42578125" style="1" customWidth="1"/>
    <col min="13588" max="13588" width="8.7109375" style="1" customWidth="1"/>
    <col min="13589" max="13589" width="9.28515625" style="1" customWidth="1"/>
    <col min="13590" max="13590" width="10.5703125" style="1" bestFit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8.7109375" style="1" customWidth="1"/>
    <col min="13595" max="13595" width="9.28515625" style="1" customWidth="1"/>
    <col min="13596" max="13596" width="10.5703125" style="1" bestFit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28515625" style="1" customWidth="1"/>
    <col min="13602" max="13602" width="8.7109375" style="1" customWidth="1"/>
    <col min="13603" max="13603" width="9.5703125" style="1" customWidth="1"/>
    <col min="13604" max="13604" width="10.5703125" style="1" bestFit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8.7109375" style="1" customWidth="1"/>
    <col min="13609" max="13609" width="9.28515625" style="1" customWidth="1"/>
    <col min="13610" max="13610" width="10.5703125" style="1" bestFit="1" customWidth="1"/>
    <col min="13611" max="13611" width="9.28515625" style="1" customWidth="1"/>
    <col min="13612" max="13612" width="10.5703125" style="1" bestFit="1" customWidth="1"/>
    <col min="13613" max="13840" width="9.140625" style="1"/>
    <col min="13841" max="13841" width="1.42578125" style="1" customWidth="1"/>
    <col min="13842" max="13842" width="36.5703125" style="1" bestFit="1" customWidth="1"/>
    <col min="13843" max="13843" width="1.42578125" style="1" customWidth="1"/>
    <col min="13844" max="13844" width="8.7109375" style="1" customWidth="1"/>
    <col min="13845" max="13845" width="9.28515625" style="1" customWidth="1"/>
    <col min="13846" max="13846" width="10.5703125" style="1" bestFit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8.7109375" style="1" customWidth="1"/>
    <col min="13851" max="13851" width="9.28515625" style="1" customWidth="1"/>
    <col min="13852" max="13852" width="10.5703125" style="1" bestFit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28515625" style="1" customWidth="1"/>
    <col min="13858" max="13858" width="8.7109375" style="1" customWidth="1"/>
    <col min="13859" max="13859" width="9.5703125" style="1" customWidth="1"/>
    <col min="13860" max="13860" width="10.5703125" style="1" bestFit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8.7109375" style="1" customWidth="1"/>
    <col min="13865" max="13865" width="9.28515625" style="1" customWidth="1"/>
    <col min="13866" max="13866" width="10.5703125" style="1" bestFit="1" customWidth="1"/>
    <col min="13867" max="13867" width="9.28515625" style="1" customWidth="1"/>
    <col min="13868" max="13868" width="10.5703125" style="1" bestFit="1" customWidth="1"/>
    <col min="13869" max="14096" width="9.140625" style="1"/>
    <col min="14097" max="14097" width="1.42578125" style="1" customWidth="1"/>
    <col min="14098" max="14098" width="36.5703125" style="1" bestFit="1" customWidth="1"/>
    <col min="14099" max="14099" width="1.42578125" style="1" customWidth="1"/>
    <col min="14100" max="14100" width="8.7109375" style="1" customWidth="1"/>
    <col min="14101" max="14101" width="9.28515625" style="1" customWidth="1"/>
    <col min="14102" max="14102" width="10.5703125" style="1" bestFit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8.7109375" style="1" customWidth="1"/>
    <col min="14107" max="14107" width="9.28515625" style="1" customWidth="1"/>
    <col min="14108" max="14108" width="10.5703125" style="1" bestFit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28515625" style="1" customWidth="1"/>
    <col min="14114" max="14114" width="8.7109375" style="1" customWidth="1"/>
    <col min="14115" max="14115" width="9.5703125" style="1" customWidth="1"/>
    <col min="14116" max="14116" width="10.5703125" style="1" bestFit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8.7109375" style="1" customWidth="1"/>
    <col min="14121" max="14121" width="9.28515625" style="1" customWidth="1"/>
    <col min="14122" max="14122" width="10.5703125" style="1" bestFit="1" customWidth="1"/>
    <col min="14123" max="14123" width="9.28515625" style="1" customWidth="1"/>
    <col min="14124" max="14124" width="10.5703125" style="1" bestFit="1" customWidth="1"/>
    <col min="14125" max="14352" width="9.140625" style="1"/>
    <col min="14353" max="14353" width="1.42578125" style="1" customWidth="1"/>
    <col min="14354" max="14354" width="36.5703125" style="1" bestFit="1" customWidth="1"/>
    <col min="14355" max="14355" width="1.42578125" style="1" customWidth="1"/>
    <col min="14356" max="14356" width="8.7109375" style="1" customWidth="1"/>
    <col min="14357" max="14357" width="9.28515625" style="1" customWidth="1"/>
    <col min="14358" max="14358" width="10.5703125" style="1" bestFit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8.7109375" style="1" customWidth="1"/>
    <col min="14363" max="14363" width="9.28515625" style="1" customWidth="1"/>
    <col min="14364" max="14364" width="10.5703125" style="1" bestFit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28515625" style="1" customWidth="1"/>
    <col min="14370" max="14370" width="8.7109375" style="1" customWidth="1"/>
    <col min="14371" max="14371" width="9.5703125" style="1" customWidth="1"/>
    <col min="14372" max="14372" width="10.5703125" style="1" bestFit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8.7109375" style="1" customWidth="1"/>
    <col min="14377" max="14377" width="9.28515625" style="1" customWidth="1"/>
    <col min="14378" max="14378" width="10.5703125" style="1" bestFit="1" customWidth="1"/>
    <col min="14379" max="14379" width="9.28515625" style="1" customWidth="1"/>
    <col min="14380" max="14380" width="10.5703125" style="1" bestFit="1" customWidth="1"/>
    <col min="14381" max="14608" width="9.140625" style="1"/>
    <col min="14609" max="14609" width="1.42578125" style="1" customWidth="1"/>
    <col min="14610" max="14610" width="36.5703125" style="1" bestFit="1" customWidth="1"/>
    <col min="14611" max="14611" width="1.42578125" style="1" customWidth="1"/>
    <col min="14612" max="14612" width="8.7109375" style="1" customWidth="1"/>
    <col min="14613" max="14613" width="9.28515625" style="1" customWidth="1"/>
    <col min="14614" max="14614" width="10.5703125" style="1" bestFit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8.7109375" style="1" customWidth="1"/>
    <col min="14619" max="14619" width="9.28515625" style="1" customWidth="1"/>
    <col min="14620" max="14620" width="10.5703125" style="1" bestFit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28515625" style="1" customWidth="1"/>
    <col min="14626" max="14626" width="8.7109375" style="1" customWidth="1"/>
    <col min="14627" max="14627" width="9.5703125" style="1" customWidth="1"/>
    <col min="14628" max="14628" width="10.5703125" style="1" bestFit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8.7109375" style="1" customWidth="1"/>
    <col min="14633" max="14633" width="9.28515625" style="1" customWidth="1"/>
    <col min="14634" max="14634" width="10.5703125" style="1" bestFit="1" customWidth="1"/>
    <col min="14635" max="14635" width="9.28515625" style="1" customWidth="1"/>
    <col min="14636" max="14636" width="10.5703125" style="1" bestFit="1" customWidth="1"/>
    <col min="14637" max="14864" width="9.140625" style="1"/>
    <col min="14865" max="14865" width="1.42578125" style="1" customWidth="1"/>
    <col min="14866" max="14866" width="36.5703125" style="1" bestFit="1" customWidth="1"/>
    <col min="14867" max="14867" width="1.42578125" style="1" customWidth="1"/>
    <col min="14868" max="14868" width="8.7109375" style="1" customWidth="1"/>
    <col min="14869" max="14869" width="9.28515625" style="1" customWidth="1"/>
    <col min="14870" max="14870" width="10.5703125" style="1" bestFit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8.7109375" style="1" customWidth="1"/>
    <col min="14875" max="14875" width="9.28515625" style="1" customWidth="1"/>
    <col min="14876" max="14876" width="10.5703125" style="1" bestFit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28515625" style="1" customWidth="1"/>
    <col min="14882" max="14882" width="8.7109375" style="1" customWidth="1"/>
    <col min="14883" max="14883" width="9.5703125" style="1" customWidth="1"/>
    <col min="14884" max="14884" width="10.5703125" style="1" bestFit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8.7109375" style="1" customWidth="1"/>
    <col min="14889" max="14889" width="9.28515625" style="1" customWidth="1"/>
    <col min="14890" max="14890" width="10.5703125" style="1" bestFit="1" customWidth="1"/>
    <col min="14891" max="14891" width="9.28515625" style="1" customWidth="1"/>
    <col min="14892" max="14892" width="10.5703125" style="1" bestFit="1" customWidth="1"/>
    <col min="14893" max="15120" width="9.140625" style="1"/>
    <col min="15121" max="15121" width="1.42578125" style="1" customWidth="1"/>
    <col min="15122" max="15122" width="36.5703125" style="1" bestFit="1" customWidth="1"/>
    <col min="15123" max="15123" width="1.42578125" style="1" customWidth="1"/>
    <col min="15124" max="15124" width="8.7109375" style="1" customWidth="1"/>
    <col min="15125" max="15125" width="9.28515625" style="1" customWidth="1"/>
    <col min="15126" max="15126" width="10.5703125" style="1" bestFit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8.7109375" style="1" customWidth="1"/>
    <col min="15131" max="15131" width="9.28515625" style="1" customWidth="1"/>
    <col min="15132" max="15132" width="10.5703125" style="1" bestFit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28515625" style="1" customWidth="1"/>
    <col min="15138" max="15138" width="8.7109375" style="1" customWidth="1"/>
    <col min="15139" max="15139" width="9.5703125" style="1" customWidth="1"/>
    <col min="15140" max="15140" width="10.5703125" style="1" bestFit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8.7109375" style="1" customWidth="1"/>
    <col min="15145" max="15145" width="9.28515625" style="1" customWidth="1"/>
    <col min="15146" max="15146" width="10.5703125" style="1" bestFit="1" customWidth="1"/>
    <col min="15147" max="15147" width="9.28515625" style="1" customWidth="1"/>
    <col min="15148" max="15148" width="10.5703125" style="1" bestFit="1" customWidth="1"/>
    <col min="15149" max="15376" width="9.140625" style="1"/>
    <col min="15377" max="15377" width="1.42578125" style="1" customWidth="1"/>
    <col min="15378" max="15378" width="36.5703125" style="1" bestFit="1" customWidth="1"/>
    <col min="15379" max="15379" width="1.42578125" style="1" customWidth="1"/>
    <col min="15380" max="15380" width="8.7109375" style="1" customWidth="1"/>
    <col min="15381" max="15381" width="9.28515625" style="1" customWidth="1"/>
    <col min="15382" max="15382" width="10.5703125" style="1" bestFit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8.7109375" style="1" customWidth="1"/>
    <col min="15387" max="15387" width="9.28515625" style="1" customWidth="1"/>
    <col min="15388" max="15388" width="10.5703125" style="1" bestFit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28515625" style="1" customWidth="1"/>
    <col min="15394" max="15394" width="8.7109375" style="1" customWidth="1"/>
    <col min="15395" max="15395" width="9.5703125" style="1" customWidth="1"/>
    <col min="15396" max="15396" width="10.5703125" style="1" bestFit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8.7109375" style="1" customWidth="1"/>
    <col min="15401" max="15401" width="9.28515625" style="1" customWidth="1"/>
    <col min="15402" max="15402" width="10.5703125" style="1" bestFit="1" customWidth="1"/>
    <col min="15403" max="15403" width="9.28515625" style="1" customWidth="1"/>
    <col min="15404" max="15404" width="10.5703125" style="1" bestFit="1" customWidth="1"/>
    <col min="15405" max="15632" width="9.140625" style="1"/>
    <col min="15633" max="15633" width="1.42578125" style="1" customWidth="1"/>
    <col min="15634" max="15634" width="36.5703125" style="1" bestFit="1" customWidth="1"/>
    <col min="15635" max="15635" width="1.42578125" style="1" customWidth="1"/>
    <col min="15636" max="15636" width="8.7109375" style="1" customWidth="1"/>
    <col min="15637" max="15637" width="9.28515625" style="1" customWidth="1"/>
    <col min="15638" max="15638" width="10.5703125" style="1" bestFit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8.7109375" style="1" customWidth="1"/>
    <col min="15643" max="15643" width="9.28515625" style="1" customWidth="1"/>
    <col min="15644" max="15644" width="10.5703125" style="1" bestFit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28515625" style="1" customWidth="1"/>
    <col min="15650" max="15650" width="8.7109375" style="1" customWidth="1"/>
    <col min="15651" max="15651" width="9.5703125" style="1" customWidth="1"/>
    <col min="15652" max="15652" width="10.5703125" style="1" bestFit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8.7109375" style="1" customWidth="1"/>
    <col min="15657" max="15657" width="9.28515625" style="1" customWidth="1"/>
    <col min="15658" max="15658" width="10.5703125" style="1" bestFit="1" customWidth="1"/>
    <col min="15659" max="15659" width="9.28515625" style="1" customWidth="1"/>
    <col min="15660" max="15660" width="10.5703125" style="1" bestFit="1" customWidth="1"/>
    <col min="15661" max="15888" width="9.140625" style="1"/>
    <col min="15889" max="15889" width="1.42578125" style="1" customWidth="1"/>
    <col min="15890" max="15890" width="36.5703125" style="1" bestFit="1" customWidth="1"/>
    <col min="15891" max="15891" width="1.42578125" style="1" customWidth="1"/>
    <col min="15892" max="15892" width="8.7109375" style="1" customWidth="1"/>
    <col min="15893" max="15893" width="9.28515625" style="1" customWidth="1"/>
    <col min="15894" max="15894" width="10.5703125" style="1" bestFit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8.7109375" style="1" customWidth="1"/>
    <col min="15899" max="15899" width="9.28515625" style="1" customWidth="1"/>
    <col min="15900" max="15900" width="10.5703125" style="1" bestFit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28515625" style="1" customWidth="1"/>
    <col min="15906" max="15906" width="8.7109375" style="1" customWidth="1"/>
    <col min="15907" max="15907" width="9.5703125" style="1" customWidth="1"/>
    <col min="15908" max="15908" width="10.5703125" style="1" bestFit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8.7109375" style="1" customWidth="1"/>
    <col min="15913" max="15913" width="9.28515625" style="1" customWidth="1"/>
    <col min="15914" max="15914" width="10.5703125" style="1" bestFit="1" customWidth="1"/>
    <col min="15915" max="15915" width="9.28515625" style="1" customWidth="1"/>
    <col min="15916" max="15916" width="10.5703125" style="1" bestFit="1" customWidth="1"/>
    <col min="15917" max="16144" width="9.140625" style="1"/>
    <col min="16145" max="16145" width="1.42578125" style="1" customWidth="1"/>
    <col min="16146" max="16146" width="36.5703125" style="1" bestFit="1" customWidth="1"/>
    <col min="16147" max="16147" width="1.42578125" style="1" customWidth="1"/>
    <col min="16148" max="16148" width="8.7109375" style="1" customWidth="1"/>
    <col min="16149" max="16149" width="9.28515625" style="1" customWidth="1"/>
    <col min="16150" max="16150" width="10.5703125" style="1" bestFit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8.7109375" style="1" customWidth="1"/>
    <col min="16155" max="16155" width="9.28515625" style="1" customWidth="1"/>
    <col min="16156" max="16156" width="10.5703125" style="1" bestFit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28515625" style="1" customWidth="1"/>
    <col min="16162" max="16162" width="8.7109375" style="1" customWidth="1"/>
    <col min="16163" max="16163" width="9.5703125" style="1" customWidth="1"/>
    <col min="16164" max="16164" width="10.5703125" style="1" bestFit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8.7109375" style="1" customWidth="1"/>
    <col min="16169" max="16169" width="9.28515625" style="1" customWidth="1"/>
    <col min="16170" max="16170" width="10.5703125" style="1" bestFit="1" customWidth="1"/>
    <col min="16171" max="16171" width="9.28515625" style="1" customWidth="1"/>
    <col min="16172" max="16172" width="10.5703125" style="1" bestFit="1" customWidth="1"/>
    <col min="16173" max="16384" width="9.140625" style="1"/>
  </cols>
  <sheetData>
    <row r="2" spans="2:50" ht="72.75" customHeight="1" x14ac:dyDescent="0.25">
      <c r="AN2" s="65"/>
      <c r="AO2" s="65"/>
      <c r="AP2" s="65"/>
      <c r="AQ2" s="65"/>
      <c r="AR2" s="63"/>
      <c r="AS2" s="63"/>
    </row>
    <row r="3" spans="2:50" ht="16.5" thickBot="1" x14ac:dyDescent="0.3"/>
    <row r="4" spans="2:50" ht="60.75" customHeight="1" x14ac:dyDescent="0.25">
      <c r="D4" s="72"/>
      <c r="E4" s="73"/>
      <c r="F4" s="72" t="s">
        <v>53</v>
      </c>
      <c r="G4" s="73"/>
      <c r="H4" s="72" t="s">
        <v>85</v>
      </c>
      <c r="I4" s="73"/>
      <c r="J4" s="72" t="s">
        <v>0</v>
      </c>
      <c r="K4" s="73"/>
      <c r="L4" s="72" t="s">
        <v>28</v>
      </c>
      <c r="M4" s="73"/>
      <c r="N4" s="72" t="s">
        <v>1</v>
      </c>
      <c r="O4" s="73"/>
      <c r="P4" s="72" t="s">
        <v>27</v>
      </c>
      <c r="Q4" s="73"/>
      <c r="R4" s="72" t="s">
        <v>2</v>
      </c>
      <c r="S4" s="73"/>
      <c r="T4" s="72" t="s">
        <v>54</v>
      </c>
      <c r="U4" s="73"/>
      <c r="V4" s="72" t="s">
        <v>55</v>
      </c>
      <c r="W4" s="73"/>
      <c r="X4" s="72" t="s">
        <v>3</v>
      </c>
      <c r="Y4" s="73"/>
      <c r="Z4" s="72" t="s">
        <v>4</v>
      </c>
      <c r="AA4" s="73"/>
      <c r="AB4" s="72" t="s">
        <v>5</v>
      </c>
      <c r="AC4" s="73"/>
      <c r="AD4" s="72" t="s">
        <v>84</v>
      </c>
      <c r="AE4" s="73"/>
      <c r="AF4" s="72" t="s">
        <v>83</v>
      </c>
      <c r="AG4" s="73"/>
      <c r="AH4" s="72" t="s">
        <v>6</v>
      </c>
      <c r="AI4" s="73"/>
      <c r="AJ4" s="72" t="s">
        <v>7</v>
      </c>
      <c r="AK4" s="73"/>
      <c r="AL4" s="72" t="s">
        <v>8</v>
      </c>
      <c r="AM4" s="73"/>
      <c r="AN4" s="72" t="s">
        <v>87</v>
      </c>
      <c r="AO4" s="73"/>
      <c r="AP4" s="72" t="s">
        <v>88</v>
      </c>
      <c r="AQ4" s="73"/>
      <c r="AR4" s="72" t="s">
        <v>89</v>
      </c>
      <c r="AS4" s="73"/>
    </row>
    <row r="5" spans="2:50" ht="63.75" thickBot="1" x14ac:dyDescent="0.3">
      <c r="B5" s="2" t="s">
        <v>9</v>
      </c>
      <c r="D5" s="3" t="s">
        <v>10</v>
      </c>
      <c r="E5" s="4" t="s">
        <v>11</v>
      </c>
      <c r="F5" s="3" t="s">
        <v>10</v>
      </c>
      <c r="G5" s="4" t="s">
        <v>11</v>
      </c>
      <c r="H5" s="3" t="s">
        <v>10</v>
      </c>
      <c r="I5" s="4" t="s">
        <v>11</v>
      </c>
      <c r="J5" s="3" t="s">
        <v>10</v>
      </c>
      <c r="K5" s="4" t="s">
        <v>11</v>
      </c>
      <c r="L5" s="3" t="s">
        <v>10</v>
      </c>
      <c r="M5" s="4" t="s">
        <v>11</v>
      </c>
      <c r="N5" s="3" t="s">
        <v>10</v>
      </c>
      <c r="O5" s="4" t="s">
        <v>11</v>
      </c>
      <c r="P5" s="3" t="s">
        <v>10</v>
      </c>
      <c r="Q5" s="4" t="s">
        <v>11</v>
      </c>
      <c r="R5" s="3" t="s">
        <v>10</v>
      </c>
      <c r="S5" s="4" t="s">
        <v>11</v>
      </c>
      <c r="T5" s="3" t="s">
        <v>10</v>
      </c>
      <c r="U5" s="4" t="s">
        <v>11</v>
      </c>
      <c r="V5" s="3" t="s">
        <v>10</v>
      </c>
      <c r="W5" s="4" t="s">
        <v>11</v>
      </c>
      <c r="X5" s="3" t="s">
        <v>10</v>
      </c>
      <c r="Y5" s="4" t="s">
        <v>11</v>
      </c>
      <c r="Z5" s="3" t="s">
        <v>10</v>
      </c>
      <c r="AA5" s="4" t="s">
        <v>11</v>
      </c>
      <c r="AB5" s="3" t="s">
        <v>10</v>
      </c>
      <c r="AC5" s="4" t="s">
        <v>11</v>
      </c>
      <c r="AD5" s="3" t="s">
        <v>10</v>
      </c>
      <c r="AE5" s="4" t="s">
        <v>11</v>
      </c>
      <c r="AF5" s="3" t="s">
        <v>10</v>
      </c>
      <c r="AG5" s="4" t="s">
        <v>11</v>
      </c>
      <c r="AH5" s="3" t="s">
        <v>10</v>
      </c>
      <c r="AI5" s="4" t="s">
        <v>11</v>
      </c>
      <c r="AJ5" s="3" t="s">
        <v>10</v>
      </c>
      <c r="AK5" s="4" t="s">
        <v>11</v>
      </c>
      <c r="AL5" s="3" t="s">
        <v>10</v>
      </c>
      <c r="AM5" s="4" t="s">
        <v>11</v>
      </c>
      <c r="AN5" s="3" t="s">
        <v>10</v>
      </c>
      <c r="AO5" s="4" t="s">
        <v>11</v>
      </c>
      <c r="AP5" s="3" t="s">
        <v>10</v>
      </c>
      <c r="AQ5" s="4" t="s">
        <v>11</v>
      </c>
      <c r="AR5" s="3" t="s">
        <v>10</v>
      </c>
      <c r="AS5" s="4" t="s">
        <v>11</v>
      </c>
    </row>
    <row r="6" spans="2:50" ht="5.25" customHeight="1" thickBot="1" x14ac:dyDescent="0.3"/>
    <row r="7" spans="2:50" x14ac:dyDescent="0.25">
      <c r="B7" s="5" t="s">
        <v>12</v>
      </c>
      <c r="D7" s="6"/>
      <c r="E7" s="7"/>
      <c r="F7" s="6"/>
      <c r="G7" s="7"/>
      <c r="H7" s="6"/>
      <c r="I7" s="7"/>
      <c r="J7" s="6">
        <v>-6.3523826328293342E-4</v>
      </c>
      <c r="K7" s="7">
        <v>-2.0610804801974832E-3</v>
      </c>
      <c r="L7" s="6">
        <v>-6.3523826328293342E-4</v>
      </c>
      <c r="M7" s="7">
        <v>-2.0610804801974832E-3</v>
      </c>
      <c r="N7" s="6">
        <v>3.3885714488768315E-4</v>
      </c>
      <c r="O7" s="7">
        <v>1.099448643559757E-3</v>
      </c>
      <c r="P7" s="6">
        <v>-8.446351392061513E-3</v>
      </c>
      <c r="Q7" s="7">
        <v>-2.7404851044548685E-2</v>
      </c>
      <c r="R7" s="6">
        <v>-8.446351392061513E-3</v>
      </c>
      <c r="S7" s="7">
        <v>-2.7404851044548685E-2</v>
      </c>
      <c r="T7" s="6">
        <v>-2.5716037648476631E-3</v>
      </c>
      <c r="U7" s="7">
        <v>-8.3437705643513663E-3</v>
      </c>
      <c r="V7" s="6">
        <v>-1.0295589991096032E-2</v>
      </c>
      <c r="W7" s="7">
        <v>-3.3404851044548996E-2</v>
      </c>
      <c r="X7" s="6">
        <v>-9.9873835579235015E-3</v>
      </c>
      <c r="Y7" s="7">
        <v>-3.2404851044548599E-2</v>
      </c>
      <c r="Z7" s="6">
        <v>-5.9312238180284638E-3</v>
      </c>
      <c r="AA7" s="7">
        <v>-1.9244321920790845E-2</v>
      </c>
      <c r="AB7" s="6">
        <v>-5.9312238180284638E-3</v>
      </c>
      <c r="AC7" s="7">
        <v>-1.9244321920790845E-2</v>
      </c>
      <c r="AD7" s="6">
        <v>-5.6230173848561549E-3</v>
      </c>
      <c r="AE7" s="7">
        <v>-1.8244321920791139E-2</v>
      </c>
      <c r="AF7" s="6">
        <v>-5.6230173848561549E-3</v>
      </c>
      <c r="AG7" s="7">
        <v>-1.8244321920791139E-2</v>
      </c>
      <c r="AH7" s="6">
        <v>-2.2515720168979625E-3</v>
      </c>
      <c r="AI7" s="7">
        <v>-7.3054024009889893E-3</v>
      </c>
      <c r="AJ7" s="6">
        <v>-2.2515720168979625E-3</v>
      </c>
      <c r="AK7" s="7">
        <v>-7.3054024009889893E-3</v>
      </c>
      <c r="AL7" s="6">
        <v>-1.353680389630707E-2</v>
      </c>
      <c r="AM7" s="7">
        <v>-4.3987294169421716E-2</v>
      </c>
      <c r="AN7" s="6">
        <v>1.169816316535921E-2</v>
      </c>
      <c r="AO7" s="7">
        <v>3.801270583057869E-2</v>
      </c>
      <c r="AP7" s="6">
        <v>1.0445486779210755E-2</v>
      </c>
      <c r="AQ7" s="7">
        <v>3.3942184818477786E-2</v>
      </c>
      <c r="AR7" s="57">
        <v>1.1984204282970756E-2</v>
      </c>
      <c r="AS7" s="58">
        <v>3.8942184818477513E-2</v>
      </c>
      <c r="AU7" s="56"/>
      <c r="AW7" s="45"/>
      <c r="AX7" s="46"/>
    </row>
    <row r="8" spans="2:50" x14ac:dyDescent="0.25">
      <c r="B8" s="5" t="s">
        <v>13</v>
      </c>
      <c r="D8" s="8"/>
      <c r="E8" s="9"/>
      <c r="F8" s="8"/>
      <c r="G8" s="9"/>
      <c r="H8" s="8"/>
      <c r="I8" s="9"/>
      <c r="J8" s="8">
        <v>-2.21933928198359E-4</v>
      </c>
      <c r="K8" s="9">
        <v>-5.5703757203931308E-4</v>
      </c>
      <c r="L8" s="8">
        <v>-2.21933928198359E-4</v>
      </c>
      <c r="M8" s="9">
        <v>-5.5703757203931308E-4</v>
      </c>
      <c r="N8" s="8">
        <v>9.9168509563440921E-4</v>
      </c>
      <c r="O8" s="9">
        <v>2.4890554697256347E-3</v>
      </c>
      <c r="P8" s="8">
        <v>-4.7981722579227837E-3</v>
      </c>
      <c r="Q8" s="9">
        <v>-1.204305374341539E-2</v>
      </c>
      <c r="R8" s="8">
        <v>-4.7981722579227837E-3</v>
      </c>
      <c r="S8" s="9">
        <v>-1.204305374341539E-2</v>
      </c>
      <c r="T8" s="8">
        <v>-7.2945431462118071E-3</v>
      </c>
      <c r="U8" s="9">
        <v>-1.8308758089798569E-2</v>
      </c>
      <c r="V8" s="8">
        <v>-2.9649824840857208E-3</v>
      </c>
      <c r="W8" s="9">
        <v>-7.4418844269648092E-3</v>
      </c>
      <c r="X8" s="8">
        <v>-3.0356053366976665E-3</v>
      </c>
      <c r="Y8" s="9">
        <v>-7.6191425085424978E-3</v>
      </c>
      <c r="Z8" s="8">
        <v>-5.3486223523511178E-3</v>
      </c>
      <c r="AA8" s="9">
        <v>-1.3424642338806534E-2</v>
      </c>
      <c r="AB8" s="8">
        <v>-5.3486223523511178E-3</v>
      </c>
      <c r="AC8" s="9">
        <v>-1.3424642338806534E-2</v>
      </c>
      <c r="AD8" s="8">
        <v>-4.9678598270612717E-3</v>
      </c>
      <c r="AE8" s="9">
        <v>-1.2468956859200764E-2</v>
      </c>
      <c r="AF8" s="8">
        <v>-4.7598228512635288E-3</v>
      </c>
      <c r="AG8" s="9">
        <v>-1.1946799599003749E-2</v>
      </c>
      <c r="AH8" s="8">
        <v>-9.7919261000408708E-3</v>
      </c>
      <c r="AI8" s="9">
        <v>-2.4577002645043859E-2</v>
      </c>
      <c r="AJ8" s="8">
        <v>-9.6015448373959478E-3</v>
      </c>
      <c r="AK8" s="9">
        <v>-2.4099159905240971E-2</v>
      </c>
      <c r="AL8" s="8">
        <v>-4.3515060753179013E-2</v>
      </c>
      <c r="AM8" s="9">
        <v>-0.11142886729062798</v>
      </c>
      <c r="AN8" s="8">
        <v>-1.1492524147345584E-2</v>
      </c>
      <c r="AO8" s="9">
        <v>-2.9428867290627787E-2</v>
      </c>
      <c r="AP8" s="8">
        <v>-1.1380824523332556E-2</v>
      </c>
      <c r="AQ8" s="9">
        <v>-2.9142838445323772E-2</v>
      </c>
      <c r="AR8" s="59">
        <v>-9.4282308278548221E-3</v>
      </c>
      <c r="AS8" s="60">
        <v>-2.4142838445323531E-2</v>
      </c>
      <c r="AU8" s="56"/>
      <c r="AW8" s="45"/>
      <c r="AX8" s="46"/>
    </row>
    <row r="9" spans="2:50" x14ac:dyDescent="0.25">
      <c r="B9" s="5" t="s">
        <v>14</v>
      </c>
      <c r="D9" s="8"/>
      <c r="E9" s="9"/>
      <c r="F9" s="8"/>
      <c r="G9" s="9"/>
      <c r="H9" s="8"/>
      <c r="I9" s="9"/>
      <c r="J9" s="8">
        <v>7.0621468926557185E-4</v>
      </c>
      <c r="K9" s="9">
        <v>1.0000000000001119E-3</v>
      </c>
      <c r="L9" s="8">
        <v>7.0621468926557185E-4</v>
      </c>
      <c r="M9" s="9">
        <v>1.0000000000001119E-3</v>
      </c>
      <c r="N9" s="8">
        <v>4.237288135593209E-3</v>
      </c>
      <c r="O9" s="9">
        <v>5.9999999999999117E-3</v>
      </c>
      <c r="P9" s="8">
        <v>5.6497175141241307E-3</v>
      </c>
      <c r="Q9" s="9">
        <v>7.9999999999998822E-3</v>
      </c>
      <c r="R9" s="8">
        <v>5.6497175141241307E-3</v>
      </c>
      <c r="S9" s="9">
        <v>7.9999999999998822E-3</v>
      </c>
      <c r="T9" s="8">
        <v>2.8248587570620654E-3</v>
      </c>
      <c r="U9" s="9">
        <v>3.9999999999999411E-3</v>
      </c>
      <c r="V9" s="8">
        <v>1.4124293785311437E-3</v>
      </c>
      <c r="W9" s="9">
        <v>1.9999999999999706E-3</v>
      </c>
      <c r="X9" s="8">
        <v>-1.4124293785310327E-3</v>
      </c>
      <c r="Y9" s="9">
        <v>-1.9999999999999706E-3</v>
      </c>
      <c r="Z9" s="8">
        <v>-2.5423728813559254E-2</v>
      </c>
      <c r="AA9" s="9">
        <v>-3.5999999999999976E-2</v>
      </c>
      <c r="AB9" s="8">
        <v>-2.5423728813559254E-2</v>
      </c>
      <c r="AC9" s="9">
        <v>-3.5999999999999976E-2</v>
      </c>
      <c r="AD9" s="8">
        <v>-2.5423728813559254E-2</v>
      </c>
      <c r="AE9" s="9">
        <v>-3.5999999999999976E-2</v>
      </c>
      <c r="AF9" s="8">
        <v>-2.5423728813559254E-2</v>
      </c>
      <c r="AG9" s="9">
        <v>-3.5999999999999976E-2</v>
      </c>
      <c r="AH9" s="8">
        <v>-4.5903954802259839E-2</v>
      </c>
      <c r="AI9" s="9">
        <v>-6.4999999999999919E-2</v>
      </c>
      <c r="AJ9" s="8">
        <v>-4.5903954802259839E-2</v>
      </c>
      <c r="AK9" s="9">
        <v>-6.4999999999999919E-2</v>
      </c>
      <c r="AL9" s="8">
        <v>-5.9322033898305038E-2</v>
      </c>
      <c r="AM9" s="9">
        <v>-8.3999999999999977E-2</v>
      </c>
      <c r="AN9" s="8">
        <v>-1.4124293785312547E-3</v>
      </c>
      <c r="AO9" s="9">
        <v>-2.0000000000001896E-3</v>
      </c>
      <c r="AP9" s="8">
        <v>3.5310734463278592E-3</v>
      </c>
      <c r="AQ9" s="9">
        <v>5.0000000000001215E-3</v>
      </c>
      <c r="AR9" s="59">
        <v>7.0621468926552744E-3</v>
      </c>
      <c r="AS9" s="60">
        <v>1.0000000000000009E-2</v>
      </c>
      <c r="AU9" s="56"/>
      <c r="AW9" s="45"/>
      <c r="AX9" s="46"/>
    </row>
    <row r="10" spans="2:50" x14ac:dyDescent="0.25">
      <c r="B10" s="5" t="s">
        <v>15</v>
      </c>
      <c r="D10" s="8"/>
      <c r="E10" s="9"/>
      <c r="F10" s="8"/>
      <c r="G10" s="9"/>
      <c r="H10" s="8"/>
      <c r="I10" s="9"/>
      <c r="J10" s="8">
        <v>-6.1324314295041482E-4</v>
      </c>
      <c r="K10" s="9">
        <v>-1.6833383954813097E-3</v>
      </c>
      <c r="L10" s="8">
        <v>-6.1324314295041482E-4</v>
      </c>
      <c r="M10" s="9">
        <v>-1.6833383954813097E-3</v>
      </c>
      <c r="N10" s="8">
        <v>-3.3485246840241345E-3</v>
      </c>
      <c r="O10" s="9">
        <v>-9.1916236384086084E-3</v>
      </c>
      <c r="P10" s="8">
        <v>9.9758758719898921E-3</v>
      </c>
      <c r="Q10" s="9">
        <v>2.7383551005697792E-2</v>
      </c>
      <c r="R10" s="8">
        <v>9.9758758719898921E-3</v>
      </c>
      <c r="S10" s="9">
        <v>2.7383551005697792E-2</v>
      </c>
      <c r="T10" s="8">
        <v>1.0091236252367519E-2</v>
      </c>
      <c r="U10" s="9">
        <v>2.7700212610216497E-2</v>
      </c>
      <c r="V10" s="8">
        <v>2.186425300599093E-2</v>
      </c>
      <c r="W10" s="9">
        <v>6.001687421473538E-2</v>
      </c>
      <c r="X10" s="8">
        <v>2.222855476765484E-2</v>
      </c>
      <c r="Y10" s="9">
        <v>6.1016874214735228E-2</v>
      </c>
      <c r="Z10" s="8">
        <v>2.2702180252507809E-2</v>
      </c>
      <c r="AA10" s="9">
        <v>6.2316965333399421E-2</v>
      </c>
      <c r="AB10" s="8">
        <v>2.2702180252507809E-2</v>
      </c>
      <c r="AC10" s="9">
        <v>6.2316965333399421E-2</v>
      </c>
      <c r="AD10" s="8">
        <v>2.2702180252507809E-2</v>
      </c>
      <c r="AE10" s="9">
        <v>6.2316965333399421E-2</v>
      </c>
      <c r="AF10" s="8">
        <v>2.2702180252507809E-2</v>
      </c>
      <c r="AG10" s="9">
        <v>6.2316965333399421E-2</v>
      </c>
      <c r="AH10" s="8">
        <v>2.1235862895586433E-2</v>
      </c>
      <c r="AI10" s="9">
        <v>5.8291957740177536E-2</v>
      </c>
      <c r="AJ10" s="8">
        <v>2.1600164657250343E-2</v>
      </c>
      <c r="AK10" s="9">
        <v>5.9291957740177689E-2</v>
      </c>
      <c r="AL10" s="8">
        <v>7.3208186519777563E-3</v>
      </c>
      <c r="AM10" s="9">
        <v>2.0068798213592733E-2</v>
      </c>
      <c r="AN10" s="8">
        <v>3.7233278933510583E-2</v>
      </c>
      <c r="AO10" s="9">
        <v>0.10206879821359291</v>
      </c>
      <c r="AP10" s="8">
        <v>3.6868492832516031E-2</v>
      </c>
      <c r="AQ10" s="9">
        <v>0.10106879821359263</v>
      </c>
      <c r="AR10" s="59">
        <v>3.8327637236493572E-2</v>
      </c>
      <c r="AS10" s="60">
        <v>0.10506879821359316</v>
      </c>
      <c r="AU10" s="56"/>
      <c r="AW10" s="45"/>
      <c r="AX10" s="46"/>
    </row>
    <row r="11" spans="2:50" x14ac:dyDescent="0.25">
      <c r="B11" s="5" t="s">
        <v>16</v>
      </c>
      <c r="D11" s="8"/>
      <c r="E11" s="9"/>
      <c r="F11" s="8"/>
      <c r="G11" s="9"/>
      <c r="H11" s="8"/>
      <c r="I11" s="9"/>
      <c r="J11" s="8">
        <v>-3.0450140002669102E-4</v>
      </c>
      <c r="K11" s="9">
        <v>-7.3860157208754614E-4</v>
      </c>
      <c r="L11" s="8">
        <v>-3.0450140002669102E-4</v>
      </c>
      <c r="M11" s="9">
        <v>-7.3860157208754614E-4</v>
      </c>
      <c r="N11" s="8">
        <v>-3.2559022188869413E-3</v>
      </c>
      <c r="O11" s="9">
        <v>-7.8975482451722513E-3</v>
      </c>
      <c r="P11" s="8">
        <v>6.6851223903958701E-3</v>
      </c>
      <c r="Q11" s="9">
        <v>1.6215498210225963E-2</v>
      </c>
      <c r="R11" s="8">
        <v>6.6851223903958701E-3</v>
      </c>
      <c r="S11" s="9">
        <v>1.6215498210225963E-2</v>
      </c>
      <c r="T11" s="8">
        <v>-7.3321751592958506E-3</v>
      </c>
      <c r="U11" s="9">
        <v>-1.7784995730734231E-2</v>
      </c>
      <c r="V11" s="8">
        <v>1.8481013060859031E-2</v>
      </c>
      <c r="W11" s="9">
        <v>4.4827725913000285E-2</v>
      </c>
      <c r="X11" s="8">
        <v>1.8520806389481281E-2</v>
      </c>
      <c r="Y11" s="9">
        <v>4.4924248999844277E-2</v>
      </c>
      <c r="Z11" s="8">
        <v>1.5284524767848362E-2</v>
      </c>
      <c r="AA11" s="9">
        <v>3.707429266714253E-2</v>
      </c>
      <c r="AB11" s="8">
        <v>1.5284524767848362E-2</v>
      </c>
      <c r="AC11" s="9">
        <v>3.707429266714253E-2</v>
      </c>
      <c r="AD11" s="8">
        <v>1.3615558231313329E-2</v>
      </c>
      <c r="AE11" s="9">
        <v>3.3026031123719976E-2</v>
      </c>
      <c r="AF11" s="8">
        <v>1.3746348499228178E-2</v>
      </c>
      <c r="AG11" s="9">
        <v>3.3343277275912298E-2</v>
      </c>
      <c r="AH11" s="8">
        <v>1.0424940078454403E-2</v>
      </c>
      <c r="AI11" s="9">
        <v>2.528683654718903E-2</v>
      </c>
      <c r="AJ11" s="8">
        <v>1.0424940078454403E-2</v>
      </c>
      <c r="AK11" s="9">
        <v>2.528683654718903E-2</v>
      </c>
      <c r="AL11" s="8">
        <v>-1.5979716502860786E-2</v>
      </c>
      <c r="AM11" s="9">
        <v>-3.9257200414423758E-2</v>
      </c>
      <c r="AN11" s="8">
        <v>1.7111457826140652E-2</v>
      </c>
      <c r="AO11" s="9">
        <v>4.2037537345765999E-2</v>
      </c>
      <c r="AP11" s="8">
        <v>1.7497089642462882E-2</v>
      </c>
      <c r="AQ11" s="9">
        <v>4.2984914947667041E-2</v>
      </c>
      <c r="AR11" s="59">
        <v>1.9412375395650328E-2</v>
      </c>
      <c r="AS11" s="60">
        <v>4.7690177187476382E-2</v>
      </c>
      <c r="AU11" s="56"/>
      <c r="AW11" s="45"/>
      <c r="AX11" s="46"/>
    </row>
    <row r="12" spans="2:50" x14ac:dyDescent="0.25">
      <c r="B12" s="5" t="s">
        <v>17</v>
      </c>
      <c r="D12" s="8"/>
      <c r="E12" s="9"/>
      <c r="F12" s="8"/>
      <c r="G12" s="9"/>
      <c r="H12" s="8"/>
      <c r="I12" s="9"/>
      <c r="J12" s="8">
        <v>7.0224719101141808E-4</v>
      </c>
      <c r="K12" s="9">
        <v>1.0000000000001416E-3</v>
      </c>
      <c r="L12" s="8">
        <v>7.0224719101141808E-4</v>
      </c>
      <c r="M12" s="9">
        <v>1.0000000000001416E-3</v>
      </c>
      <c r="N12" s="8">
        <v>4.2134831460673983E-3</v>
      </c>
      <c r="O12" s="9">
        <v>6.0000000000000097E-3</v>
      </c>
      <c r="P12" s="8">
        <v>5.6179775280900124E-3</v>
      </c>
      <c r="Q12" s="9">
        <v>8.0000000000001233E-3</v>
      </c>
      <c r="R12" s="8">
        <v>5.6179775280900124E-3</v>
      </c>
      <c r="S12" s="9">
        <v>8.0000000000001233E-3</v>
      </c>
      <c r="T12" s="8">
        <v>2.8089887640447841E-3</v>
      </c>
      <c r="U12" s="9">
        <v>3.9999999999998943E-3</v>
      </c>
      <c r="V12" s="8">
        <v>1.4044943820226141E-3</v>
      </c>
      <c r="W12" s="9">
        <v>2.0000000000001154E-3</v>
      </c>
      <c r="X12" s="8">
        <v>-2.1067415730336991E-3</v>
      </c>
      <c r="Y12" s="9">
        <v>-2.9999999999999203E-3</v>
      </c>
      <c r="Z12" s="8">
        <v>-2.5280898876404501E-2</v>
      </c>
      <c r="AA12" s="9">
        <v>-3.6000000000000053E-2</v>
      </c>
      <c r="AB12" s="8">
        <v>-2.5280898876404501E-2</v>
      </c>
      <c r="AC12" s="9">
        <v>-3.6000000000000053E-2</v>
      </c>
      <c r="AD12" s="8">
        <v>-2.4578651685393194E-2</v>
      </c>
      <c r="AE12" s="9">
        <v>-3.4999999999999913E-2</v>
      </c>
      <c r="AF12" s="8">
        <v>-2.4578651685393194E-2</v>
      </c>
      <c r="AG12" s="9">
        <v>-3.4999999999999913E-2</v>
      </c>
      <c r="AH12" s="8">
        <v>-4.4943820224718989E-2</v>
      </c>
      <c r="AI12" s="9">
        <v>-6.3999999999999821E-2</v>
      </c>
      <c r="AJ12" s="8">
        <v>-4.4943820224718989E-2</v>
      </c>
      <c r="AK12" s="9">
        <v>-6.3999999999999821E-2</v>
      </c>
      <c r="AL12" s="8">
        <v>-5.8988764044943909E-2</v>
      </c>
      <c r="AM12" s="9">
        <v>-8.4000000000000088E-2</v>
      </c>
      <c r="AN12" s="8">
        <v>-1.4044943820226141E-3</v>
      </c>
      <c r="AO12" s="9">
        <v>-2.0000000000001575E-3</v>
      </c>
      <c r="AP12" s="8">
        <v>3.5112359550562022E-3</v>
      </c>
      <c r="AQ12" s="9">
        <v>4.9999999999999264E-3</v>
      </c>
      <c r="AR12" s="59">
        <v>7.0224719101121824E-3</v>
      </c>
      <c r="AS12" s="60">
        <v>9.9999999999998528E-3</v>
      </c>
      <c r="AU12" s="56"/>
      <c r="AW12" s="45"/>
      <c r="AX12" s="46"/>
    </row>
    <row r="13" spans="2:50" x14ac:dyDescent="0.25">
      <c r="B13" s="5" t="s">
        <v>18</v>
      </c>
      <c r="D13" s="8"/>
      <c r="E13" s="9"/>
      <c r="F13" s="8"/>
      <c r="G13" s="9"/>
      <c r="H13" s="8"/>
      <c r="I13" s="9"/>
      <c r="J13" s="8">
        <v>-4.6667859011473301E-4</v>
      </c>
      <c r="K13" s="9">
        <v>-1.1439011518735859E-3</v>
      </c>
      <c r="L13" s="8">
        <v>-4.6667859011473301E-4</v>
      </c>
      <c r="M13" s="9">
        <v>-1.1439011518735859E-3</v>
      </c>
      <c r="N13" s="8">
        <v>-8.5445977595333122E-4</v>
      </c>
      <c r="O13" s="9">
        <v>-2.0944126056916812E-3</v>
      </c>
      <c r="P13" s="8">
        <v>5.2090568556808492E-3</v>
      </c>
      <c r="Q13" s="9">
        <v>1.2768201206581759E-2</v>
      </c>
      <c r="R13" s="8">
        <v>5.2090568556808492E-3</v>
      </c>
      <c r="S13" s="9">
        <v>1.2768201206581759E-2</v>
      </c>
      <c r="T13" s="8">
        <v>2.4566533410967928E-3</v>
      </c>
      <c r="U13" s="9">
        <v>6.0216359742241293E-3</v>
      </c>
      <c r="V13" s="8">
        <v>5.958848115144022E-4</v>
      </c>
      <c r="W13" s="9">
        <v>1.4606055146172692E-3</v>
      </c>
      <c r="X13" s="8">
        <v>2.716816818675305E-4</v>
      </c>
      <c r="Y13" s="9">
        <v>6.6593367558376304E-4</v>
      </c>
      <c r="Z13" s="8">
        <v>-3.1884655975141785E-3</v>
      </c>
      <c r="AA13" s="9">
        <v>-7.8154206063094089E-3</v>
      </c>
      <c r="AB13" s="8">
        <v>-3.1884655975141785E-3</v>
      </c>
      <c r="AC13" s="9">
        <v>-7.8154206063094089E-3</v>
      </c>
      <c r="AD13" s="8">
        <v>-3.2054509108517815E-3</v>
      </c>
      <c r="AE13" s="9">
        <v>-7.857054227185592E-3</v>
      </c>
      <c r="AF13" s="8">
        <v>-3.1074148151025716E-3</v>
      </c>
      <c r="AG13" s="9">
        <v>-7.6167526465512059E-3</v>
      </c>
      <c r="AH13" s="8">
        <v>-3.5549968403140175E-3</v>
      </c>
      <c r="AI13" s="9">
        <v>-8.7138451745617101E-3</v>
      </c>
      <c r="AJ13" s="8">
        <v>-3.5549968403140175E-3</v>
      </c>
      <c r="AK13" s="9">
        <v>-8.7138451745617101E-3</v>
      </c>
      <c r="AL13" s="8">
        <v>-6.4452869816008063E-2</v>
      </c>
      <c r="AM13" s="9">
        <v>-0.16887383705520642</v>
      </c>
      <c r="AN13" s="8">
        <v>-3.3156516176664486E-2</v>
      </c>
      <c r="AO13" s="9">
        <v>-8.687383705520689E-2</v>
      </c>
      <c r="AP13" s="8">
        <v>-3.3219219165307901E-2</v>
      </c>
      <c r="AQ13" s="9">
        <v>-8.7038126004904265E-2</v>
      </c>
      <c r="AR13" s="59">
        <v>-3.1387673511741876E-2</v>
      </c>
      <c r="AS13" s="60">
        <v>-8.2239268434365548E-2</v>
      </c>
      <c r="AT13" s="1" t="s">
        <v>82</v>
      </c>
      <c r="AU13" s="56"/>
      <c r="AW13" s="45"/>
      <c r="AX13" s="46"/>
    </row>
    <row r="14" spans="2:50" x14ac:dyDescent="0.25">
      <c r="B14" s="5" t="s">
        <v>19</v>
      </c>
      <c r="D14" s="8"/>
      <c r="E14" s="9"/>
      <c r="F14" s="8"/>
      <c r="G14" s="9"/>
      <c r="H14" s="8"/>
      <c r="I14" s="9"/>
      <c r="J14" s="8">
        <v>-1.1910515620550122E-5</v>
      </c>
      <c r="K14" s="9">
        <v>-2.6807889666122242E-5</v>
      </c>
      <c r="L14" s="8">
        <v>-1.1910515620550122E-5</v>
      </c>
      <c r="M14" s="9">
        <v>-2.6807889666122242E-5</v>
      </c>
      <c r="N14" s="8">
        <v>-4.4224918425455062E-3</v>
      </c>
      <c r="O14" s="9">
        <v>-9.9540336574055477E-3</v>
      </c>
      <c r="P14" s="8">
        <v>6.1833962692103839E-4</v>
      </c>
      <c r="Q14" s="9">
        <v>1.3917433151301728E-3</v>
      </c>
      <c r="R14" s="8">
        <v>6.1833962692103839E-4</v>
      </c>
      <c r="S14" s="9">
        <v>1.3917433151301728E-3</v>
      </c>
      <c r="T14" s="8">
        <v>-2.3080978272668196E-3</v>
      </c>
      <c r="U14" s="9">
        <v>-5.1950086682295282E-3</v>
      </c>
      <c r="V14" s="8">
        <v>-4.4581576351261365E-3</v>
      </c>
      <c r="W14" s="9">
        <v>-1.0034309328318253E-2</v>
      </c>
      <c r="X14" s="8">
        <v>-4.498418602896459E-3</v>
      </c>
      <c r="Y14" s="9">
        <v>-1.0124927704232428E-2</v>
      </c>
      <c r="Z14" s="8">
        <v>-1.168463458909641E-2</v>
      </c>
      <c r="AA14" s="9">
        <v>-2.6299482308916183E-2</v>
      </c>
      <c r="AB14" s="8">
        <v>-1.168463458909641E-2</v>
      </c>
      <c r="AC14" s="9">
        <v>-2.6299482308916183E-2</v>
      </c>
      <c r="AD14" s="8">
        <v>-1.2115323394173649E-2</v>
      </c>
      <c r="AE14" s="9">
        <v>-2.7268865863310648E-2</v>
      </c>
      <c r="AF14" s="8">
        <v>-1.2045618163494032E-2</v>
      </c>
      <c r="AG14" s="9">
        <v>-2.7111975079339639E-2</v>
      </c>
      <c r="AH14" s="8">
        <v>-1.3252357641671875E-2</v>
      </c>
      <c r="AI14" s="9">
        <v>-2.9828074013868788E-2</v>
      </c>
      <c r="AJ14" s="8">
        <v>-1.3252357641671875E-2</v>
      </c>
      <c r="AK14" s="9">
        <v>-2.9828074013868788E-2</v>
      </c>
      <c r="AL14" s="8">
        <v>-3.7421659773227423E-2</v>
      </c>
      <c r="AM14" s="9">
        <v>-8.5533292905515826E-2</v>
      </c>
      <c r="AN14" s="8">
        <v>-1.5458505161892733E-3</v>
      </c>
      <c r="AO14" s="9">
        <v>-3.5332929055155761E-3</v>
      </c>
      <c r="AP14" s="8">
        <v>-8.556585846835052E-4</v>
      </c>
      <c r="AQ14" s="9">
        <v>-1.9557469335771318E-3</v>
      </c>
      <c r="AR14" s="59">
        <v>8.9438089126936404E-4</v>
      </c>
      <c r="AS14" s="60">
        <v>2.044253066422635E-3</v>
      </c>
      <c r="AT14" s="1" t="s">
        <v>82</v>
      </c>
      <c r="AU14" s="56"/>
      <c r="AW14" s="45"/>
      <c r="AX14" s="46"/>
    </row>
    <row r="15" spans="2:50" x14ac:dyDescent="0.25">
      <c r="B15" s="5" t="s">
        <v>20</v>
      </c>
      <c r="D15" s="8"/>
      <c r="E15" s="9"/>
      <c r="F15" s="8"/>
      <c r="G15" s="9"/>
      <c r="H15" s="8"/>
      <c r="I15" s="9"/>
      <c r="J15" s="8">
        <v>-4.1572645800902475E-4</v>
      </c>
      <c r="K15" s="9">
        <v>-9.830643190312377E-4</v>
      </c>
      <c r="L15" s="8">
        <v>-4.1572645800902475E-4</v>
      </c>
      <c r="M15" s="9">
        <v>-9.830643190312377E-4</v>
      </c>
      <c r="N15" s="8">
        <v>-4.19866966820448E-3</v>
      </c>
      <c r="O15" s="9">
        <v>-9.9285534001812559E-3</v>
      </c>
      <c r="P15" s="8">
        <v>1.338054421828061E-2</v>
      </c>
      <c r="Q15" s="9">
        <v>3.1640843003374192E-2</v>
      </c>
      <c r="R15" s="8">
        <v>1.338054421828061E-2</v>
      </c>
      <c r="S15" s="9">
        <v>3.1640843003374192E-2</v>
      </c>
      <c r="T15" s="8">
        <v>9.9254772041854622E-3</v>
      </c>
      <c r="U15" s="9">
        <v>2.3470679579844222E-2</v>
      </c>
      <c r="V15" s="8">
        <v>7.4466391425860312E-3</v>
      </c>
      <c r="W15" s="9">
        <v>1.7608995282228021E-2</v>
      </c>
      <c r="X15" s="8">
        <v>7.4022983117483232E-3</v>
      </c>
      <c r="Y15" s="9">
        <v>1.7504142950044294E-2</v>
      </c>
      <c r="Z15" s="8">
        <v>4.9414263871649933E-3</v>
      </c>
      <c r="AA15" s="9">
        <v>1.1684943002199591E-2</v>
      </c>
      <c r="AB15" s="8">
        <v>4.9414263871649933E-3</v>
      </c>
      <c r="AC15" s="9">
        <v>1.1684943002199591E-2</v>
      </c>
      <c r="AD15" s="8">
        <v>6.1992141104938447E-3</v>
      </c>
      <c r="AE15" s="9">
        <v>1.4659221419892343E-2</v>
      </c>
      <c r="AF15" s="8">
        <v>6.0340771495479562E-3</v>
      </c>
      <c r="AG15" s="9">
        <v>1.4268723651632634E-2</v>
      </c>
      <c r="AH15" s="8">
        <v>4.0435776412908186E-3</v>
      </c>
      <c r="AI15" s="9">
        <v>9.5618087899027038E-3</v>
      </c>
      <c r="AJ15" s="8">
        <v>4.0435776412908186E-3</v>
      </c>
      <c r="AK15" s="9">
        <v>9.5618087899027038E-3</v>
      </c>
      <c r="AL15" s="8">
        <v>-7.1599598258618058E-2</v>
      </c>
      <c r="AM15" s="9">
        <v>-0.20592040703242737</v>
      </c>
      <c r="AN15" s="8">
        <v>-4.333796036020876E-2</v>
      </c>
      <c r="AO15" s="9">
        <v>-0.12463995126195064</v>
      </c>
      <c r="AP15" s="8">
        <v>-4.2102078690197331E-2</v>
      </c>
      <c r="AQ15" s="9">
        <v>-0.12108555622731032</v>
      </c>
      <c r="AR15" s="59">
        <v>-4.0483380747033504E-2</v>
      </c>
      <c r="AS15" s="60">
        <v>-0.11643018179189941</v>
      </c>
      <c r="AT15" s="1" t="s">
        <v>82</v>
      </c>
      <c r="AU15" s="56"/>
      <c r="AW15" s="45"/>
      <c r="AX15" s="46"/>
    </row>
    <row r="16" spans="2:50" x14ac:dyDescent="0.25">
      <c r="B16" s="5" t="s">
        <v>78</v>
      </c>
      <c r="D16" s="8"/>
      <c r="E16" s="9"/>
      <c r="F16" s="8"/>
      <c r="G16" s="9"/>
      <c r="H16" s="8"/>
      <c r="I16" s="9"/>
      <c r="J16" s="8">
        <v>-1.0178984234791022E-3</v>
      </c>
      <c r="K16" s="9">
        <v>-4.9998443618937734E-3</v>
      </c>
      <c r="L16" s="8">
        <v>-1.0178984234791022E-3</v>
      </c>
      <c r="M16" s="9">
        <v>-4.9998443618937734E-3</v>
      </c>
      <c r="N16" s="8">
        <v>1.2906535631369564E-3</v>
      </c>
      <c r="O16" s="9">
        <v>6.3395981288111537E-3</v>
      </c>
      <c r="P16" s="8">
        <v>-1.3297248153561037E-2</v>
      </c>
      <c r="Q16" s="9">
        <v>-6.5315133293993716E-2</v>
      </c>
      <c r="R16" s="8">
        <v>-1.3297248153561037E-2</v>
      </c>
      <c r="S16" s="9">
        <v>-6.5315133293993716E-2</v>
      </c>
      <c r="T16" s="8">
        <v>-7.5291346376928914E-3</v>
      </c>
      <c r="U16" s="9">
        <v>-3.6982571639654724E-2</v>
      </c>
      <c r="V16" s="8">
        <v>-1.3835439865630961E-2</v>
      </c>
      <c r="W16" s="9">
        <v>-6.7958692548181016E-2</v>
      </c>
      <c r="X16" s="8">
        <v>-1.2319626023983621E-2</v>
      </c>
      <c r="Y16" s="9">
        <v>-6.0513123211373324E-2</v>
      </c>
      <c r="Z16" s="8">
        <v>-6.0214551427884011E-4</v>
      </c>
      <c r="AA16" s="9">
        <v>-2.9576957633126485E-3</v>
      </c>
      <c r="AB16" s="8">
        <v>-6.0214551427884011E-4</v>
      </c>
      <c r="AC16" s="9">
        <v>-2.9576957633126485E-3</v>
      </c>
      <c r="AD16" s="8">
        <v>4.5811621676583592E-4</v>
      </c>
      <c r="AE16" s="9">
        <v>2.2502341399252869E-3</v>
      </c>
      <c r="AF16" s="8">
        <v>3.210481032938084E-4</v>
      </c>
      <c r="AG16" s="9">
        <v>1.5769653554073017E-3</v>
      </c>
      <c r="AH16" s="8">
        <v>1.1907788888980697E-2</v>
      </c>
      <c r="AI16" s="9">
        <v>5.8490208616000058E-2</v>
      </c>
      <c r="AJ16" s="8">
        <v>1.1907788888980697E-2</v>
      </c>
      <c r="AK16" s="9">
        <v>5.8490208616000058E-2</v>
      </c>
      <c r="AL16" s="8">
        <v>-2.4500854811971506E-2</v>
      </c>
      <c r="AM16" s="9">
        <v>-7.1810123076718441E-2</v>
      </c>
      <c r="AN16" s="8">
        <v>3.4766782781092687E-3</v>
      </c>
      <c r="AO16" s="9">
        <v>1.0189876923281471E-2</v>
      </c>
      <c r="AP16" s="8">
        <v>3.0832519998309493E-3</v>
      </c>
      <c r="AQ16" s="9">
        <v>9.0367747282111676E-3</v>
      </c>
      <c r="AR16" s="59">
        <v>4.7687548518726697E-3</v>
      </c>
      <c r="AS16" s="60">
        <v>1.3976854091978385E-2</v>
      </c>
      <c r="AW16" s="45"/>
      <c r="AX16" s="46"/>
    </row>
    <row r="17" spans="2:50" x14ac:dyDescent="0.25">
      <c r="B17" s="5" t="s">
        <v>79</v>
      </c>
      <c r="D17" s="8"/>
      <c r="E17" s="9"/>
      <c r="F17" s="8"/>
      <c r="G17" s="9"/>
      <c r="H17" s="8"/>
      <c r="I17" s="9"/>
      <c r="J17" s="8">
        <v>-3.5733845370444772E-4</v>
      </c>
      <c r="K17" s="9">
        <v>-8.8746382860839198E-4</v>
      </c>
      <c r="L17" s="8">
        <v>-3.5733845370444772E-4</v>
      </c>
      <c r="M17" s="9">
        <v>-8.8746382860839198E-4</v>
      </c>
      <c r="N17" s="8">
        <v>-5.2629207437423497E-3</v>
      </c>
      <c r="O17" s="9">
        <v>-1.3070666603283737E-2</v>
      </c>
      <c r="P17" s="8">
        <v>1.444040030959659E-3</v>
      </c>
      <c r="Q17" s="9">
        <v>3.5863290985167608E-3</v>
      </c>
      <c r="R17" s="8">
        <v>1.444040030959659E-3</v>
      </c>
      <c r="S17" s="9">
        <v>3.5863290985167608E-3</v>
      </c>
      <c r="T17" s="8">
        <v>-3.1170514023668439E-3</v>
      </c>
      <c r="U17" s="9">
        <v>-7.7413173500812029E-3</v>
      </c>
      <c r="V17" s="8">
        <v>1.5006442690025157E-2</v>
      </c>
      <c r="W17" s="9">
        <v>3.7269079063335694E-2</v>
      </c>
      <c r="X17" s="8">
        <v>1.50845250513576E-2</v>
      </c>
      <c r="Y17" s="9">
        <v>3.7462999618530467E-2</v>
      </c>
      <c r="Z17" s="8">
        <v>1.1508954266147287E-2</v>
      </c>
      <c r="AA17" s="9">
        <v>2.8582931700826708E-2</v>
      </c>
      <c r="AB17" s="8">
        <v>1.1508954266147287E-2</v>
      </c>
      <c r="AC17" s="9">
        <v>2.8582931700826708E-2</v>
      </c>
      <c r="AD17" s="8">
        <v>8.7851052283227649E-3</v>
      </c>
      <c r="AE17" s="9">
        <v>2.1818147584818138E-2</v>
      </c>
      <c r="AF17" s="8">
        <v>8.8375051464981702E-3</v>
      </c>
      <c r="AG17" s="9">
        <v>2.1948284802127509E-2</v>
      </c>
      <c r="AH17" s="8">
        <v>8.1767857657006893E-3</v>
      </c>
      <c r="AI17" s="9">
        <v>2.0307362742831674E-2</v>
      </c>
      <c r="AJ17" s="8">
        <v>8.1767857657006893E-3</v>
      </c>
      <c r="AK17" s="9">
        <v>2.0307362742831674E-2</v>
      </c>
      <c r="AL17" s="8">
        <v>-9.0415726993604562E-3</v>
      </c>
      <c r="AM17" s="9">
        <v>-2.283270607153403E-2</v>
      </c>
      <c r="AN17" s="8">
        <v>2.3235056607080917E-2</v>
      </c>
      <c r="AO17" s="9">
        <v>5.8675546357378261E-2</v>
      </c>
      <c r="AP17" s="8">
        <v>2.2783955619998242E-2</v>
      </c>
      <c r="AQ17" s="9">
        <v>5.7536379910443101E-2</v>
      </c>
      <c r="AR17" s="59">
        <v>2.4736929873426572E-2</v>
      </c>
      <c r="AS17" s="60">
        <v>6.2468230659921499E-2</v>
      </c>
      <c r="AW17" s="45"/>
      <c r="AX17" s="46"/>
    </row>
    <row r="18" spans="2:50" x14ac:dyDescent="0.25">
      <c r="B18" s="5" t="s">
        <v>21</v>
      </c>
      <c r="D18" s="8"/>
      <c r="E18" s="9"/>
      <c r="F18" s="8"/>
      <c r="G18" s="9"/>
      <c r="H18" s="8"/>
      <c r="I18" s="9"/>
      <c r="J18" s="8">
        <v>-1.5997293861924611E-5</v>
      </c>
      <c r="K18" s="9">
        <v>-4.41778529859215E-5</v>
      </c>
      <c r="L18" s="8">
        <v>-1.5997293861924611E-5</v>
      </c>
      <c r="M18" s="9">
        <v>-4.41778529859215E-5</v>
      </c>
      <c r="N18" s="8">
        <v>5.0408113773341423E-3</v>
      </c>
      <c r="O18" s="9">
        <v>1.3920618442076583E-2</v>
      </c>
      <c r="P18" s="8">
        <v>1.2412744622285921E-2</v>
      </c>
      <c r="Q18" s="9">
        <v>3.4278823143976331E-2</v>
      </c>
      <c r="R18" s="8">
        <v>1.2412744622285921E-2</v>
      </c>
      <c r="S18" s="9">
        <v>3.4278823143976331E-2</v>
      </c>
      <c r="T18" s="8">
        <v>9.5850037288374157E-3</v>
      </c>
      <c r="U18" s="9">
        <v>2.646978228048525E-2</v>
      </c>
      <c r="V18" s="8">
        <v>8.0316922063972118E-3</v>
      </c>
      <c r="W18" s="9">
        <v>2.2180183760136148E-2</v>
      </c>
      <c r="X18" s="8">
        <v>7.9171256671992651E-3</v>
      </c>
      <c r="Y18" s="9">
        <v>2.1863798765931843E-2</v>
      </c>
      <c r="Z18" s="8">
        <v>8.6530703355633953E-3</v>
      </c>
      <c r="AA18" s="9">
        <v>2.3896170968716705E-2</v>
      </c>
      <c r="AB18" s="8">
        <v>8.6530703355633953E-3</v>
      </c>
      <c r="AC18" s="9">
        <v>2.3896170968716705E-2</v>
      </c>
      <c r="AD18" s="8">
        <v>8.8300854942064966E-3</v>
      </c>
      <c r="AE18" s="9">
        <v>2.4385013001770046E-2</v>
      </c>
      <c r="AF18" s="8">
        <v>8.7616263243019965E-3</v>
      </c>
      <c r="AG18" s="9">
        <v>2.4195957329624821E-2</v>
      </c>
      <c r="AH18" s="8">
        <v>8.670134741977753E-3</v>
      </c>
      <c r="AI18" s="9">
        <v>2.394329574146738E-2</v>
      </c>
      <c r="AJ18" s="8">
        <v>8.670134741977753E-3</v>
      </c>
      <c r="AK18" s="9">
        <v>2.394329574146738E-2</v>
      </c>
      <c r="AL18" s="8">
        <v>-9.2310853889077116E-3</v>
      </c>
      <c r="AM18" s="9">
        <v>-2.5884770992519346E-2</v>
      </c>
      <c r="AN18" s="8">
        <v>2.0011939481167085E-2</v>
      </c>
      <c r="AO18" s="9">
        <v>5.6115229007480574E-2</v>
      </c>
      <c r="AP18" s="8">
        <v>2.0336736139797251E-2</v>
      </c>
      <c r="AQ18" s="9">
        <v>5.7025987252429869E-2</v>
      </c>
      <c r="AR18" s="59">
        <v>2.1942555854719048E-2</v>
      </c>
      <c r="AS18" s="60">
        <v>6.1528846214819063E-2</v>
      </c>
      <c r="AU18" s="56"/>
      <c r="AW18" s="45"/>
      <c r="AX18" s="46"/>
    </row>
    <row r="19" spans="2:50" x14ac:dyDescent="0.25">
      <c r="B19" s="5" t="s">
        <v>22</v>
      </c>
      <c r="D19" s="8"/>
      <c r="E19" s="9"/>
      <c r="F19" s="8"/>
      <c r="G19" s="9"/>
      <c r="H19" s="8"/>
      <c r="I19" s="9"/>
      <c r="J19" s="8">
        <v>6.7511054955282646E-5</v>
      </c>
      <c r="K19" s="9">
        <v>1.6711663943411111E-4</v>
      </c>
      <c r="L19" s="8">
        <v>6.7511054955282646E-5</v>
      </c>
      <c r="M19" s="9">
        <v>1.6711663943411111E-4</v>
      </c>
      <c r="N19" s="8">
        <v>-3.1975792436039763E-3</v>
      </c>
      <c r="O19" s="9">
        <v>-7.9152769552905573E-3</v>
      </c>
      <c r="P19" s="8">
        <v>3.1807607716412001E-3</v>
      </c>
      <c r="Q19" s="9">
        <v>7.8736445660959973E-3</v>
      </c>
      <c r="R19" s="8">
        <v>3.1807607716412001E-3</v>
      </c>
      <c r="S19" s="9">
        <v>7.8736445660959973E-3</v>
      </c>
      <c r="T19" s="8">
        <v>-4.2670807198952332E-4</v>
      </c>
      <c r="U19" s="9">
        <v>-1.0562717329401204E-3</v>
      </c>
      <c r="V19" s="8">
        <v>-2.3364537823692411E-3</v>
      </c>
      <c r="W19" s="9">
        <v>-5.7836498712835419E-3</v>
      </c>
      <c r="X19" s="8">
        <v>-2.7625527539084649E-3</v>
      </c>
      <c r="Y19" s="9">
        <v>-6.8384138390082134E-3</v>
      </c>
      <c r="Z19" s="8">
        <v>-5.8756578208338794E-3</v>
      </c>
      <c r="AA19" s="9">
        <v>-1.4544583700137208E-2</v>
      </c>
      <c r="AB19" s="8">
        <v>-5.8756578208338794E-3</v>
      </c>
      <c r="AC19" s="9">
        <v>-1.4544583700137208E-2</v>
      </c>
      <c r="AD19" s="8">
        <v>-5.6488975409958453E-3</v>
      </c>
      <c r="AE19" s="9">
        <v>-1.3983262062536736E-2</v>
      </c>
      <c r="AF19" s="8">
        <v>-5.5246878036624425E-3</v>
      </c>
      <c r="AG19" s="9">
        <v>-1.3675793694550483E-2</v>
      </c>
      <c r="AH19" s="8">
        <v>-7.0335138260946284E-3</v>
      </c>
      <c r="AI19" s="9">
        <v>-1.7410736579481147E-2</v>
      </c>
      <c r="AJ19" s="8">
        <v>-7.0335138260946284E-3</v>
      </c>
      <c r="AK19" s="9">
        <v>-1.7410736579481147E-2</v>
      </c>
      <c r="AL19" s="8">
        <v>-2.017792173602917E-2</v>
      </c>
      <c r="AM19" s="9">
        <v>-4.9978942534655943E-2</v>
      </c>
      <c r="AN19" s="8">
        <v>1.2927812368030533E-2</v>
      </c>
      <c r="AO19" s="9">
        <v>3.2021057465344609E-2</v>
      </c>
      <c r="AP19" s="8">
        <v>1.331086842973761E-2</v>
      </c>
      <c r="AQ19" s="9">
        <v>3.2969853736143181E-2</v>
      </c>
      <c r="AR19" s="59">
        <v>1.5132429089329102E-2</v>
      </c>
      <c r="AS19" s="60">
        <v>3.7481699738923333E-2</v>
      </c>
      <c r="AU19" s="56"/>
      <c r="AW19" s="45"/>
      <c r="AX19" s="46"/>
    </row>
    <row r="20" spans="2:50" x14ac:dyDescent="0.25">
      <c r="B20" s="5" t="s">
        <v>23</v>
      </c>
      <c r="D20" s="8"/>
      <c r="E20" s="9"/>
      <c r="F20" s="8"/>
      <c r="G20" s="9"/>
      <c r="H20" s="8"/>
      <c r="I20" s="9"/>
      <c r="J20" s="8">
        <v>2.1337724748837772E-4</v>
      </c>
      <c r="K20" s="9">
        <v>4.4094295759896892E-4</v>
      </c>
      <c r="L20" s="8">
        <v>2.1337724748837772E-4</v>
      </c>
      <c r="M20" s="9">
        <v>4.4094295759896892E-4</v>
      </c>
      <c r="N20" s="8">
        <v>-3.0486132144244005E-3</v>
      </c>
      <c r="O20" s="9">
        <v>-6.2999431437362492E-3</v>
      </c>
      <c r="P20" s="8">
        <v>2.6071059540129227E-3</v>
      </c>
      <c r="Q20" s="9">
        <v>5.387570716503161E-3</v>
      </c>
      <c r="R20" s="8">
        <v>2.6071059540129227E-3</v>
      </c>
      <c r="S20" s="9">
        <v>5.387570716503161E-3</v>
      </c>
      <c r="T20" s="8">
        <v>-2.7750349780709671E-3</v>
      </c>
      <c r="U20" s="9">
        <v>-5.7345951598609789E-3</v>
      </c>
      <c r="V20" s="8">
        <v>-3.9931212817034822E-4</v>
      </c>
      <c r="W20" s="9">
        <v>-8.2517640879287526E-4</v>
      </c>
      <c r="X20" s="8">
        <v>-1.0711168805471738E-3</v>
      </c>
      <c r="Y20" s="9">
        <v>-2.2134573896799878E-3</v>
      </c>
      <c r="Z20" s="8">
        <v>-8.9794888979886078E-3</v>
      </c>
      <c r="AA20" s="9">
        <v>-1.8556066492620288E-2</v>
      </c>
      <c r="AB20" s="8">
        <v>-8.9794888979886078E-3</v>
      </c>
      <c r="AC20" s="9">
        <v>-1.8556066492620288E-2</v>
      </c>
      <c r="AD20" s="8">
        <v>-8.9771711993050785E-3</v>
      </c>
      <c r="AE20" s="9">
        <v>-1.8551276980503364E-2</v>
      </c>
      <c r="AF20" s="8">
        <v>-9.0123669435341336E-3</v>
      </c>
      <c r="AG20" s="9">
        <v>-1.8624008800497881E-2</v>
      </c>
      <c r="AH20" s="8">
        <v>-1.0983807064563478E-2</v>
      </c>
      <c r="AI20" s="9">
        <v>-2.2697979422615717E-2</v>
      </c>
      <c r="AJ20" s="8">
        <v>-1.0983807064563478E-2</v>
      </c>
      <c r="AK20" s="9">
        <v>-2.2697979422615717E-2</v>
      </c>
      <c r="AL20" s="8">
        <v>-2.3082217937993144E-2</v>
      </c>
      <c r="AM20" s="9">
        <v>-4.7782064372431009E-2</v>
      </c>
      <c r="AN20" s="8">
        <v>1.6529755629383747E-2</v>
      </c>
      <c r="AO20" s="9">
        <v>3.4217935627569147E-2</v>
      </c>
      <c r="AP20" s="8">
        <v>1.8641673107515855E-2</v>
      </c>
      <c r="AQ20" s="9">
        <v>3.858977620027549E-2</v>
      </c>
      <c r="AR20" s="59">
        <v>2.1057037349429431E-2</v>
      </c>
      <c r="AS20" s="60">
        <v>4.3589776200276036E-2</v>
      </c>
      <c r="AU20" s="56"/>
      <c r="AW20" s="45"/>
      <c r="AX20" s="46"/>
    </row>
    <row r="21" spans="2:50" x14ac:dyDescent="0.25">
      <c r="B21" s="5" t="s">
        <v>73</v>
      </c>
      <c r="D21" s="8"/>
      <c r="E21" s="9"/>
      <c r="F21" s="8"/>
      <c r="G21" s="9"/>
      <c r="H21" s="8"/>
      <c r="I21" s="9"/>
      <c r="J21" s="8">
        <v>6.7204301075274309E-4</v>
      </c>
      <c r="K21" s="9">
        <v>2.0000000000000772E-3</v>
      </c>
      <c r="L21" s="8">
        <v>6.7204301075274309E-4</v>
      </c>
      <c r="M21" s="9">
        <v>2.0000000000000772E-3</v>
      </c>
      <c r="N21" s="8">
        <v>1.6801075268817467E-3</v>
      </c>
      <c r="O21" s="9">
        <v>4.9999999999999047E-3</v>
      </c>
      <c r="P21" s="8">
        <v>2.352150537634401E-2</v>
      </c>
      <c r="Q21" s="9">
        <v>6.9999999999999812E-2</v>
      </c>
      <c r="R21" s="8">
        <v>2.352150537634401E-2</v>
      </c>
      <c r="S21" s="9">
        <v>6.9999999999999812E-2</v>
      </c>
      <c r="T21" s="8">
        <v>1.7137096774193505E-2</v>
      </c>
      <c r="U21" s="9">
        <v>5.0999999999999948E-2</v>
      </c>
      <c r="V21" s="8">
        <v>1.3440860215053752E-2</v>
      </c>
      <c r="W21" s="9">
        <v>3.9999999999999813E-2</v>
      </c>
      <c r="X21" s="8">
        <v>1.2768817204301008E-2</v>
      </c>
      <c r="Y21" s="9">
        <v>3.7999999999999735E-2</v>
      </c>
      <c r="Z21" s="8">
        <v>1.9153225806451513E-2</v>
      </c>
      <c r="AA21" s="9">
        <v>5.6999999999999607E-2</v>
      </c>
      <c r="AB21" s="8">
        <v>1.9153225806451513E-2</v>
      </c>
      <c r="AC21" s="9">
        <v>5.6999999999999607E-2</v>
      </c>
      <c r="AD21" s="8">
        <v>1.8817204301075474E-2</v>
      </c>
      <c r="AE21" s="9">
        <v>5.6000000000000424E-2</v>
      </c>
      <c r="AF21" s="8">
        <v>1.7809139784946248E-2</v>
      </c>
      <c r="AG21" s="9">
        <v>5.3000000000000026E-2</v>
      </c>
      <c r="AH21" s="8">
        <v>1.4784946236559238E-2</v>
      </c>
      <c r="AI21" s="9">
        <v>4.399999999999997E-2</v>
      </c>
      <c r="AJ21" s="8">
        <v>1.4784946236559238E-2</v>
      </c>
      <c r="AK21" s="9">
        <v>4.399999999999997E-2</v>
      </c>
      <c r="AL21" s="8">
        <v>2.856182795698925E-2</v>
      </c>
      <c r="AM21" s="9">
        <v>8.5000000000000089E-2</v>
      </c>
      <c r="AN21" s="8">
        <v>5.6115591397849496E-2</v>
      </c>
      <c r="AO21" s="9">
        <v>0.16699999999999982</v>
      </c>
      <c r="AP21" s="8">
        <v>5.6787634408602239E-2</v>
      </c>
      <c r="AQ21" s="9">
        <v>0.16900000000000029</v>
      </c>
      <c r="AR21" s="59">
        <v>5.8467741935483986E-2</v>
      </c>
      <c r="AS21" s="60">
        <v>0.17400000000000004</v>
      </c>
      <c r="AU21" s="56"/>
      <c r="AW21" s="45"/>
      <c r="AX21" s="46"/>
    </row>
    <row r="22" spans="2:50" x14ac:dyDescent="0.25">
      <c r="B22" s="5" t="s">
        <v>74</v>
      </c>
      <c r="D22" s="8"/>
      <c r="E22" s="9"/>
      <c r="F22" s="8"/>
      <c r="G22" s="9"/>
      <c r="H22" s="8"/>
      <c r="I22" s="9"/>
      <c r="J22" s="8">
        <v>2.9868578255709544E-4</v>
      </c>
      <c r="K22" s="9">
        <v>1.000000000000999E-3</v>
      </c>
      <c r="L22" s="8">
        <v>2.9868578255709544E-4</v>
      </c>
      <c r="M22" s="9">
        <v>1.000000000000999E-3</v>
      </c>
      <c r="N22" s="8">
        <v>5.9737156511374678E-4</v>
      </c>
      <c r="O22" s="9">
        <v>2.0000000000004884E-3</v>
      </c>
      <c r="P22" s="8">
        <v>2.09080047789727E-2</v>
      </c>
      <c r="Q22" s="9">
        <v>7.0000000000000867E-2</v>
      </c>
      <c r="R22" s="8">
        <v>2.09080047789727E-2</v>
      </c>
      <c r="S22" s="9">
        <v>7.0000000000000867E-2</v>
      </c>
      <c r="T22" s="8">
        <v>1.433691756272415E-2</v>
      </c>
      <c r="U22" s="9">
        <v>4.800000000000041E-2</v>
      </c>
      <c r="V22" s="8">
        <v>9.8566308243728251E-3</v>
      </c>
      <c r="W22" s="9">
        <v>3.300000000000014E-2</v>
      </c>
      <c r="X22" s="8">
        <v>9.8566308243728251E-3</v>
      </c>
      <c r="Y22" s="9">
        <v>3.300000000000014E-2</v>
      </c>
      <c r="Z22" s="8">
        <v>1.7921146953405076E-2</v>
      </c>
      <c r="AA22" s="9">
        <v>5.9999999999999942E-2</v>
      </c>
      <c r="AB22" s="8">
        <v>1.7921146953405076E-2</v>
      </c>
      <c r="AC22" s="9">
        <v>5.9999999999999942E-2</v>
      </c>
      <c r="AD22" s="8">
        <v>1.7622461170848203E-2</v>
      </c>
      <c r="AE22" s="9">
        <v>5.9000000000000073E-2</v>
      </c>
      <c r="AF22" s="8">
        <v>1.70250896057349E-2</v>
      </c>
      <c r="AG22" s="9">
        <v>5.7000000000000342E-2</v>
      </c>
      <c r="AH22" s="8">
        <v>-3.8829151732376888E-3</v>
      </c>
      <c r="AI22" s="9">
        <v>-1.2999999999999781E-2</v>
      </c>
      <c r="AJ22" s="8">
        <v>-3.8829151732376888E-3</v>
      </c>
      <c r="AK22" s="9">
        <v>-1.2999999999999781E-2</v>
      </c>
      <c r="AL22" s="8">
        <v>1.6129032258064724E-2</v>
      </c>
      <c r="AM22" s="9">
        <v>5.4000000000000492E-2</v>
      </c>
      <c r="AN22" s="8">
        <v>4.0621266427718128E-2</v>
      </c>
      <c r="AO22" s="9">
        <v>0.13600000000000029</v>
      </c>
      <c r="AP22" s="8">
        <v>4.0621266427718128E-2</v>
      </c>
      <c r="AQ22" s="9">
        <v>0.13600000000000029</v>
      </c>
      <c r="AR22" s="59">
        <v>4.1816009557945177E-2</v>
      </c>
      <c r="AS22" s="60">
        <v>0.14000000000000012</v>
      </c>
      <c r="AU22" s="56"/>
      <c r="AW22" s="45"/>
      <c r="AX22" s="46"/>
    </row>
    <row r="23" spans="2:50" x14ac:dyDescent="0.25">
      <c r="B23" s="5" t="s">
        <v>75</v>
      </c>
      <c r="D23" s="8"/>
      <c r="E23" s="9"/>
      <c r="F23" s="8"/>
      <c r="G23" s="9"/>
      <c r="H23" s="8"/>
      <c r="I23" s="9"/>
      <c r="J23" s="8">
        <v>-2.3679848448965313E-4</v>
      </c>
      <c r="K23" s="9">
        <v>-9.9999999999987924E-4</v>
      </c>
      <c r="L23" s="8">
        <v>-2.3679848448965313E-4</v>
      </c>
      <c r="M23" s="9">
        <v>-9.9999999999987924E-4</v>
      </c>
      <c r="N23" s="8">
        <v>-9.4719393795883455E-4</v>
      </c>
      <c r="O23" s="9">
        <v>-4.0000000000002525E-3</v>
      </c>
      <c r="P23" s="8">
        <v>1.7759886336727648E-2</v>
      </c>
      <c r="Q23" s="9">
        <v>7.5000000000000511E-2</v>
      </c>
      <c r="R23" s="8">
        <v>1.7759886336727648E-2</v>
      </c>
      <c r="S23" s="9">
        <v>7.5000000000000511E-2</v>
      </c>
      <c r="T23" s="8">
        <v>9.9455363485672077E-3</v>
      </c>
      <c r="U23" s="9">
        <v>4.1999999999999343E-2</v>
      </c>
      <c r="V23" s="8">
        <v>4.9727681742837149E-3</v>
      </c>
      <c r="W23" s="9">
        <v>2.0999999999999672E-2</v>
      </c>
      <c r="X23" s="8">
        <v>5.9199621122425494E-3</v>
      </c>
      <c r="Y23" s="9">
        <v>2.4999999999999925E-2</v>
      </c>
      <c r="Z23" s="8">
        <v>1.6812692398768592E-2</v>
      </c>
      <c r="AA23" s="9">
        <v>7.0999999999999522E-2</v>
      </c>
      <c r="AB23" s="8">
        <v>1.6812692398768592E-2</v>
      </c>
      <c r="AC23" s="9">
        <v>7.0999999999999522E-2</v>
      </c>
      <c r="AD23" s="8">
        <v>1.3497513615912782E-2</v>
      </c>
      <c r="AE23" s="9">
        <v>5.6999999999999738E-2</v>
      </c>
      <c r="AF23" s="8">
        <v>1.2787118162443711E-2</v>
      </c>
      <c r="AG23" s="9">
        <v>5.4000000000000103E-2</v>
      </c>
      <c r="AH23" s="8">
        <v>-1.0182334833057194E-2</v>
      </c>
      <c r="AI23" s="9">
        <v>-4.300000000000069E-2</v>
      </c>
      <c r="AJ23" s="8">
        <v>-1.0182334833057194E-2</v>
      </c>
      <c r="AK23" s="9">
        <v>-4.300000000000069E-2</v>
      </c>
      <c r="AL23" s="8">
        <v>2.2022259057542071E-2</v>
      </c>
      <c r="AM23" s="9">
        <v>9.299999999999975E-2</v>
      </c>
      <c r="AN23" s="8">
        <v>4.120293630120786E-2</v>
      </c>
      <c r="AO23" s="9">
        <v>0.17400000000000093</v>
      </c>
      <c r="AP23" s="8">
        <v>3.9782145394269497E-2</v>
      </c>
      <c r="AQ23" s="9">
        <v>0.1680000000000004</v>
      </c>
      <c r="AR23" s="59">
        <v>4.0729339332228109E-2</v>
      </c>
      <c r="AS23" s="60">
        <v>0.17199999999999932</v>
      </c>
      <c r="AU23" s="56"/>
      <c r="AW23" s="45"/>
      <c r="AX23" s="46"/>
    </row>
    <row r="24" spans="2:50" x14ac:dyDescent="0.25">
      <c r="B24" s="5" t="s">
        <v>76</v>
      </c>
      <c r="D24" s="8"/>
      <c r="E24" s="9"/>
      <c r="F24" s="8"/>
      <c r="G24" s="9"/>
      <c r="H24" s="8"/>
      <c r="I24" s="9"/>
      <c r="J24" s="8" t="s">
        <v>86</v>
      </c>
      <c r="K24" s="9">
        <v>0</v>
      </c>
      <c r="L24" s="8" t="s">
        <v>86</v>
      </c>
      <c r="M24" s="9">
        <v>0</v>
      </c>
      <c r="N24" s="8" t="s">
        <v>86</v>
      </c>
      <c r="O24" s="9">
        <v>0</v>
      </c>
      <c r="P24" s="8" t="s">
        <v>86</v>
      </c>
      <c r="Q24" s="9">
        <v>0</v>
      </c>
      <c r="R24" s="8" t="s">
        <v>86</v>
      </c>
      <c r="S24" s="9">
        <v>0</v>
      </c>
      <c r="T24" s="8" t="s">
        <v>86</v>
      </c>
      <c r="U24" s="9">
        <v>0</v>
      </c>
      <c r="V24" s="8" t="s">
        <v>86</v>
      </c>
      <c r="W24" s="9">
        <v>0</v>
      </c>
      <c r="X24" s="8" t="s">
        <v>86</v>
      </c>
      <c r="Y24" s="9">
        <v>0</v>
      </c>
      <c r="Z24" s="8" t="s">
        <v>86</v>
      </c>
      <c r="AA24" s="9">
        <v>0</v>
      </c>
      <c r="AB24" s="8" t="s">
        <v>86</v>
      </c>
      <c r="AC24" s="9">
        <v>0</v>
      </c>
      <c r="AD24" s="8" t="s">
        <v>86</v>
      </c>
      <c r="AE24" s="9">
        <v>0</v>
      </c>
      <c r="AF24" s="8" t="s">
        <v>86</v>
      </c>
      <c r="AG24" s="9">
        <v>0</v>
      </c>
      <c r="AH24" s="8" t="s">
        <v>86</v>
      </c>
      <c r="AI24" s="9">
        <v>0</v>
      </c>
      <c r="AJ24" s="8" t="s">
        <v>86</v>
      </c>
      <c r="AK24" s="9">
        <v>0</v>
      </c>
      <c r="AL24" s="8" t="s">
        <v>86</v>
      </c>
      <c r="AM24" s="9">
        <v>0</v>
      </c>
      <c r="AN24" s="8" t="s">
        <v>86</v>
      </c>
      <c r="AO24" s="9">
        <v>0</v>
      </c>
      <c r="AP24" s="8" t="s">
        <v>86</v>
      </c>
      <c r="AQ24" s="9">
        <v>0</v>
      </c>
      <c r="AR24" s="59" t="s">
        <v>86</v>
      </c>
      <c r="AS24" s="60">
        <v>0</v>
      </c>
      <c r="AW24" s="45"/>
      <c r="AX24" s="46"/>
    </row>
    <row r="25" spans="2:50" ht="16.5" thickBot="1" x14ac:dyDescent="0.3">
      <c r="B25" s="5" t="s">
        <v>24</v>
      </c>
      <c r="D25" s="10"/>
      <c r="E25" s="11"/>
      <c r="F25" s="10"/>
      <c r="G25" s="11"/>
      <c r="H25" s="10"/>
      <c r="I25" s="11"/>
      <c r="J25" s="10">
        <v>9.5728267868855355E-5</v>
      </c>
      <c r="K25" s="11">
        <v>3.3495853018067036E-4</v>
      </c>
      <c r="L25" s="10">
        <v>9.5728267868855355E-5</v>
      </c>
      <c r="M25" s="11">
        <v>3.3495853018067036E-4</v>
      </c>
      <c r="N25" s="10">
        <v>2.7358634510510349E-4</v>
      </c>
      <c r="O25" s="11">
        <v>9.5729382839509038E-4</v>
      </c>
      <c r="P25" s="10">
        <v>2.0309639911005428E-2</v>
      </c>
      <c r="Q25" s="11">
        <v>7.1064558928433885E-2</v>
      </c>
      <c r="R25" s="10">
        <v>2.0309639911005428E-2</v>
      </c>
      <c r="S25" s="11">
        <v>7.1064558928433885E-2</v>
      </c>
      <c r="T25" s="10">
        <v>1.3494424375431135E-2</v>
      </c>
      <c r="U25" s="11">
        <v>4.7217740956277322E-2</v>
      </c>
      <c r="V25" s="10">
        <v>8.8726428111183253E-3</v>
      </c>
      <c r="W25" s="11">
        <v>3.1045870368188799E-2</v>
      </c>
      <c r="X25" s="10">
        <v>9.2604874491961642E-3</v>
      </c>
      <c r="Y25" s="11">
        <v>3.2402960314565861E-2</v>
      </c>
      <c r="Z25" s="10">
        <v>1.7852746220506033E-2</v>
      </c>
      <c r="AA25" s="11">
        <v>6.246775134275271E-2</v>
      </c>
      <c r="AB25" s="10">
        <v>1.7852746220506033E-2</v>
      </c>
      <c r="AC25" s="11">
        <v>6.246775134275271E-2</v>
      </c>
      <c r="AD25" s="10">
        <v>1.8335086234801956E-2</v>
      </c>
      <c r="AE25" s="11">
        <v>6.4155485862895198E-2</v>
      </c>
      <c r="AF25" s="10">
        <v>1.7627424668195113E-2</v>
      </c>
      <c r="AG25" s="11">
        <v>6.1679338707067974E-2</v>
      </c>
      <c r="AH25" s="10">
        <v>2.0002572915789329E-6</v>
      </c>
      <c r="AI25" s="11">
        <v>6.9990114441043975E-6</v>
      </c>
      <c r="AJ25" s="10">
        <v>2.0002572915789329E-6</v>
      </c>
      <c r="AK25" s="11">
        <v>6.9990114441043975E-6</v>
      </c>
      <c r="AL25" s="10">
        <v>2.1851326565883733E-2</v>
      </c>
      <c r="AM25" s="11">
        <v>7.4174920474335021E-2</v>
      </c>
      <c r="AN25" s="10">
        <v>4.6007857734965629E-2</v>
      </c>
      <c r="AO25" s="11">
        <v>0.15617492047433429</v>
      </c>
      <c r="AP25" s="10">
        <v>4.5640560776298633E-2</v>
      </c>
      <c r="AQ25" s="11">
        <v>0.15492812098976022</v>
      </c>
      <c r="AR25" s="61">
        <v>4.710379062653347E-2</v>
      </c>
      <c r="AS25" s="62">
        <v>0.15989509438835933</v>
      </c>
      <c r="AU25" s="56"/>
      <c r="AW25" s="45"/>
      <c r="AX25" s="46"/>
    </row>
    <row r="26" spans="2:50" ht="7.5" customHeight="1" x14ac:dyDescent="0.25"/>
    <row r="27" spans="2:50" ht="3" customHeight="1" thickBot="1" x14ac:dyDescent="0.3"/>
    <row r="28" spans="2:50" ht="72.75" customHeight="1" x14ac:dyDescent="0.25">
      <c r="D28" s="72"/>
      <c r="E28" s="73"/>
      <c r="F28" s="72"/>
      <c r="G28" s="73"/>
      <c r="H28" s="72" t="s">
        <v>80</v>
      </c>
      <c r="I28" s="73"/>
      <c r="J28" s="72" t="s">
        <v>0</v>
      </c>
      <c r="K28" s="73"/>
      <c r="L28" s="72" t="s">
        <v>28</v>
      </c>
      <c r="M28" s="73"/>
      <c r="N28" s="72" t="str">
        <f>N4</f>
        <v>Table 1020: Change In 500MW Model</v>
      </c>
      <c r="O28" s="73"/>
      <c r="P28" s="72" t="str">
        <f>P4</f>
        <v>Table 1022 - 1028: service model inputs</v>
      </c>
      <c r="Q28" s="73"/>
      <c r="R28" s="72" t="str">
        <f>R4</f>
        <v>Table 1032: LAF values</v>
      </c>
      <c r="S28" s="73"/>
      <c r="T28" s="72" t="s">
        <v>29</v>
      </c>
      <c r="U28" s="73"/>
      <c r="V28" s="72" t="str">
        <f>V4</f>
        <v>Table 1041: load characteristics (Coincidence Factor)</v>
      </c>
      <c r="W28" s="73"/>
      <c r="X28" s="72" t="str">
        <f>X4</f>
        <v>Table 1055: NGC exit</v>
      </c>
      <c r="Y28" s="73"/>
      <c r="Z28" s="72" t="str">
        <f>Z4</f>
        <v>Table 1059: Otex</v>
      </c>
      <c r="AA28" s="73"/>
      <c r="AB28" s="72" t="str">
        <f>AB4</f>
        <v>Table 1060: Customer Contribs</v>
      </c>
      <c r="AC28" s="73"/>
      <c r="AD28" s="72" t="str">
        <f>AD4</f>
        <v>Table 1061/1062/1064: TPR data</v>
      </c>
      <c r="AE28" s="73"/>
      <c r="AF28" s="72" t="str">
        <f>AF4</f>
        <v>Table 1068/1066 - annual hours in time bands</v>
      </c>
      <c r="AG28" s="73"/>
      <c r="AH28" s="72" t="str">
        <f>AH4</f>
        <v>Table 1069: Peaking probabailities</v>
      </c>
      <c r="AI28" s="73"/>
      <c r="AJ28" s="72" t="str">
        <f>AJ4</f>
        <v>Table 1092: power factor</v>
      </c>
      <c r="AK28" s="73"/>
      <c r="AL28" s="72" t="str">
        <f>AL4</f>
        <v>Table 1053: volumes and mpans etc forecast</v>
      </c>
      <c r="AM28" s="73"/>
      <c r="AN28" s="72" t="str">
        <f>AN4</f>
        <v>Table 1001: allowed revenue</v>
      </c>
      <c r="AO28" s="73"/>
      <c r="AP28" s="72" t="str">
        <f>AP4</f>
        <v>Table 1010 - rate of return</v>
      </c>
      <c r="AQ28" s="73"/>
      <c r="AR28" s="72" t="str">
        <f>AR4</f>
        <v>Table 1037 - LDNO discounts and EDCM recoverable</v>
      </c>
      <c r="AS28" s="73"/>
    </row>
    <row r="29" spans="2:50" ht="63.75" thickBot="1" x14ac:dyDescent="0.3">
      <c r="B29" s="12" t="s">
        <v>25</v>
      </c>
      <c r="D29" s="3" t="s">
        <v>10</v>
      </c>
      <c r="E29" s="4" t="s">
        <v>11</v>
      </c>
      <c r="F29" s="3" t="s">
        <v>10</v>
      </c>
      <c r="G29" s="4" t="s">
        <v>11</v>
      </c>
      <c r="H29" s="3" t="s">
        <v>10</v>
      </c>
      <c r="I29" s="4" t="s">
        <v>11</v>
      </c>
      <c r="J29" s="3" t="s">
        <v>10</v>
      </c>
      <c r="K29" s="4" t="s">
        <v>11</v>
      </c>
      <c r="L29" s="3" t="s">
        <v>10</v>
      </c>
      <c r="M29" s="4" t="s">
        <v>11</v>
      </c>
      <c r="N29" s="3" t="s">
        <v>10</v>
      </c>
      <c r="O29" s="4" t="s">
        <v>11</v>
      </c>
      <c r="P29" s="3" t="s">
        <v>10</v>
      </c>
      <c r="Q29" s="4" t="s">
        <v>11</v>
      </c>
      <c r="R29" s="3" t="s">
        <v>10</v>
      </c>
      <c r="S29" s="4" t="s">
        <v>11</v>
      </c>
      <c r="T29" s="3" t="s">
        <v>10</v>
      </c>
      <c r="U29" s="4" t="s">
        <v>11</v>
      </c>
      <c r="V29" s="3" t="s">
        <v>10</v>
      </c>
      <c r="W29" s="4" t="s">
        <v>11</v>
      </c>
      <c r="X29" s="3" t="s">
        <v>10</v>
      </c>
      <c r="Y29" s="4" t="s">
        <v>11</v>
      </c>
      <c r="Z29" s="3" t="s">
        <v>10</v>
      </c>
      <c r="AA29" s="4" t="s">
        <v>11</v>
      </c>
      <c r="AB29" s="3" t="s">
        <v>10</v>
      </c>
      <c r="AC29" s="4" t="s">
        <v>11</v>
      </c>
      <c r="AD29" s="3" t="s">
        <v>10</v>
      </c>
      <c r="AE29" s="4" t="s">
        <v>11</v>
      </c>
      <c r="AF29" s="3" t="s">
        <v>10</v>
      </c>
      <c r="AG29" s="4" t="s">
        <v>11</v>
      </c>
      <c r="AH29" s="3" t="s">
        <v>10</v>
      </c>
      <c r="AI29" s="4" t="s">
        <v>11</v>
      </c>
      <c r="AJ29" s="3" t="s">
        <v>10</v>
      </c>
      <c r="AK29" s="4" t="s">
        <v>11</v>
      </c>
      <c r="AL29" s="3" t="s">
        <v>10</v>
      </c>
      <c r="AM29" s="4" t="s">
        <v>11</v>
      </c>
      <c r="AN29" s="3" t="s">
        <v>10</v>
      </c>
      <c r="AO29" s="4" t="s">
        <v>11</v>
      </c>
      <c r="AP29" s="3" t="s">
        <v>10</v>
      </c>
      <c r="AQ29" s="4" t="s">
        <v>11</v>
      </c>
      <c r="AR29" s="3" t="s">
        <v>10</v>
      </c>
      <c r="AS29" s="4" t="s">
        <v>11</v>
      </c>
    </row>
    <row r="30" spans="2:50" ht="5.25" customHeight="1" thickBot="1" x14ac:dyDescent="0.3"/>
    <row r="31" spans="2:50" ht="12" customHeight="1" x14ac:dyDescent="0.25">
      <c r="B31" s="5" t="s">
        <v>12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0</v>
      </c>
      <c r="I31" s="13" t="str">
        <f t="shared" ref="I31:I47" si="1">IF(I7-G7=0,"-",I7-G7)</f>
        <v>-</v>
      </c>
      <c r="J31" s="19">
        <f>J7-H7</f>
        <v>-6.3523826328293342E-4</v>
      </c>
      <c r="K31" s="13">
        <f t="shared" ref="K31:K47" si="2">IF(K7-I7=0,"-",K7-I7)</f>
        <v>-2.0610804801974832E-3</v>
      </c>
      <c r="L31" s="19">
        <f>L7-J7</f>
        <v>0</v>
      </c>
      <c r="M31" s="13" t="str">
        <f t="shared" ref="M31:M47" si="3">IF(M7-K7=0,"-",M7-K7)</f>
        <v>-</v>
      </c>
      <c r="N31" s="19">
        <f>N7-L7</f>
        <v>9.7409540817061657E-4</v>
      </c>
      <c r="O31" s="13">
        <f t="shared" ref="O31:O47" si="4">IF(O7-M7=0,"-",O7-M7)</f>
        <v>3.1605291237572402E-3</v>
      </c>
      <c r="P31" s="19">
        <f>P7-N7</f>
        <v>-8.7852085369491961E-3</v>
      </c>
      <c r="Q31" s="13">
        <f t="shared" ref="Q31:Q47" si="5">IF(Q7-O7=0,"-",Q7-O7)</f>
        <v>-2.8504299688108442E-2</v>
      </c>
      <c r="R31" s="19">
        <f>R7-P7</f>
        <v>0</v>
      </c>
      <c r="S31" s="13" t="str">
        <f t="shared" ref="S31:S47" si="6">IF(S7-Q7=0,"-",S7-Q7)</f>
        <v>-</v>
      </c>
      <c r="T31" s="19">
        <f>T7-R7</f>
        <v>5.8747476272138499E-3</v>
      </c>
      <c r="U31" s="13">
        <f t="shared" ref="U31:U47" si="7">IF(U7-S7=0,"-",U7-S7)</f>
        <v>1.906108048019732E-2</v>
      </c>
      <c r="V31" s="19">
        <f>V7-T7</f>
        <v>-7.7239862262483694E-3</v>
      </c>
      <c r="W31" s="13">
        <f t="shared" ref="W31:W47" si="8">IF(W7-U7=0,"-",W7-U7)</f>
        <v>-2.5061080480197631E-2</v>
      </c>
      <c r="X31" s="19">
        <f>X7-V7</f>
        <v>3.0820643317253094E-4</v>
      </c>
      <c r="Y31" s="13">
        <f t="shared" ref="Y31:Y32" si="9">IF(Y7-U7=0,"-",Y7-U7)</f>
        <v>-2.4061080480197235E-2</v>
      </c>
      <c r="Z31" s="19">
        <f>Z7-X7</f>
        <v>4.0561597398950378E-3</v>
      </c>
      <c r="AA31" s="13">
        <f t="shared" ref="AA31:AA47" si="10">IF(AA7-Y7=0,"-",AA7-Y7)</f>
        <v>1.3160529123757755E-2</v>
      </c>
      <c r="AB31" s="19">
        <f>AB7-Z7</f>
        <v>0</v>
      </c>
      <c r="AC31" s="13" t="str">
        <f t="shared" ref="AC31:AC47" si="11">IF(AC7-AA7=0,"-",AC7-AA7)</f>
        <v>-</v>
      </c>
      <c r="AD31" s="19">
        <f>AD7-AB7</f>
        <v>3.0820643317230889E-4</v>
      </c>
      <c r="AE31" s="13">
        <f t="shared" ref="AE31:AE47" si="12">IF(AE7-AC7=0,"-",AE7-AC7)</f>
        <v>9.9999999999970599E-4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3.3714453679581924E-3</v>
      </c>
      <c r="AI31" s="13">
        <f t="shared" ref="AI31:AI47" si="14">IF(AI7-AG7=0,"-",AI7-AG7)</f>
        <v>1.0938919519802149E-2</v>
      </c>
      <c r="AJ31" s="19">
        <f>AJ7-AH7</f>
        <v>0</v>
      </c>
      <c r="AK31" s="13" t="str">
        <f t="shared" ref="AK31:AK47" si="15">IF(AK7-AI7=0,"-",AK7-AI7)</f>
        <v>-</v>
      </c>
      <c r="AL31" s="19">
        <f>AL7-AJ7</f>
        <v>-1.1285231879409108E-2</v>
      </c>
      <c r="AM31" s="13">
        <f t="shared" ref="AM31:AM47" si="16">IF(AM7-AK7=0,"-",AM7-AK7)</f>
        <v>-3.6681891768432728E-2</v>
      </c>
      <c r="AN31" s="19">
        <f>AN7-AL7</f>
        <v>2.523496706166628E-2</v>
      </c>
      <c r="AO31" s="13">
        <f t="shared" ref="AO31:AO47" si="17">IF(AO7-AM7=0,"-",AO7-AM7)</f>
        <v>8.2000000000000406E-2</v>
      </c>
      <c r="AP31" s="19">
        <f>AP7-AN7</f>
        <v>-1.2526763861484547E-3</v>
      </c>
      <c r="AQ31" s="13">
        <f t="shared" ref="AQ31:AQ39" si="18">IF(AQ7-AO7=0,"-",AQ7-AO7)</f>
        <v>-4.0705210121009042E-3</v>
      </c>
      <c r="AR31" s="19">
        <f>AR7-AP7</f>
        <v>1.5387175037600009E-3</v>
      </c>
      <c r="AS31" s="13">
        <f>IF(AS7-AQ7=0,"-",AS7-AQ7)</f>
        <v>4.9999999999997269E-3</v>
      </c>
    </row>
    <row r="32" spans="2:50" x14ac:dyDescent="0.25">
      <c r="B32" s="5" t="s">
        <v>13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</v>
      </c>
      <c r="I32" s="14" t="str">
        <f t="shared" si="1"/>
        <v>-</v>
      </c>
      <c r="J32" s="20">
        <f>J8-H8</f>
        <v>-2.21933928198359E-4</v>
      </c>
      <c r="K32" s="14">
        <f t="shared" si="2"/>
        <v>-5.5703757203931308E-4</v>
      </c>
      <c r="L32" s="20">
        <f>L8-J8</f>
        <v>0</v>
      </c>
      <c r="M32" s="14" t="str">
        <f t="shared" si="3"/>
        <v>-</v>
      </c>
      <c r="N32" s="20">
        <f>N8-L8</f>
        <v>1.2136190238327682E-3</v>
      </c>
      <c r="O32" s="14">
        <f t="shared" si="4"/>
        <v>3.046093041764948E-3</v>
      </c>
      <c r="P32" s="20">
        <f>P8-N8</f>
        <v>-5.7898573535571929E-3</v>
      </c>
      <c r="Q32" s="14">
        <f t="shared" si="5"/>
        <v>-1.4532109213141024E-2</v>
      </c>
      <c r="R32" s="20">
        <f>R8-P8</f>
        <v>0</v>
      </c>
      <c r="S32" s="14" t="str">
        <f t="shared" si="6"/>
        <v>-</v>
      </c>
      <c r="T32" s="20">
        <f>T8-R8</f>
        <v>-2.4963708882890234E-3</v>
      </c>
      <c r="U32" s="14">
        <f t="shared" si="7"/>
        <v>-6.2657043463831795E-3</v>
      </c>
      <c r="V32" s="20">
        <f>V8-T8</f>
        <v>4.3295606621260863E-3</v>
      </c>
      <c r="W32" s="14">
        <f t="shared" si="8"/>
        <v>1.0866873662833759E-2</v>
      </c>
      <c r="X32" s="20">
        <f>X8-V8</f>
        <v>-7.0622852611945675E-5</v>
      </c>
      <c r="Y32" s="14">
        <f t="shared" si="9"/>
        <v>1.0689615581256071E-2</v>
      </c>
      <c r="Z32" s="20">
        <f>Z8-X8</f>
        <v>-2.3130170156534513E-3</v>
      </c>
      <c r="AA32" s="14">
        <f t="shared" si="10"/>
        <v>-5.8054998302640359E-3</v>
      </c>
      <c r="AB32" s="20">
        <f>AB8-Z8</f>
        <v>0</v>
      </c>
      <c r="AC32" s="14" t="str">
        <f t="shared" si="11"/>
        <v>-</v>
      </c>
      <c r="AD32" s="20">
        <f>AD8-AB8</f>
        <v>3.8076252528984611E-4</v>
      </c>
      <c r="AE32" s="14">
        <f t="shared" si="12"/>
        <v>9.5568547960576955E-4</v>
      </c>
      <c r="AF32" s="20">
        <f>AF8-AD8</f>
        <v>2.0803697579774294E-4</v>
      </c>
      <c r="AG32" s="14">
        <f t="shared" si="13"/>
        <v>5.221572601970155E-4</v>
      </c>
      <c r="AH32" s="20">
        <f>AH8-AF8</f>
        <v>-5.0321032487773421E-3</v>
      </c>
      <c r="AI32" s="14">
        <f t="shared" si="14"/>
        <v>-1.2630203046040111E-2</v>
      </c>
      <c r="AJ32" s="20">
        <f>AJ8-AH8</f>
        <v>1.9038126264492305E-4</v>
      </c>
      <c r="AK32" s="14">
        <f t="shared" si="15"/>
        <v>4.7784273980288824E-4</v>
      </c>
      <c r="AL32" s="20">
        <f>AL8-AJ8</f>
        <v>-3.3913515915783066E-2</v>
      </c>
      <c r="AM32" s="14">
        <f t="shared" si="16"/>
        <v>-8.7329707385387007E-2</v>
      </c>
      <c r="AN32" s="20">
        <f>AN8-AL8</f>
        <v>3.2022536605833429E-2</v>
      </c>
      <c r="AO32" s="14">
        <f t="shared" si="17"/>
        <v>8.2000000000000198E-2</v>
      </c>
      <c r="AP32" s="20">
        <f>AP8-AN8</f>
        <v>1.1169962401302858E-4</v>
      </c>
      <c r="AQ32" s="14">
        <f t="shared" si="18"/>
        <v>2.8602884530401496E-4</v>
      </c>
      <c r="AR32" s="20">
        <f>AR8-AP8</f>
        <v>1.9525936954777334E-3</v>
      </c>
      <c r="AS32" s="14">
        <f t="shared" ref="AS32:AS39" si="19">IF(AS8-AQ8=0,"-",AS8-AQ8)</f>
        <v>5.0000000000002404E-3</v>
      </c>
    </row>
    <row r="33" spans="2:45" x14ac:dyDescent="0.25">
      <c r="B33" s="5" t="s">
        <v>14</v>
      </c>
      <c r="D33" s="24"/>
      <c r="E33" s="25"/>
      <c r="F33" s="20">
        <f t="shared" ref="F33:AJ47" si="20">F9-D9</f>
        <v>0</v>
      </c>
      <c r="G33" s="14" t="str">
        <f t="shared" si="0"/>
        <v>-</v>
      </c>
      <c r="H33" s="20">
        <f t="shared" si="20"/>
        <v>0</v>
      </c>
      <c r="I33" s="14" t="str">
        <f t="shared" si="1"/>
        <v>-</v>
      </c>
      <c r="J33" s="20">
        <f t="shared" si="20"/>
        <v>7.0621468926557185E-4</v>
      </c>
      <c r="K33" s="14">
        <f t="shared" si="2"/>
        <v>1.0000000000001119E-3</v>
      </c>
      <c r="L33" s="20">
        <f t="shared" si="20"/>
        <v>0</v>
      </c>
      <c r="M33" s="14" t="str">
        <f t="shared" si="3"/>
        <v>-</v>
      </c>
      <c r="N33" s="20">
        <f t="shared" si="20"/>
        <v>3.5310734463276372E-3</v>
      </c>
      <c r="O33" s="14">
        <f t="shared" si="4"/>
        <v>4.9999999999997997E-3</v>
      </c>
      <c r="P33" s="20">
        <f t="shared" si="20"/>
        <v>1.4124293785309217E-3</v>
      </c>
      <c r="Q33" s="14">
        <f t="shared" si="5"/>
        <v>1.9999999999999706E-3</v>
      </c>
      <c r="R33" s="20">
        <f t="shared" si="20"/>
        <v>0</v>
      </c>
      <c r="S33" s="14" t="str">
        <f t="shared" si="6"/>
        <v>-</v>
      </c>
      <c r="T33" s="20">
        <f t="shared" si="20"/>
        <v>-2.8248587570620654E-3</v>
      </c>
      <c r="U33" s="14">
        <f t="shared" si="7"/>
        <v>-3.9999999999999411E-3</v>
      </c>
      <c r="V33" s="20">
        <f t="shared" si="20"/>
        <v>-1.4124293785309217E-3</v>
      </c>
      <c r="W33" s="14">
        <f t="shared" si="8"/>
        <v>-1.9999999999999706E-3</v>
      </c>
      <c r="X33" s="20">
        <f t="shared" si="20"/>
        <v>-2.8248587570621764E-3</v>
      </c>
      <c r="Y33" s="14">
        <f t="shared" ref="Y33:Y47" si="21">IF(Y9-W9=0,"-",Y9-W9)</f>
        <v>-3.9999999999999411E-3</v>
      </c>
      <c r="Z33" s="20">
        <f t="shared" si="20"/>
        <v>-2.4011299435028222E-2</v>
      </c>
      <c r="AA33" s="14">
        <f t="shared" si="10"/>
        <v>-3.4000000000000002E-2</v>
      </c>
      <c r="AB33" s="20">
        <f t="shared" si="20"/>
        <v>0</v>
      </c>
      <c r="AC33" s="14" t="str">
        <f t="shared" si="11"/>
        <v>-</v>
      </c>
      <c r="AD33" s="20">
        <f t="shared" si="20"/>
        <v>0</v>
      </c>
      <c r="AE33" s="14" t="str">
        <f t="shared" si="12"/>
        <v>-</v>
      </c>
      <c r="AF33" s="20">
        <f t="shared" si="20"/>
        <v>0</v>
      </c>
      <c r="AG33" s="14" t="str">
        <f t="shared" si="13"/>
        <v>-</v>
      </c>
      <c r="AH33" s="20">
        <f t="shared" si="20"/>
        <v>-2.0480225988700584E-2</v>
      </c>
      <c r="AI33" s="14">
        <f t="shared" si="14"/>
        <v>-2.8999999999999942E-2</v>
      </c>
      <c r="AJ33" s="20">
        <f t="shared" si="20"/>
        <v>0</v>
      </c>
      <c r="AK33" s="14" t="str">
        <f t="shared" si="15"/>
        <v>-</v>
      </c>
      <c r="AL33" s="20">
        <f t="shared" ref="AL33:AL47" si="22">AL9-AJ9</f>
        <v>-1.3418079096045199E-2</v>
      </c>
      <c r="AM33" s="14">
        <f t="shared" si="16"/>
        <v>-1.9000000000000059E-2</v>
      </c>
      <c r="AN33" s="20">
        <f t="shared" ref="AN33:AN47" si="23">AN9-AL9</f>
        <v>5.7909604519773783E-2</v>
      </c>
      <c r="AO33" s="14">
        <f t="shared" si="17"/>
        <v>8.1999999999999781E-2</v>
      </c>
      <c r="AP33" s="20">
        <f t="shared" ref="AP33:AP36" si="24">AP9-AN9</f>
        <v>4.943502824859114E-3</v>
      </c>
      <c r="AQ33" s="14">
        <f t="shared" si="18"/>
        <v>7.0000000000003115E-3</v>
      </c>
      <c r="AR33" s="20">
        <f t="shared" ref="AR33:AR36" si="25">AR9-AP9</f>
        <v>3.5310734463274152E-3</v>
      </c>
      <c r="AS33" s="14">
        <f t="shared" si="19"/>
        <v>4.9999999999998873E-3</v>
      </c>
    </row>
    <row r="34" spans="2:45" x14ac:dyDescent="0.25">
      <c r="B34" s="5" t="s">
        <v>15</v>
      </c>
      <c r="D34" s="24"/>
      <c r="E34" s="25"/>
      <c r="F34" s="20">
        <f t="shared" si="20"/>
        <v>0</v>
      </c>
      <c r="G34" s="14" t="str">
        <f t="shared" si="0"/>
        <v>-</v>
      </c>
      <c r="H34" s="20">
        <f t="shared" si="20"/>
        <v>0</v>
      </c>
      <c r="I34" s="14" t="str">
        <f t="shared" si="1"/>
        <v>-</v>
      </c>
      <c r="J34" s="20">
        <f t="shared" si="20"/>
        <v>-6.1324314295041482E-4</v>
      </c>
      <c r="K34" s="14">
        <f t="shared" si="2"/>
        <v>-1.6833383954813097E-3</v>
      </c>
      <c r="L34" s="20">
        <f t="shared" si="20"/>
        <v>0</v>
      </c>
      <c r="M34" s="14" t="str">
        <f t="shared" si="3"/>
        <v>-</v>
      </c>
      <c r="N34" s="20">
        <f t="shared" si="20"/>
        <v>-2.7352815410737197E-3</v>
      </c>
      <c r="O34" s="14">
        <f t="shared" si="4"/>
        <v>-7.5082852429272989E-3</v>
      </c>
      <c r="P34" s="20">
        <f t="shared" si="20"/>
        <v>1.3324400556014027E-2</v>
      </c>
      <c r="Q34" s="14">
        <f t="shared" si="5"/>
        <v>3.6575174644106402E-2</v>
      </c>
      <c r="R34" s="20">
        <f t="shared" si="20"/>
        <v>0</v>
      </c>
      <c r="S34" s="14" t="str">
        <f t="shared" si="6"/>
        <v>-</v>
      </c>
      <c r="T34" s="20">
        <f t="shared" si="20"/>
        <v>1.1536038037762708E-4</v>
      </c>
      <c r="U34" s="14">
        <f t="shared" si="7"/>
        <v>3.1666160451870526E-4</v>
      </c>
      <c r="V34" s="20">
        <f t="shared" si="20"/>
        <v>1.1773016753623411E-2</v>
      </c>
      <c r="W34" s="14">
        <f t="shared" si="8"/>
        <v>3.2316661604518883E-2</v>
      </c>
      <c r="X34" s="20">
        <f t="shared" si="20"/>
        <v>3.6430176166390993E-4</v>
      </c>
      <c r="Y34" s="14">
        <f t="shared" si="21"/>
        <v>9.9999999999984823E-4</v>
      </c>
      <c r="Z34" s="20">
        <f t="shared" si="20"/>
        <v>4.7362548485296863E-4</v>
      </c>
      <c r="AA34" s="14">
        <f t="shared" si="10"/>
        <v>1.3000911186641928E-3</v>
      </c>
      <c r="AB34" s="20">
        <f t="shared" si="20"/>
        <v>0</v>
      </c>
      <c r="AC34" s="14" t="str">
        <f t="shared" si="11"/>
        <v>-</v>
      </c>
      <c r="AD34" s="20">
        <f t="shared" si="20"/>
        <v>0</v>
      </c>
      <c r="AE34" s="14" t="str">
        <f t="shared" si="12"/>
        <v>-</v>
      </c>
      <c r="AF34" s="20">
        <f t="shared" si="20"/>
        <v>0</v>
      </c>
      <c r="AG34" s="14" t="str">
        <f t="shared" si="13"/>
        <v>-</v>
      </c>
      <c r="AH34" s="20">
        <f t="shared" si="20"/>
        <v>-1.4663173569213761E-3</v>
      </c>
      <c r="AI34" s="14">
        <f t="shared" si="14"/>
        <v>-4.0250075932218854E-3</v>
      </c>
      <c r="AJ34" s="20">
        <f t="shared" si="20"/>
        <v>3.6430176166390993E-4</v>
      </c>
      <c r="AK34" s="14">
        <f t="shared" si="15"/>
        <v>1.0000000000001535E-3</v>
      </c>
      <c r="AL34" s="20">
        <f t="shared" si="22"/>
        <v>-1.4279346005272586E-2</v>
      </c>
      <c r="AM34" s="14">
        <f t="shared" si="16"/>
        <v>-3.9223159526584957E-2</v>
      </c>
      <c r="AN34" s="20">
        <f t="shared" si="23"/>
        <v>2.9912460281532827E-2</v>
      </c>
      <c r="AO34" s="14">
        <f t="shared" si="17"/>
        <v>8.2000000000000184E-2</v>
      </c>
      <c r="AP34" s="20">
        <f t="shared" si="24"/>
        <v>-3.6478610099455189E-4</v>
      </c>
      <c r="AQ34" s="14">
        <f t="shared" si="18"/>
        <v>-1.0000000000002784E-3</v>
      </c>
      <c r="AR34" s="20">
        <f t="shared" si="25"/>
        <v>1.4591444039775414E-3</v>
      </c>
      <c r="AS34" s="14">
        <f t="shared" si="19"/>
        <v>4.0000000000005309E-3</v>
      </c>
    </row>
    <row r="35" spans="2:45" x14ac:dyDescent="0.25">
      <c r="B35" s="5" t="s">
        <v>16</v>
      </c>
      <c r="D35" s="24"/>
      <c r="E35" s="25"/>
      <c r="F35" s="20">
        <f t="shared" si="20"/>
        <v>0</v>
      </c>
      <c r="G35" s="14" t="str">
        <f t="shared" si="0"/>
        <v>-</v>
      </c>
      <c r="H35" s="20">
        <f t="shared" si="20"/>
        <v>0</v>
      </c>
      <c r="I35" s="14" t="str">
        <f t="shared" si="1"/>
        <v>-</v>
      </c>
      <c r="J35" s="20">
        <f t="shared" si="20"/>
        <v>-3.0450140002669102E-4</v>
      </c>
      <c r="K35" s="14">
        <f t="shared" si="2"/>
        <v>-7.3860157208754614E-4</v>
      </c>
      <c r="L35" s="20">
        <f t="shared" si="20"/>
        <v>0</v>
      </c>
      <c r="M35" s="14" t="str">
        <f t="shared" si="3"/>
        <v>-</v>
      </c>
      <c r="N35" s="20">
        <f t="shared" si="20"/>
        <v>-2.9514008188602503E-3</v>
      </c>
      <c r="O35" s="14">
        <f t="shared" si="4"/>
        <v>-7.1589466730847054E-3</v>
      </c>
      <c r="P35" s="20">
        <f t="shared" si="20"/>
        <v>9.9410246092828114E-3</v>
      </c>
      <c r="Q35" s="14">
        <f t="shared" si="5"/>
        <v>2.4113046455398215E-2</v>
      </c>
      <c r="R35" s="20">
        <f t="shared" si="20"/>
        <v>0</v>
      </c>
      <c r="S35" s="14" t="str">
        <f t="shared" si="6"/>
        <v>-</v>
      </c>
      <c r="T35" s="20">
        <f t="shared" si="20"/>
        <v>-1.4017297549691721E-2</v>
      </c>
      <c r="U35" s="14">
        <f t="shared" si="7"/>
        <v>-3.4000493940960191E-2</v>
      </c>
      <c r="V35" s="20">
        <f t="shared" si="20"/>
        <v>2.5813188220154881E-2</v>
      </c>
      <c r="W35" s="14">
        <f t="shared" si="8"/>
        <v>6.261272164373452E-2</v>
      </c>
      <c r="X35" s="20">
        <f t="shared" si="20"/>
        <v>3.9793328622250712E-5</v>
      </c>
      <c r="Y35" s="14">
        <f t="shared" si="21"/>
        <v>9.6523086843991468E-5</v>
      </c>
      <c r="Z35" s="20">
        <f t="shared" si="20"/>
        <v>-3.2362816216329193E-3</v>
      </c>
      <c r="AA35" s="14">
        <f t="shared" si="10"/>
        <v>-7.8499563327017463E-3</v>
      </c>
      <c r="AB35" s="20">
        <f t="shared" si="20"/>
        <v>0</v>
      </c>
      <c r="AC35" s="14" t="str">
        <f t="shared" si="11"/>
        <v>-</v>
      </c>
      <c r="AD35" s="20">
        <f t="shared" si="20"/>
        <v>-1.6689665365350326E-3</v>
      </c>
      <c r="AE35" s="14">
        <f t="shared" si="12"/>
        <v>-4.0482615434225544E-3</v>
      </c>
      <c r="AF35" s="20">
        <f t="shared" si="20"/>
        <v>1.3079026791484871E-4</v>
      </c>
      <c r="AG35" s="14">
        <f t="shared" si="13"/>
        <v>3.1724615219232144E-4</v>
      </c>
      <c r="AH35" s="20">
        <f t="shared" si="20"/>
        <v>-3.3214084207737748E-3</v>
      </c>
      <c r="AI35" s="14">
        <f t="shared" si="14"/>
        <v>-8.0564407287232673E-3</v>
      </c>
      <c r="AJ35" s="20">
        <f t="shared" si="20"/>
        <v>0</v>
      </c>
      <c r="AK35" s="14" t="str">
        <f t="shared" si="15"/>
        <v>-</v>
      </c>
      <c r="AL35" s="20">
        <f t="shared" si="22"/>
        <v>-2.6404656581315189E-2</v>
      </c>
      <c r="AM35" s="14">
        <f t="shared" si="16"/>
        <v>-6.4544036961612788E-2</v>
      </c>
      <c r="AN35" s="20">
        <f t="shared" si="23"/>
        <v>3.3091174329001438E-2</v>
      </c>
      <c r="AO35" s="14">
        <f t="shared" si="17"/>
        <v>8.129473776018975E-2</v>
      </c>
      <c r="AP35" s="20">
        <f t="shared" si="24"/>
        <v>3.8563181632222943E-4</v>
      </c>
      <c r="AQ35" s="14">
        <f t="shared" si="18"/>
        <v>9.4737760190104214E-4</v>
      </c>
      <c r="AR35" s="20">
        <f t="shared" si="25"/>
        <v>1.9152857531874456E-3</v>
      </c>
      <c r="AS35" s="14">
        <f t="shared" si="19"/>
        <v>4.7052622398093408E-3</v>
      </c>
    </row>
    <row r="36" spans="2:45" x14ac:dyDescent="0.25">
      <c r="B36" s="5" t="s">
        <v>17</v>
      </c>
      <c r="D36" s="24"/>
      <c r="E36" s="25"/>
      <c r="F36" s="20">
        <f t="shared" si="20"/>
        <v>0</v>
      </c>
      <c r="G36" s="14" t="str">
        <f t="shared" si="0"/>
        <v>-</v>
      </c>
      <c r="H36" s="20">
        <f t="shared" si="20"/>
        <v>0</v>
      </c>
      <c r="I36" s="14" t="str">
        <f t="shared" si="1"/>
        <v>-</v>
      </c>
      <c r="J36" s="20">
        <f t="shared" si="20"/>
        <v>7.0224719101141808E-4</v>
      </c>
      <c r="K36" s="14">
        <f t="shared" si="2"/>
        <v>1.0000000000001416E-3</v>
      </c>
      <c r="L36" s="20">
        <f t="shared" si="20"/>
        <v>0</v>
      </c>
      <c r="M36" s="14" t="str">
        <f t="shared" si="3"/>
        <v>-</v>
      </c>
      <c r="N36" s="20">
        <f t="shared" si="20"/>
        <v>3.5112359550559802E-3</v>
      </c>
      <c r="O36" s="14">
        <f t="shared" si="4"/>
        <v>4.9999999999998683E-3</v>
      </c>
      <c r="P36" s="20">
        <f t="shared" si="20"/>
        <v>1.4044943820226141E-3</v>
      </c>
      <c r="Q36" s="14">
        <f t="shared" si="5"/>
        <v>2.0000000000001137E-3</v>
      </c>
      <c r="R36" s="20">
        <f t="shared" si="20"/>
        <v>0</v>
      </c>
      <c r="S36" s="14" t="str">
        <f t="shared" si="6"/>
        <v>-</v>
      </c>
      <c r="T36" s="20">
        <f t="shared" si="20"/>
        <v>-2.8089887640452282E-3</v>
      </c>
      <c r="U36" s="14">
        <f t="shared" si="7"/>
        <v>-4.0000000000002291E-3</v>
      </c>
      <c r="V36" s="20">
        <f t="shared" si="20"/>
        <v>-1.40449438202217E-3</v>
      </c>
      <c r="W36" s="14">
        <f t="shared" si="8"/>
        <v>-1.9999999999997789E-3</v>
      </c>
      <c r="X36" s="20">
        <f t="shared" si="20"/>
        <v>-3.5112359550563133E-3</v>
      </c>
      <c r="Y36" s="14">
        <f t="shared" si="21"/>
        <v>-5.0000000000000357E-3</v>
      </c>
      <c r="Z36" s="20">
        <f t="shared" si="20"/>
        <v>-2.3174157303370801E-2</v>
      </c>
      <c r="AA36" s="14">
        <f t="shared" si="10"/>
        <v>-3.3000000000000133E-2</v>
      </c>
      <c r="AB36" s="20">
        <f t="shared" si="20"/>
        <v>0</v>
      </c>
      <c r="AC36" s="14" t="str">
        <f t="shared" si="11"/>
        <v>-</v>
      </c>
      <c r="AD36" s="20">
        <f t="shared" si="20"/>
        <v>7.0224719101130706E-4</v>
      </c>
      <c r="AE36" s="14">
        <f t="shared" si="12"/>
        <v>1.0000000000001397E-3</v>
      </c>
      <c r="AF36" s="20">
        <f t="shared" si="20"/>
        <v>0</v>
      </c>
      <c r="AG36" s="14" t="str">
        <f t="shared" si="13"/>
        <v>-</v>
      </c>
      <c r="AH36" s="20">
        <f t="shared" si="20"/>
        <v>-2.0365168539325795E-2</v>
      </c>
      <c r="AI36" s="14">
        <f t="shared" si="14"/>
        <v>-2.8999999999999908E-2</v>
      </c>
      <c r="AJ36" s="20">
        <f t="shared" si="20"/>
        <v>0</v>
      </c>
      <c r="AK36" s="14" t="str">
        <f t="shared" si="15"/>
        <v>-</v>
      </c>
      <c r="AL36" s="20">
        <f t="shared" si="22"/>
        <v>-1.404494382022492E-2</v>
      </c>
      <c r="AM36" s="14">
        <f t="shared" si="16"/>
        <v>-2.0000000000000268E-2</v>
      </c>
      <c r="AN36" s="20">
        <f t="shared" si="23"/>
        <v>5.7584269662921295E-2</v>
      </c>
      <c r="AO36" s="14">
        <f t="shared" si="17"/>
        <v>8.1999999999999934E-2</v>
      </c>
      <c r="AP36" s="20">
        <f t="shared" si="24"/>
        <v>4.9157303370788163E-3</v>
      </c>
      <c r="AQ36" s="14">
        <f t="shared" si="18"/>
        <v>7.0000000000000843E-3</v>
      </c>
      <c r="AR36" s="20">
        <f t="shared" si="25"/>
        <v>3.5112359550559802E-3</v>
      </c>
      <c r="AS36" s="14">
        <f t="shared" si="19"/>
        <v>4.9999999999999264E-3</v>
      </c>
    </row>
    <row r="37" spans="2:45" x14ac:dyDescent="0.25">
      <c r="B37" s="5" t="s">
        <v>18</v>
      </c>
      <c r="D37" s="24"/>
      <c r="E37" s="25"/>
      <c r="F37" s="20">
        <f t="shared" si="20"/>
        <v>0</v>
      </c>
      <c r="G37" s="14" t="str">
        <f t="shared" si="0"/>
        <v>-</v>
      </c>
      <c r="H37" s="20">
        <f t="shared" si="20"/>
        <v>0</v>
      </c>
      <c r="I37" s="14" t="str">
        <f t="shared" si="1"/>
        <v>-</v>
      </c>
      <c r="J37" s="20">
        <f t="shared" si="20"/>
        <v>-4.6667859011473301E-4</v>
      </c>
      <c r="K37" s="14">
        <f t="shared" si="2"/>
        <v>-1.1439011518735859E-3</v>
      </c>
      <c r="L37" s="20">
        <f t="shared" si="20"/>
        <v>0</v>
      </c>
      <c r="M37" s="14" t="str">
        <f t="shared" si="3"/>
        <v>-</v>
      </c>
      <c r="N37" s="20">
        <f t="shared" si="20"/>
        <v>-3.8778118583859822E-4</v>
      </c>
      <c r="O37" s="14">
        <f t="shared" si="4"/>
        <v>-9.5051145381809532E-4</v>
      </c>
      <c r="P37" s="20">
        <f t="shared" si="20"/>
        <v>6.0635166316341804E-3</v>
      </c>
      <c r="Q37" s="14">
        <f t="shared" si="5"/>
        <v>1.486261381227344E-2</v>
      </c>
      <c r="R37" s="20">
        <f t="shared" si="20"/>
        <v>0</v>
      </c>
      <c r="S37" s="14" t="str">
        <f t="shared" si="6"/>
        <v>-</v>
      </c>
      <c r="T37" s="20">
        <f t="shared" si="20"/>
        <v>-2.7524035145840564E-3</v>
      </c>
      <c r="U37" s="14">
        <f t="shared" si="7"/>
        <v>-6.7465652323576292E-3</v>
      </c>
      <c r="V37" s="20">
        <f t="shared" si="20"/>
        <v>-1.8607685295823906E-3</v>
      </c>
      <c r="W37" s="14">
        <f t="shared" si="8"/>
        <v>-4.5610304596068602E-3</v>
      </c>
      <c r="X37" s="20">
        <f t="shared" si="20"/>
        <v>-3.242031296468717E-4</v>
      </c>
      <c r="Y37" s="14">
        <f t="shared" si="21"/>
        <v>-7.9467183903350613E-4</v>
      </c>
      <c r="Z37" s="20">
        <f t="shared" si="20"/>
        <v>-3.460147279381709E-3</v>
      </c>
      <c r="AA37" s="14">
        <f t="shared" si="10"/>
        <v>-8.481354281893172E-3</v>
      </c>
      <c r="AB37" s="20">
        <f t="shared" si="20"/>
        <v>0</v>
      </c>
      <c r="AC37" s="14" t="str">
        <f t="shared" si="11"/>
        <v>-</v>
      </c>
      <c r="AD37" s="20">
        <f t="shared" si="20"/>
        <v>-1.6985313337603003E-5</v>
      </c>
      <c r="AE37" s="14">
        <f t="shared" si="12"/>
        <v>-4.1633620876183053E-5</v>
      </c>
      <c r="AF37" s="20">
        <f t="shared" si="20"/>
        <v>9.8036095749209906E-5</v>
      </c>
      <c r="AG37" s="14">
        <f t="shared" si="13"/>
        <v>2.4030158063438611E-4</v>
      </c>
      <c r="AH37" s="20">
        <f t="shared" si="20"/>
        <v>-4.4758202521144597E-4</v>
      </c>
      <c r="AI37" s="14">
        <f t="shared" si="14"/>
        <v>-1.0970925280105043E-3</v>
      </c>
      <c r="AJ37" s="20">
        <f t="shared" si="20"/>
        <v>0</v>
      </c>
      <c r="AK37" s="14" t="str">
        <f t="shared" si="15"/>
        <v>-</v>
      </c>
      <c r="AL37" s="20">
        <f t="shared" si="22"/>
        <v>-6.0897872975694045E-2</v>
      </c>
      <c r="AM37" s="14">
        <f t="shared" si="16"/>
        <v>-0.16015999188064473</v>
      </c>
      <c r="AN37" s="20"/>
      <c r="AO37" s="14">
        <f t="shared" si="17"/>
        <v>8.1999999999999532E-2</v>
      </c>
      <c r="AP37" s="20"/>
      <c r="AQ37" s="14">
        <f t="shared" si="18"/>
        <v>-1.6428894969737484E-4</v>
      </c>
      <c r="AR37" s="20"/>
      <c r="AS37" s="14">
        <f t="shared" si="19"/>
        <v>4.7988575705387171E-3</v>
      </c>
    </row>
    <row r="38" spans="2:45" x14ac:dyDescent="0.25">
      <c r="B38" s="5" t="s">
        <v>19</v>
      </c>
      <c r="D38" s="24"/>
      <c r="E38" s="25"/>
      <c r="F38" s="20">
        <f t="shared" si="20"/>
        <v>0</v>
      </c>
      <c r="G38" s="14" t="str">
        <f t="shared" si="0"/>
        <v>-</v>
      </c>
      <c r="H38" s="20">
        <f t="shared" si="20"/>
        <v>0</v>
      </c>
      <c r="I38" s="14" t="str">
        <f t="shared" si="1"/>
        <v>-</v>
      </c>
      <c r="J38" s="20">
        <f t="shared" si="20"/>
        <v>-1.1910515620550122E-5</v>
      </c>
      <c r="K38" s="14">
        <f t="shared" si="2"/>
        <v>-2.6807889666122242E-5</v>
      </c>
      <c r="L38" s="20">
        <f t="shared" si="20"/>
        <v>0</v>
      </c>
      <c r="M38" s="14" t="str">
        <f t="shared" si="3"/>
        <v>-</v>
      </c>
      <c r="N38" s="20">
        <f t="shared" si="20"/>
        <v>-4.4105813269249561E-3</v>
      </c>
      <c r="O38" s="14">
        <f t="shared" si="4"/>
        <v>-9.9272257677394254E-3</v>
      </c>
      <c r="P38" s="20">
        <f t="shared" si="20"/>
        <v>5.0408314694665446E-3</v>
      </c>
      <c r="Q38" s="14">
        <f t="shared" si="5"/>
        <v>1.134577697253572E-2</v>
      </c>
      <c r="R38" s="20">
        <f t="shared" si="20"/>
        <v>0</v>
      </c>
      <c r="S38" s="14" t="str">
        <f t="shared" si="6"/>
        <v>-</v>
      </c>
      <c r="T38" s="20">
        <f t="shared" si="20"/>
        <v>-2.9264374541878579E-3</v>
      </c>
      <c r="U38" s="14">
        <f t="shared" si="7"/>
        <v>-6.586751983359701E-3</v>
      </c>
      <c r="V38" s="20">
        <f t="shared" si="20"/>
        <v>-2.1500598078593169E-3</v>
      </c>
      <c r="W38" s="14">
        <f t="shared" si="8"/>
        <v>-4.8393006600887245E-3</v>
      </c>
      <c r="X38" s="20">
        <f t="shared" si="20"/>
        <v>-4.0260967770322509E-5</v>
      </c>
      <c r="Y38" s="14">
        <f t="shared" si="21"/>
        <v>-9.0618375914175431E-5</v>
      </c>
      <c r="Z38" s="20">
        <f t="shared" si="20"/>
        <v>-7.1862159861999508E-3</v>
      </c>
      <c r="AA38" s="14">
        <f t="shared" si="10"/>
        <v>-1.6174554604683755E-2</v>
      </c>
      <c r="AB38" s="20">
        <f t="shared" si="20"/>
        <v>0</v>
      </c>
      <c r="AC38" s="14" t="str">
        <f t="shared" si="11"/>
        <v>-</v>
      </c>
      <c r="AD38" s="20">
        <f t="shared" si="20"/>
        <v>-4.306888050772395E-4</v>
      </c>
      <c r="AE38" s="14">
        <f t="shared" si="12"/>
        <v>-9.6938355439446511E-4</v>
      </c>
      <c r="AF38" s="20">
        <f t="shared" si="20"/>
        <v>6.9705230679617536E-5</v>
      </c>
      <c r="AG38" s="14">
        <f t="shared" si="13"/>
        <v>1.5689078397100945E-4</v>
      </c>
      <c r="AH38" s="20">
        <f t="shared" si="20"/>
        <v>-1.2067394781778429E-3</v>
      </c>
      <c r="AI38" s="14">
        <f t="shared" si="14"/>
        <v>-2.7160989345291486E-3</v>
      </c>
      <c r="AJ38" s="20">
        <f t="shared" si="20"/>
        <v>0</v>
      </c>
      <c r="AK38" s="14" t="str">
        <f t="shared" si="15"/>
        <v>-</v>
      </c>
      <c r="AL38" s="20">
        <f t="shared" si="22"/>
        <v>-2.4169302131555548E-2</v>
      </c>
      <c r="AM38" s="14">
        <f t="shared" si="16"/>
        <v>-5.5705218891647035E-2</v>
      </c>
      <c r="AN38" s="20"/>
      <c r="AO38" s="14">
        <f t="shared" si="17"/>
        <v>8.2000000000000253E-2</v>
      </c>
      <c r="AP38" s="20"/>
      <c r="AQ38" s="14">
        <f t="shared" si="18"/>
        <v>1.5775459719384443E-3</v>
      </c>
      <c r="AR38" s="20"/>
      <c r="AS38" s="14">
        <f t="shared" si="19"/>
        <v>3.9999999999997668E-3</v>
      </c>
    </row>
    <row r="39" spans="2:45" x14ac:dyDescent="0.25">
      <c r="B39" s="5" t="s">
        <v>20</v>
      </c>
      <c r="D39" s="24"/>
      <c r="E39" s="25"/>
      <c r="F39" s="20">
        <f t="shared" si="20"/>
        <v>0</v>
      </c>
      <c r="G39" s="14" t="str">
        <f t="shared" si="0"/>
        <v>-</v>
      </c>
      <c r="H39" s="20">
        <f t="shared" si="20"/>
        <v>0</v>
      </c>
      <c r="I39" s="14" t="str">
        <f t="shared" si="1"/>
        <v>-</v>
      </c>
      <c r="J39" s="20">
        <f t="shared" si="20"/>
        <v>-4.1572645800902475E-4</v>
      </c>
      <c r="K39" s="14">
        <f t="shared" si="2"/>
        <v>-9.830643190312377E-4</v>
      </c>
      <c r="L39" s="20">
        <f t="shared" si="20"/>
        <v>0</v>
      </c>
      <c r="M39" s="14" t="str">
        <f t="shared" si="3"/>
        <v>-</v>
      </c>
      <c r="N39" s="20">
        <f t="shared" si="20"/>
        <v>-3.7829432101954552E-3</v>
      </c>
      <c r="O39" s="14">
        <f t="shared" si="4"/>
        <v>-8.9454890811500182E-3</v>
      </c>
      <c r="P39" s="20">
        <f t="shared" si="20"/>
        <v>1.757921388648509E-2</v>
      </c>
      <c r="Q39" s="14">
        <f t="shared" si="5"/>
        <v>4.1569396403555448E-2</v>
      </c>
      <c r="R39" s="20">
        <f t="shared" si="20"/>
        <v>0</v>
      </c>
      <c r="S39" s="14" t="str">
        <f t="shared" si="6"/>
        <v>-</v>
      </c>
      <c r="T39" s="20">
        <f t="shared" si="20"/>
        <v>-3.4550670140951478E-3</v>
      </c>
      <c r="U39" s="14">
        <f t="shared" si="7"/>
        <v>-8.1701634235299692E-3</v>
      </c>
      <c r="V39" s="20">
        <f t="shared" si="20"/>
        <v>-2.478838061599431E-3</v>
      </c>
      <c r="W39" s="14">
        <f t="shared" si="8"/>
        <v>-5.8616842976162015E-3</v>
      </c>
      <c r="X39" s="20">
        <f t="shared" si="20"/>
        <v>-4.4340830837708012E-5</v>
      </c>
      <c r="Y39" s="14">
        <f t="shared" si="21"/>
        <v>-1.0485233218372747E-4</v>
      </c>
      <c r="Z39" s="20">
        <f t="shared" si="20"/>
        <v>-2.4608719245833299E-3</v>
      </c>
      <c r="AA39" s="14">
        <f t="shared" si="10"/>
        <v>-5.8191999478447026E-3</v>
      </c>
      <c r="AB39" s="20">
        <f t="shared" si="20"/>
        <v>0</v>
      </c>
      <c r="AC39" s="14" t="str">
        <f t="shared" si="11"/>
        <v>-</v>
      </c>
      <c r="AD39" s="20">
        <f t="shared" si="20"/>
        <v>1.2577877233288515E-3</v>
      </c>
      <c r="AE39" s="14">
        <f t="shared" si="12"/>
        <v>2.9742784176927523E-3</v>
      </c>
      <c r="AF39" s="20">
        <f t="shared" si="20"/>
        <v>-1.6513696094588859E-4</v>
      </c>
      <c r="AG39" s="14">
        <f t="shared" si="13"/>
        <v>-3.9049776825970939E-4</v>
      </c>
      <c r="AH39" s="20">
        <f t="shared" si="20"/>
        <v>-1.9904995082571375E-3</v>
      </c>
      <c r="AI39" s="14">
        <f t="shared" si="14"/>
        <v>-4.70691486172993E-3</v>
      </c>
      <c r="AJ39" s="20">
        <f t="shared" si="20"/>
        <v>0</v>
      </c>
      <c r="AK39" s="14" t="str">
        <f t="shared" si="15"/>
        <v>-</v>
      </c>
      <c r="AL39" s="20">
        <f t="shared" si="22"/>
        <v>-7.5643175899908877E-2</v>
      </c>
      <c r="AM39" s="14">
        <f t="shared" si="16"/>
        <v>-0.21548221582233007</v>
      </c>
      <c r="AN39" s="20"/>
      <c r="AO39" s="14">
        <f t="shared" si="17"/>
        <v>8.1280455770476726E-2</v>
      </c>
      <c r="AP39" s="20"/>
      <c r="AQ39" s="14">
        <f t="shared" si="18"/>
        <v>3.5543950346403203E-3</v>
      </c>
      <c r="AR39" s="20"/>
      <c r="AS39" s="14">
        <f t="shared" si="19"/>
        <v>4.6553744354109056E-3</v>
      </c>
    </row>
    <row r="40" spans="2:45" x14ac:dyDescent="0.25">
      <c r="B40" s="5" t="s">
        <v>78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  <c r="AR40" s="20"/>
      <c r="AS40" s="14"/>
    </row>
    <row r="41" spans="2:45" x14ac:dyDescent="0.25">
      <c r="B41" s="5" t="s">
        <v>79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  <c r="AR41" s="20"/>
      <c r="AS41" s="14"/>
    </row>
    <row r="42" spans="2:45" x14ac:dyDescent="0.25">
      <c r="B42" s="5" t="s">
        <v>21</v>
      </c>
      <c r="D42" s="24"/>
      <c r="E42" s="25"/>
      <c r="F42" s="20">
        <f t="shared" si="20"/>
        <v>0</v>
      </c>
      <c r="G42" s="14" t="str">
        <f t="shared" si="0"/>
        <v>-</v>
      </c>
      <c r="H42" s="20">
        <f t="shared" si="20"/>
        <v>0</v>
      </c>
      <c r="I42" s="14" t="str">
        <f t="shared" si="1"/>
        <v>-</v>
      </c>
      <c r="J42" s="20">
        <f t="shared" si="20"/>
        <v>-1.5997293861924611E-5</v>
      </c>
      <c r="K42" s="14">
        <f t="shared" si="2"/>
        <v>-4.41778529859215E-5</v>
      </c>
      <c r="L42" s="20">
        <f t="shared" si="20"/>
        <v>0</v>
      </c>
      <c r="M42" s="14" t="str">
        <f t="shared" si="3"/>
        <v>-</v>
      </c>
      <c r="N42" s="20">
        <f t="shared" si="20"/>
        <v>5.0568086711960669E-3</v>
      </c>
      <c r="O42" s="14">
        <f t="shared" si="4"/>
        <v>1.3964796295062504E-2</v>
      </c>
      <c r="P42" s="20">
        <f t="shared" si="20"/>
        <v>7.3719332449517783E-3</v>
      </c>
      <c r="Q42" s="14">
        <f t="shared" si="5"/>
        <v>2.0358204701899748E-2</v>
      </c>
      <c r="R42" s="20">
        <f t="shared" si="20"/>
        <v>0</v>
      </c>
      <c r="S42" s="14" t="str">
        <f t="shared" si="6"/>
        <v>-</v>
      </c>
      <c r="T42" s="20">
        <f t="shared" si="20"/>
        <v>-2.8277408934485049E-3</v>
      </c>
      <c r="U42" s="14">
        <f t="shared" si="7"/>
        <v>-7.8090408634910805E-3</v>
      </c>
      <c r="V42" s="20">
        <f t="shared" si="20"/>
        <v>-1.5533115224402039E-3</v>
      </c>
      <c r="W42" s="14">
        <f t="shared" si="8"/>
        <v>-4.2895985203491027E-3</v>
      </c>
      <c r="X42" s="20">
        <f t="shared" si="20"/>
        <v>-1.1456653919794668E-4</v>
      </c>
      <c r="Y42" s="14">
        <f t="shared" si="21"/>
        <v>-3.163849942043051E-4</v>
      </c>
      <c r="Z42" s="20">
        <f t="shared" si="20"/>
        <v>7.3594466836413019E-4</v>
      </c>
      <c r="AA42" s="14">
        <f t="shared" si="10"/>
        <v>2.0323722027848629E-3</v>
      </c>
      <c r="AB42" s="20">
        <f t="shared" si="20"/>
        <v>0</v>
      </c>
      <c r="AC42" s="14" t="str">
        <f t="shared" si="11"/>
        <v>-</v>
      </c>
      <c r="AD42" s="20">
        <f t="shared" si="20"/>
        <v>1.7701515864310124E-4</v>
      </c>
      <c r="AE42" s="14">
        <f t="shared" si="12"/>
        <v>4.8884203305334106E-4</v>
      </c>
      <c r="AF42" s="20">
        <f t="shared" si="20"/>
        <v>-6.8459169904500072E-5</v>
      </c>
      <c r="AG42" s="14">
        <f t="shared" si="13"/>
        <v>-1.8905567214522537E-4</v>
      </c>
      <c r="AH42" s="20">
        <f t="shared" si="20"/>
        <v>-9.1491582324243481E-5</v>
      </c>
      <c r="AI42" s="14">
        <f t="shared" si="14"/>
        <v>-2.5266158815744066E-4</v>
      </c>
      <c r="AJ42" s="20">
        <f t="shared" si="20"/>
        <v>0</v>
      </c>
      <c r="AK42" s="14" t="str">
        <f t="shared" si="15"/>
        <v>-</v>
      </c>
      <c r="AL42" s="20">
        <f t="shared" si="22"/>
        <v>-1.7901220130885465E-2</v>
      </c>
      <c r="AM42" s="14">
        <f t="shared" si="16"/>
        <v>-4.9828066733986723E-2</v>
      </c>
      <c r="AN42" s="20">
        <f t="shared" si="23"/>
        <v>2.9243024870074796E-2</v>
      </c>
      <c r="AO42" s="14">
        <f t="shared" si="17"/>
        <v>8.199999999999992E-2</v>
      </c>
      <c r="AP42" s="20">
        <f t="shared" ref="AP42:AP47" si="26">AP18-AN18</f>
        <v>3.2479665863016649E-4</v>
      </c>
      <c r="AQ42" s="14">
        <f t="shared" ref="AQ42:AQ47" si="27">IF(AQ18-AO18=0,"-",AQ18-AO18)</f>
        <v>9.1075824494929458E-4</v>
      </c>
      <c r="AR42" s="20">
        <f t="shared" ref="AR42:AR47" si="28">AR18-AP18</f>
        <v>1.6058197149217968E-3</v>
      </c>
      <c r="AS42" s="14">
        <f t="shared" ref="AS42:AS47" si="29">IF(AS18-AQ18=0,"-",AS18-AQ18)</f>
        <v>4.5028589623891946E-3</v>
      </c>
    </row>
    <row r="43" spans="2:45" x14ac:dyDescent="0.25">
      <c r="B43" s="5" t="s">
        <v>22</v>
      </c>
      <c r="D43" s="24"/>
      <c r="E43" s="25"/>
      <c r="F43" s="20">
        <f t="shared" si="20"/>
        <v>0</v>
      </c>
      <c r="G43" s="14"/>
      <c r="H43" s="20">
        <f t="shared" si="20"/>
        <v>0</v>
      </c>
      <c r="I43" s="14" t="str">
        <f t="shared" si="1"/>
        <v>-</v>
      </c>
      <c r="J43" s="20">
        <f t="shared" si="20"/>
        <v>6.7511054955282646E-5</v>
      </c>
      <c r="K43" s="14">
        <f t="shared" si="2"/>
        <v>1.6711663943411111E-4</v>
      </c>
      <c r="L43" s="20">
        <f t="shared" si="20"/>
        <v>0</v>
      </c>
      <c r="M43" s="14" t="str">
        <f t="shared" si="3"/>
        <v>-</v>
      </c>
      <c r="N43" s="20">
        <f t="shared" si="20"/>
        <v>-3.2650902985592589E-3</v>
      </c>
      <c r="O43" s="14">
        <f t="shared" si="4"/>
        <v>-8.082393594724669E-3</v>
      </c>
      <c r="P43" s="20">
        <f t="shared" si="20"/>
        <v>6.3783400152451764E-3</v>
      </c>
      <c r="Q43" s="14">
        <f t="shared" si="5"/>
        <v>1.5788921521386556E-2</v>
      </c>
      <c r="R43" s="20">
        <f t="shared" si="20"/>
        <v>0</v>
      </c>
      <c r="S43" s="14" t="str">
        <f t="shared" si="6"/>
        <v>-</v>
      </c>
      <c r="T43" s="20">
        <f t="shared" si="20"/>
        <v>-3.6074688436307234E-3</v>
      </c>
      <c r="U43" s="14">
        <f t="shared" si="7"/>
        <v>-8.9299162990361183E-3</v>
      </c>
      <c r="V43" s="20">
        <f t="shared" si="20"/>
        <v>-1.9097457103797177E-3</v>
      </c>
      <c r="W43" s="14">
        <f t="shared" si="8"/>
        <v>-4.7273781383434217E-3</v>
      </c>
      <c r="X43" s="20">
        <f t="shared" si="20"/>
        <v>-4.2609897153922383E-4</v>
      </c>
      <c r="Y43" s="14">
        <f t="shared" si="21"/>
        <v>-1.0547639677246715E-3</v>
      </c>
      <c r="Z43" s="20">
        <f t="shared" si="20"/>
        <v>-3.1131050669254146E-3</v>
      </c>
      <c r="AA43" s="14">
        <f t="shared" si="10"/>
        <v>-7.7061698611289951E-3</v>
      </c>
      <c r="AB43" s="20">
        <f t="shared" si="20"/>
        <v>0</v>
      </c>
      <c r="AC43" s="14" t="str">
        <f t="shared" si="11"/>
        <v>-</v>
      </c>
      <c r="AD43" s="20">
        <f t="shared" si="20"/>
        <v>2.2676027983803415E-4</v>
      </c>
      <c r="AE43" s="14">
        <f t="shared" si="12"/>
        <v>5.6132163760047246E-4</v>
      </c>
      <c r="AF43" s="20">
        <f t="shared" si="20"/>
        <v>1.2420973733340279E-4</v>
      </c>
      <c r="AG43" s="14">
        <f t="shared" si="13"/>
        <v>3.0746836798625256E-4</v>
      </c>
      <c r="AH43" s="20">
        <f t="shared" si="20"/>
        <v>-1.5088260224321859E-3</v>
      </c>
      <c r="AI43" s="14">
        <f t="shared" si="14"/>
        <v>-3.7349428849306632E-3</v>
      </c>
      <c r="AJ43" s="20">
        <f t="shared" si="20"/>
        <v>0</v>
      </c>
      <c r="AK43" s="14" t="str">
        <f t="shared" si="15"/>
        <v>-</v>
      </c>
      <c r="AL43" s="20">
        <f t="shared" si="22"/>
        <v>-1.3144407909934541E-2</v>
      </c>
      <c r="AM43" s="14">
        <f t="shared" si="16"/>
        <v>-3.2568205955174796E-2</v>
      </c>
      <c r="AN43" s="20">
        <f t="shared" si="23"/>
        <v>3.3105734104059703E-2</v>
      </c>
      <c r="AO43" s="14">
        <f t="shared" si="17"/>
        <v>8.2000000000000545E-2</v>
      </c>
      <c r="AP43" s="20">
        <f t="shared" si="26"/>
        <v>3.8305606170707662E-4</v>
      </c>
      <c r="AQ43" s="14">
        <f t="shared" si="27"/>
        <v>9.4879627079857282E-4</v>
      </c>
      <c r="AR43" s="20">
        <f t="shared" si="28"/>
        <v>1.8215606595914924E-3</v>
      </c>
      <c r="AS43" s="14">
        <f t="shared" si="29"/>
        <v>4.511846002780151E-3</v>
      </c>
    </row>
    <row r="44" spans="2:45" x14ac:dyDescent="0.25">
      <c r="B44" s="5" t="s">
        <v>23</v>
      </c>
      <c r="D44" s="24"/>
      <c r="E44" s="25"/>
      <c r="F44" s="20">
        <f t="shared" si="20"/>
        <v>0</v>
      </c>
      <c r="G44" s="14"/>
      <c r="H44" s="20">
        <f t="shared" si="20"/>
        <v>0</v>
      </c>
      <c r="I44" s="14" t="str">
        <f t="shared" si="1"/>
        <v>-</v>
      </c>
      <c r="J44" s="20">
        <f t="shared" si="20"/>
        <v>2.1337724748837772E-4</v>
      </c>
      <c r="K44" s="14">
        <f t="shared" si="2"/>
        <v>4.4094295759896892E-4</v>
      </c>
      <c r="L44" s="20">
        <f t="shared" si="20"/>
        <v>0</v>
      </c>
      <c r="M44" s="14" t="str">
        <f t="shared" si="3"/>
        <v>-</v>
      </c>
      <c r="N44" s="20">
        <f t="shared" si="20"/>
        <v>-3.2619904619127782E-3</v>
      </c>
      <c r="O44" s="14">
        <f t="shared" si="4"/>
        <v>-6.7408861013352177E-3</v>
      </c>
      <c r="P44" s="20">
        <f t="shared" si="20"/>
        <v>5.6557191684373231E-3</v>
      </c>
      <c r="Q44" s="14">
        <f t="shared" si="5"/>
        <v>1.1687513860239411E-2</v>
      </c>
      <c r="R44" s="20">
        <f t="shared" si="20"/>
        <v>0</v>
      </c>
      <c r="S44" s="14" t="str">
        <f t="shared" si="6"/>
        <v>-</v>
      </c>
      <c r="T44" s="20">
        <f t="shared" si="20"/>
        <v>-5.3821409320838898E-3</v>
      </c>
      <c r="U44" s="14">
        <f t="shared" si="7"/>
        <v>-1.1122165876364141E-2</v>
      </c>
      <c r="V44" s="20">
        <f t="shared" si="20"/>
        <v>2.3757228499006189E-3</v>
      </c>
      <c r="W44" s="14">
        <f t="shared" si="8"/>
        <v>4.909418751068104E-3</v>
      </c>
      <c r="X44" s="20">
        <f t="shared" si="20"/>
        <v>-6.7180475237682558E-4</v>
      </c>
      <c r="Y44" s="14">
        <f t="shared" si="21"/>
        <v>-1.3882809808871124E-3</v>
      </c>
      <c r="Z44" s="20">
        <f t="shared" si="20"/>
        <v>-7.908372017441434E-3</v>
      </c>
      <c r="AA44" s="14">
        <f t="shared" si="10"/>
        <v>-1.63426091029403E-2</v>
      </c>
      <c r="AB44" s="20">
        <f t="shared" si="20"/>
        <v>0</v>
      </c>
      <c r="AC44" s="14" t="str">
        <f t="shared" si="11"/>
        <v>-</v>
      </c>
      <c r="AD44" s="20">
        <f t="shared" si="20"/>
        <v>2.3176986835293789E-6</v>
      </c>
      <c r="AE44" s="14">
        <f t="shared" si="12"/>
        <v>4.7895121169233557E-6</v>
      </c>
      <c r="AF44" s="20">
        <f t="shared" si="20"/>
        <v>-3.5195744229055137E-5</v>
      </c>
      <c r="AG44" s="14">
        <f t="shared" si="13"/>
        <v>-7.2731819994516222E-5</v>
      </c>
      <c r="AH44" s="20">
        <f t="shared" si="20"/>
        <v>-1.9714401210293442E-3</v>
      </c>
      <c r="AI44" s="14">
        <f t="shared" si="14"/>
        <v>-4.0739706221178361E-3</v>
      </c>
      <c r="AJ44" s="20">
        <f t="shared" si="20"/>
        <v>0</v>
      </c>
      <c r="AK44" s="14" t="str">
        <f t="shared" si="15"/>
        <v>-</v>
      </c>
      <c r="AL44" s="20">
        <f t="shared" si="22"/>
        <v>-1.2098410873429666E-2</v>
      </c>
      <c r="AM44" s="14">
        <f t="shared" si="16"/>
        <v>-2.5084084949815292E-2</v>
      </c>
      <c r="AN44" s="20">
        <f t="shared" si="23"/>
        <v>3.961197356737689E-2</v>
      </c>
      <c r="AO44" s="14">
        <f t="shared" si="17"/>
        <v>8.2000000000000156E-2</v>
      </c>
      <c r="AP44" s="20">
        <f t="shared" si="26"/>
        <v>2.1119174781321082E-3</v>
      </c>
      <c r="AQ44" s="14">
        <f t="shared" si="27"/>
        <v>4.3718405727063425E-3</v>
      </c>
      <c r="AR44" s="20">
        <f t="shared" si="28"/>
        <v>2.4153642419135757E-3</v>
      </c>
      <c r="AS44" s="14">
        <f t="shared" si="29"/>
        <v>5.0000000000005457E-3</v>
      </c>
    </row>
    <row r="45" spans="2:45" x14ac:dyDescent="0.25">
      <c r="B45" s="5" t="s">
        <v>73</v>
      </c>
      <c r="D45" s="24"/>
      <c r="E45" s="25"/>
      <c r="F45" s="20">
        <f t="shared" si="20"/>
        <v>0</v>
      </c>
      <c r="G45" s="14" t="str">
        <f>IF(G21-E21=0,"-",G21-E21)</f>
        <v>-</v>
      </c>
      <c r="H45" s="20">
        <f t="shared" si="20"/>
        <v>0</v>
      </c>
      <c r="I45" s="14" t="str">
        <f t="shared" si="1"/>
        <v>-</v>
      </c>
      <c r="J45" s="20">
        <f t="shared" si="20"/>
        <v>6.7204301075274309E-4</v>
      </c>
      <c r="K45" s="14">
        <f t="shared" si="2"/>
        <v>2.0000000000000772E-3</v>
      </c>
      <c r="L45" s="20">
        <f t="shared" si="20"/>
        <v>0</v>
      </c>
      <c r="M45" s="14" t="str">
        <f t="shared" si="3"/>
        <v>-</v>
      </c>
      <c r="N45" s="20">
        <f t="shared" si="20"/>
        <v>1.0080645161290036E-3</v>
      </c>
      <c r="O45" s="14">
        <f t="shared" si="4"/>
        <v>2.9999999999998275E-3</v>
      </c>
      <c r="P45" s="20">
        <f t="shared" si="20"/>
        <v>2.1841397849462263E-2</v>
      </c>
      <c r="Q45" s="14">
        <f t="shared" si="5"/>
        <v>6.4999999999999905E-2</v>
      </c>
      <c r="R45" s="20">
        <f t="shared" si="20"/>
        <v>0</v>
      </c>
      <c r="S45" s="14" t="str">
        <f t="shared" si="6"/>
        <v>-</v>
      </c>
      <c r="T45" s="20">
        <f t="shared" si="20"/>
        <v>-6.3844086021505042E-3</v>
      </c>
      <c r="U45" s="14">
        <f t="shared" si="7"/>
        <v>-1.8999999999999864E-2</v>
      </c>
      <c r="V45" s="20">
        <f t="shared" si="20"/>
        <v>-3.6962365591397539E-3</v>
      </c>
      <c r="W45" s="14">
        <f t="shared" si="8"/>
        <v>-1.1000000000000135E-2</v>
      </c>
      <c r="X45" s="20">
        <f t="shared" si="20"/>
        <v>-6.7204301075274309E-4</v>
      </c>
      <c r="Y45" s="14">
        <f t="shared" si="21"/>
        <v>-2.0000000000000781E-3</v>
      </c>
      <c r="Z45" s="20">
        <f t="shared" si="20"/>
        <v>6.3844086021505042E-3</v>
      </c>
      <c r="AA45" s="14">
        <f t="shared" si="10"/>
        <v>1.8999999999999871E-2</v>
      </c>
      <c r="AB45" s="20">
        <f t="shared" si="20"/>
        <v>0</v>
      </c>
      <c r="AC45" s="14" t="str">
        <f t="shared" si="11"/>
        <v>-</v>
      </c>
      <c r="AD45" s="20">
        <f t="shared" si="20"/>
        <v>-3.3602150537603848E-4</v>
      </c>
      <c r="AE45" s="14">
        <f t="shared" si="12"/>
        <v>-9.999999999991821E-4</v>
      </c>
      <c r="AF45" s="20">
        <f t="shared" si="20"/>
        <v>-1.0080645161292257E-3</v>
      </c>
      <c r="AG45" s="14">
        <f t="shared" si="13"/>
        <v>-3.0000000000003982E-3</v>
      </c>
      <c r="AH45" s="20">
        <f t="shared" si="20"/>
        <v>-3.0241935483870108E-3</v>
      </c>
      <c r="AI45" s="14">
        <f t="shared" si="14"/>
        <v>-9.0000000000000566E-3</v>
      </c>
      <c r="AJ45" s="20">
        <f t="shared" si="20"/>
        <v>0</v>
      </c>
      <c r="AK45" s="14" t="str">
        <f t="shared" si="15"/>
        <v>-</v>
      </c>
      <c r="AL45" s="20">
        <f t="shared" si="22"/>
        <v>1.3776881720430012E-2</v>
      </c>
      <c r="AM45" s="14">
        <f t="shared" si="16"/>
        <v>4.100000000000012E-2</v>
      </c>
      <c r="AN45" s="20">
        <f t="shared" si="23"/>
        <v>2.7553763440860246E-2</v>
      </c>
      <c r="AO45" s="14">
        <f t="shared" si="17"/>
        <v>8.1999999999999726E-2</v>
      </c>
      <c r="AP45" s="20">
        <f t="shared" si="26"/>
        <v>6.7204301075274309E-4</v>
      </c>
      <c r="AQ45" s="14">
        <f t="shared" si="27"/>
        <v>2.0000000000004736E-3</v>
      </c>
      <c r="AR45" s="20">
        <f t="shared" si="28"/>
        <v>1.6801075268817467E-3</v>
      </c>
      <c r="AS45" s="14">
        <f t="shared" si="29"/>
        <v>4.9999999999997546E-3</v>
      </c>
    </row>
    <row r="46" spans="2:45" x14ac:dyDescent="0.25">
      <c r="B46" s="5" t="s">
        <v>74</v>
      </c>
      <c r="D46" s="24"/>
      <c r="E46" s="25"/>
      <c r="F46" s="20">
        <f t="shared" si="20"/>
        <v>0</v>
      </c>
      <c r="G46" s="14" t="str">
        <f>IF(G22-E22=0,"-",G22-E22)</f>
        <v>-</v>
      </c>
      <c r="H46" s="20">
        <f t="shared" si="20"/>
        <v>0</v>
      </c>
      <c r="I46" s="14" t="str">
        <f t="shared" si="1"/>
        <v>-</v>
      </c>
      <c r="J46" s="20">
        <f t="shared" si="20"/>
        <v>2.9868578255709544E-4</v>
      </c>
      <c r="K46" s="14">
        <f t="shared" si="2"/>
        <v>1.000000000000999E-3</v>
      </c>
      <c r="L46" s="20">
        <f t="shared" si="20"/>
        <v>0</v>
      </c>
      <c r="M46" s="14" t="str">
        <f t="shared" si="3"/>
        <v>-</v>
      </c>
      <c r="N46" s="20">
        <f t="shared" si="20"/>
        <v>2.9868578255665135E-4</v>
      </c>
      <c r="O46" s="14">
        <f t="shared" si="4"/>
        <v>9.9999999999948936E-4</v>
      </c>
      <c r="P46" s="20">
        <f t="shared" si="20"/>
        <v>2.0310633213858953E-2</v>
      </c>
      <c r="Q46" s="14">
        <f t="shared" si="5"/>
        <v>6.800000000000038E-2</v>
      </c>
      <c r="R46" s="20">
        <f t="shared" si="20"/>
        <v>0</v>
      </c>
      <c r="S46" s="14" t="str">
        <f t="shared" si="6"/>
        <v>-</v>
      </c>
      <c r="T46" s="20">
        <f t="shared" si="20"/>
        <v>-6.5710872162485501E-3</v>
      </c>
      <c r="U46" s="14">
        <f t="shared" si="7"/>
        <v>-2.2000000000000457E-2</v>
      </c>
      <c r="V46" s="20">
        <f t="shared" si="20"/>
        <v>-4.4802867383513245E-3</v>
      </c>
      <c r="W46" s="14">
        <f t="shared" si="8"/>
        <v>-1.500000000000027E-2</v>
      </c>
      <c r="X46" s="20">
        <f t="shared" si="20"/>
        <v>0</v>
      </c>
      <c r="Y46" s="14" t="str">
        <f t="shared" si="21"/>
        <v>-</v>
      </c>
      <c r="Z46" s="20">
        <f t="shared" si="20"/>
        <v>8.0645161290322509E-3</v>
      </c>
      <c r="AA46" s="14">
        <f t="shared" si="10"/>
        <v>2.6999999999999802E-2</v>
      </c>
      <c r="AB46" s="20">
        <f t="shared" si="20"/>
        <v>0</v>
      </c>
      <c r="AC46" s="14" t="str">
        <f t="shared" si="11"/>
        <v>-</v>
      </c>
      <c r="AD46" s="20">
        <f t="shared" si="20"/>
        <v>-2.9868578255687339E-4</v>
      </c>
      <c r="AE46" s="14">
        <f t="shared" si="12"/>
        <v>-9.9999999999986905E-4</v>
      </c>
      <c r="AF46" s="20">
        <f t="shared" si="20"/>
        <v>-5.9737156511330269E-4</v>
      </c>
      <c r="AG46" s="14">
        <f t="shared" si="13"/>
        <v>-1.9999999999997312E-3</v>
      </c>
      <c r="AH46" s="20">
        <f t="shared" si="20"/>
        <v>-2.0908004778972589E-2</v>
      </c>
      <c r="AI46" s="14">
        <f t="shared" si="14"/>
        <v>-7.0000000000000118E-2</v>
      </c>
      <c r="AJ46" s="20">
        <f t="shared" si="20"/>
        <v>0</v>
      </c>
      <c r="AK46" s="14" t="str">
        <f t="shared" si="15"/>
        <v>-</v>
      </c>
      <c r="AL46" s="20">
        <f t="shared" si="22"/>
        <v>2.0011947431302413E-2</v>
      </c>
      <c r="AM46" s="14">
        <f t="shared" si="16"/>
        <v>6.7000000000000268E-2</v>
      </c>
      <c r="AN46" s="20">
        <f t="shared" si="23"/>
        <v>2.4492234169653404E-2</v>
      </c>
      <c r="AO46" s="14">
        <f t="shared" si="17"/>
        <v>8.1999999999999795E-2</v>
      </c>
      <c r="AP46" s="20">
        <f t="shared" si="26"/>
        <v>0</v>
      </c>
      <c r="AQ46" s="14" t="str">
        <f t="shared" si="27"/>
        <v>-</v>
      </c>
      <c r="AR46" s="20">
        <f t="shared" si="28"/>
        <v>1.1947431302270495E-3</v>
      </c>
      <c r="AS46" s="14">
        <f t="shared" si="29"/>
        <v>3.999999999999837E-3</v>
      </c>
    </row>
    <row r="47" spans="2:45" x14ac:dyDescent="0.25">
      <c r="B47" s="5" t="s">
        <v>75</v>
      </c>
      <c r="D47" s="24"/>
      <c r="E47" s="25"/>
      <c r="F47" s="20">
        <f t="shared" si="20"/>
        <v>0</v>
      </c>
      <c r="G47" s="14" t="str">
        <f>IF(G23-E23=0,"-",G23-E23)</f>
        <v>-</v>
      </c>
      <c r="H47" s="20">
        <f t="shared" si="20"/>
        <v>0</v>
      </c>
      <c r="I47" s="14" t="str">
        <f t="shared" si="1"/>
        <v>-</v>
      </c>
      <c r="J47" s="20">
        <f t="shared" si="20"/>
        <v>-2.3679848448965313E-4</v>
      </c>
      <c r="K47" s="14">
        <f t="shared" si="2"/>
        <v>-9.9999999999987924E-4</v>
      </c>
      <c r="L47" s="20">
        <f t="shared" si="20"/>
        <v>0</v>
      </c>
      <c r="M47" s="14" t="str">
        <f t="shared" si="3"/>
        <v>-</v>
      </c>
      <c r="N47" s="20">
        <f t="shared" si="20"/>
        <v>-7.1039545346918143E-4</v>
      </c>
      <c r="O47" s="14">
        <f t="shared" si="4"/>
        <v>-3.000000000000373E-3</v>
      </c>
      <c r="P47" s="20">
        <f t="shared" si="20"/>
        <v>1.8707080274686483E-2</v>
      </c>
      <c r="Q47" s="14">
        <f t="shared" si="5"/>
        <v>7.9000000000000764E-2</v>
      </c>
      <c r="R47" s="20">
        <f t="shared" si="20"/>
        <v>0</v>
      </c>
      <c r="S47" s="14" t="str">
        <f t="shared" si="6"/>
        <v>-</v>
      </c>
      <c r="T47" s="20">
        <f t="shared" si="20"/>
        <v>-7.8143499881604406E-3</v>
      </c>
      <c r="U47" s="14">
        <f t="shared" si="7"/>
        <v>-3.3000000000001167E-2</v>
      </c>
      <c r="V47" s="20">
        <f t="shared" si="20"/>
        <v>-4.9727681742834928E-3</v>
      </c>
      <c r="W47" s="14">
        <f t="shared" si="8"/>
        <v>-2.0999999999999672E-2</v>
      </c>
      <c r="X47" s="20">
        <f t="shared" si="20"/>
        <v>9.4719393795883455E-4</v>
      </c>
      <c r="Y47" s="14">
        <f t="shared" si="21"/>
        <v>4.0000000000002534E-3</v>
      </c>
      <c r="Z47" s="20">
        <f t="shared" si="20"/>
        <v>1.0892730286526042E-2</v>
      </c>
      <c r="AA47" s="14">
        <f t="shared" si="10"/>
        <v>4.5999999999999597E-2</v>
      </c>
      <c r="AB47" s="20">
        <f t="shared" si="20"/>
        <v>0</v>
      </c>
      <c r="AC47" s="14" t="str">
        <f t="shared" si="11"/>
        <v>-</v>
      </c>
      <c r="AD47" s="20">
        <f t="shared" si="20"/>
        <v>-3.3151787828558099E-3</v>
      </c>
      <c r="AE47" s="14">
        <f t="shared" si="12"/>
        <v>-1.3999999999999783E-2</v>
      </c>
      <c r="AF47" s="20">
        <f t="shared" si="20"/>
        <v>-7.103954534690704E-4</v>
      </c>
      <c r="AG47" s="14">
        <f t="shared" si="13"/>
        <v>-2.9999999999996349E-3</v>
      </c>
      <c r="AH47" s="20">
        <f t="shared" si="20"/>
        <v>-2.2969452995500905E-2</v>
      </c>
      <c r="AI47" s="14">
        <f t="shared" si="14"/>
        <v>-9.7000000000000794E-2</v>
      </c>
      <c r="AJ47" s="20">
        <f t="shared" si="20"/>
        <v>0</v>
      </c>
      <c r="AK47" s="14" t="str">
        <f t="shared" si="15"/>
        <v>-</v>
      </c>
      <c r="AL47" s="20">
        <f t="shared" si="22"/>
        <v>3.2204593890599265E-2</v>
      </c>
      <c r="AM47" s="14">
        <f t="shared" si="16"/>
        <v>0.13600000000000045</v>
      </c>
      <c r="AN47" s="20">
        <f t="shared" si="23"/>
        <v>1.9180677243665789E-2</v>
      </c>
      <c r="AO47" s="14">
        <f t="shared" si="17"/>
        <v>8.1000000000001182E-2</v>
      </c>
      <c r="AP47" s="20">
        <f t="shared" si="26"/>
        <v>-1.4207909069383629E-3</v>
      </c>
      <c r="AQ47" s="14">
        <f t="shared" si="27"/>
        <v>-6.0000000000005327E-3</v>
      </c>
      <c r="AR47" s="20">
        <f t="shared" si="28"/>
        <v>9.4719393795861251E-4</v>
      </c>
      <c r="AS47" s="14">
        <f t="shared" si="29"/>
        <v>3.9999999999989211E-3</v>
      </c>
    </row>
    <row r="48" spans="2:45" x14ac:dyDescent="0.25">
      <c r="B48" s="5" t="s">
        <v>76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  <c r="AR48" s="20"/>
      <c r="AS48" s="14"/>
    </row>
    <row r="49" spans="2:54" ht="16.5" thickBot="1" x14ac:dyDescent="0.3">
      <c r="B49" s="5" t="s">
        <v>24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0</v>
      </c>
      <c r="I49" s="15" t="str">
        <f>IF(I25-G25=0,"-",I25-G25)</f>
        <v>-</v>
      </c>
      <c r="J49" s="21">
        <f>J25-H25</f>
        <v>9.5728267868855355E-5</v>
      </c>
      <c r="K49" s="15">
        <f>IF(K25-I25=0,"-",K25-I25)</f>
        <v>3.3495853018067036E-4</v>
      </c>
      <c r="L49" s="21">
        <f>L25-J25</f>
        <v>0</v>
      </c>
      <c r="M49" s="15" t="str">
        <f>IF(M25-K25=0,"-",M25-K25)</f>
        <v>-</v>
      </c>
      <c r="N49" s="21">
        <f>N25-L25</f>
        <v>1.7785807723624814E-4</v>
      </c>
      <c r="O49" s="15">
        <f>IF(O25-M25=0,"-",O25-M25)</f>
        <v>6.2233529821442007E-4</v>
      </c>
      <c r="P49" s="21">
        <f>P25-N25</f>
        <v>2.0036053565900325E-2</v>
      </c>
      <c r="Q49" s="15">
        <f>IF(Q25-O25=0,"-",Q25-O25)</f>
        <v>7.0107265100038799E-2</v>
      </c>
      <c r="R49" s="21">
        <f>R25-P25</f>
        <v>0</v>
      </c>
      <c r="S49" s="15" t="str">
        <f>IF(S25-Q25=0,"-",S25-Q25)</f>
        <v>-</v>
      </c>
      <c r="T49" s="21">
        <f>T25-R25</f>
        <v>-6.8152155355742927E-3</v>
      </c>
      <c r="U49" s="15">
        <f>IF(U25-S25=0,"-",U25-S25)</f>
        <v>-2.3846817972156563E-2</v>
      </c>
      <c r="V49" s="21">
        <f>V25-T25</f>
        <v>-4.6217815643128102E-3</v>
      </c>
      <c r="W49" s="15">
        <f>IF(W25-U25=0,"-",W25-U25)</f>
        <v>-1.6171870588088524E-2</v>
      </c>
      <c r="X49" s="21">
        <f>X25-V25</f>
        <v>3.8784463807783887E-4</v>
      </c>
      <c r="Y49" s="15">
        <f t="shared" ref="Y49" si="30">IF(Y25-U25=0,"-",Y25-U25)</f>
        <v>-1.4814780641711461E-2</v>
      </c>
      <c r="Z49" s="21">
        <f>Z25-X25</f>
        <v>8.5922587713098686E-3</v>
      </c>
      <c r="AA49" s="15">
        <f t="shared" ref="AA49" si="31">IF(AA25-Y25=0,"-",AA25-Y25)</f>
        <v>3.0064791028186849E-2</v>
      </c>
      <c r="AB49" s="21">
        <f>AB25-Z25</f>
        <v>0</v>
      </c>
      <c r="AC49" s="15" t="str">
        <f t="shared" ref="AC49" si="32">IF(AC25-AA25=0,"-",AC25-AA25)</f>
        <v>-</v>
      </c>
      <c r="AD49" s="21">
        <f>AD25-AB25</f>
        <v>4.8234001429592332E-4</v>
      </c>
      <c r="AE49" s="15">
        <f t="shared" ref="AE49" si="33">IF(AE25-AC25=0,"-",AE25-AC25)</f>
        <v>1.6877345201424879E-3</v>
      </c>
      <c r="AF49" s="21">
        <f>AF25-AD25</f>
        <v>-7.076615666068431E-4</v>
      </c>
      <c r="AG49" s="15">
        <f t="shared" ref="AG49" si="34">IF(AG25-AE25=0,"-",AG25-AE25)</f>
        <v>-2.4761471558272241E-3</v>
      </c>
      <c r="AH49" s="21">
        <f>AH25-AF25</f>
        <v>-1.7625424410903534E-2</v>
      </c>
      <c r="AI49" s="15">
        <f t="shared" ref="AI49" si="35">IF(AI25-AG25=0,"-",AI25-AG25)</f>
        <v>-6.1672339695623871E-2</v>
      </c>
      <c r="AJ49" s="21">
        <f>AJ25-AH25</f>
        <v>0</v>
      </c>
      <c r="AK49" s="15" t="str">
        <f t="shared" ref="AK49" si="36">IF(AK25-AI25=0,"-",AK25-AI25)</f>
        <v>-</v>
      </c>
      <c r="AL49" s="21">
        <f>AL25-AJ25</f>
        <v>2.1849326308592154E-2</v>
      </c>
      <c r="AM49" s="15">
        <f t="shared" ref="AM49" si="37">IF(AM25-AK25=0,"-",AM25-AK25)</f>
        <v>7.4167921462890918E-2</v>
      </c>
      <c r="AN49" s="21">
        <f>AN25-AL25</f>
        <v>2.4156531169081896E-2</v>
      </c>
      <c r="AO49" s="15">
        <f t="shared" ref="AO49" si="38">IF(AO25-AM25=0,"-",AO25-AM25)</f>
        <v>8.1999999999999268E-2</v>
      </c>
      <c r="AP49" s="21">
        <f>AP25-AN25</f>
        <v>-3.6729695866699608E-4</v>
      </c>
      <c r="AQ49" s="15">
        <f t="shared" ref="AQ49" si="39">IF(AQ25-AO25=0,"-",AQ25-AO25)</f>
        <v>-1.2467994845740682E-3</v>
      </c>
      <c r="AR49" s="21">
        <f>AR25-AP25</f>
        <v>1.4632298502348373E-3</v>
      </c>
      <c r="AS49" s="15">
        <f t="shared" ref="AS49" si="40">IF(AS25-AQ25=0,"-",AS25-AQ25)</f>
        <v>4.9669733985991116E-3</v>
      </c>
    </row>
    <row r="51" spans="2:54" x14ac:dyDescent="0.25">
      <c r="D51" s="16">
        <f>MAX(D31:D49)</f>
        <v>0</v>
      </c>
      <c r="F51" s="16">
        <f>MAX(F31:F49)</f>
        <v>0</v>
      </c>
      <c r="H51" s="16">
        <f>MAX(H31:H49)</f>
        <v>0</v>
      </c>
      <c r="J51" s="16">
        <f>MAX(J31:J49)</f>
        <v>7.0621468926557185E-4</v>
      </c>
      <c r="L51" s="16">
        <f>MAX(L31:L49)</f>
        <v>0</v>
      </c>
      <c r="N51" s="16">
        <f>MAX(N31:N49)</f>
        <v>5.0568086711960669E-3</v>
      </c>
      <c r="P51" s="16">
        <f>MAX(P31:P49)</f>
        <v>2.1841397849462263E-2</v>
      </c>
      <c r="R51" s="16">
        <f>MAX(R31:R49)</f>
        <v>0</v>
      </c>
      <c r="T51" s="16">
        <f>MAX(T31:T49)</f>
        <v>5.8747476272138499E-3</v>
      </c>
      <c r="V51" s="16">
        <f>MAX(V31:V49)</f>
        <v>2.5813188220154881E-2</v>
      </c>
      <c r="X51" s="16">
        <f>MAX(X31:X49)</f>
        <v>9.4719393795883455E-4</v>
      </c>
      <c r="Z51" s="16">
        <f>MAX(Z31:Z49)</f>
        <v>1.0892730286526042E-2</v>
      </c>
      <c r="AB51" s="16">
        <f>MAX(AB31:AB49)</f>
        <v>0</v>
      </c>
      <c r="AD51" s="16">
        <f>MAX(AD31:AD49)</f>
        <v>1.2577877233288515E-3</v>
      </c>
      <c r="AF51" s="16">
        <f>MAX(AF31:AF49)</f>
        <v>2.0803697579774294E-4</v>
      </c>
      <c r="AH51" s="16">
        <f>MAX(AH31:AH49)</f>
        <v>3.3714453679581924E-3</v>
      </c>
      <c r="AJ51" s="16">
        <f>MAX(AJ31:AJ49)</f>
        <v>3.6430176166390993E-4</v>
      </c>
      <c r="AL51" s="16">
        <f>MAX(AL31:AL49)</f>
        <v>3.2204593890599265E-2</v>
      </c>
      <c r="AN51" s="16">
        <f>MAX(AN31:AN49)</f>
        <v>5.7909604519773783E-2</v>
      </c>
      <c r="AP51" s="16">
        <f>MAX(AP31:AP49)</f>
        <v>4.943502824859114E-3</v>
      </c>
      <c r="AR51" s="16">
        <f>MAX(AR31:AR49)</f>
        <v>3.5310734463274152E-3</v>
      </c>
    </row>
    <row r="52" spans="2:54" ht="219" customHeight="1" x14ac:dyDescent="0.25">
      <c r="B52" s="17" t="s">
        <v>26</v>
      </c>
      <c r="C52" s="18"/>
      <c r="D52" s="74"/>
      <c r="E52" s="75"/>
      <c r="F52" s="66"/>
      <c r="G52" s="67"/>
      <c r="H52" s="66"/>
      <c r="I52" s="67"/>
      <c r="J52" s="66"/>
      <c r="K52" s="67"/>
      <c r="L52" s="66"/>
      <c r="M52" s="67"/>
      <c r="N52" s="66"/>
      <c r="O52" s="67"/>
      <c r="P52" s="66"/>
      <c r="Q52" s="67"/>
      <c r="R52" s="66"/>
      <c r="S52" s="67"/>
      <c r="T52" s="66"/>
      <c r="U52" s="67"/>
      <c r="V52" s="66"/>
      <c r="W52" s="67"/>
      <c r="X52" s="66"/>
      <c r="Y52" s="67"/>
      <c r="Z52" s="66"/>
      <c r="AA52" s="67"/>
      <c r="AB52" s="66"/>
      <c r="AC52" s="67"/>
      <c r="AD52" s="66"/>
      <c r="AE52" s="67"/>
      <c r="AF52" s="66"/>
      <c r="AG52" s="67"/>
      <c r="AH52" s="66"/>
      <c r="AI52" s="67"/>
      <c r="AJ52" s="66"/>
      <c r="AK52" s="67"/>
      <c r="AL52" s="66"/>
      <c r="AM52" s="67"/>
      <c r="AN52" s="66"/>
      <c r="AO52" s="67"/>
      <c r="AP52" s="64"/>
      <c r="AQ52" s="64"/>
      <c r="AR52" s="68"/>
      <c r="AS52" s="69"/>
      <c r="AT52" s="70"/>
      <c r="AU52" s="71"/>
    </row>
    <row r="54" spans="2:54" x14ac:dyDescent="0.25">
      <c r="B54" s="1" t="s">
        <v>12</v>
      </c>
      <c r="D54" s="1" t="str">
        <f t="shared" ref="D54:D65" si="41">IF(OR(D7="-",D7&lt;0.02),"",D$28&amp;",")</f>
        <v/>
      </c>
      <c r="E54" s="1" t="str">
        <f t="shared" ref="E54:E65" si="42">IF(OR(D7="-",D7&gt;-0.02),"",D$28&amp;",")</f>
        <v/>
      </c>
      <c r="F54" s="1" t="str">
        <f t="shared" ref="F54:F65" si="43">IF(OR(F31="-",F31&lt;0.02),"",F$28&amp;",")</f>
        <v/>
      </c>
      <c r="G54" s="1" t="str">
        <f t="shared" ref="G54:G65" si="44">IF(OR(F31="-",F31&gt;-0.02),"",F$28&amp;",")</f>
        <v/>
      </c>
      <c r="H54" s="1" t="str">
        <f t="shared" ref="H54:H65" si="45">IF(OR(H31="-",H31&lt;0.02),"",H$28&amp;",")</f>
        <v/>
      </c>
      <c r="I54" s="1" t="str">
        <f t="shared" ref="I54:I65" si="46">IF(OR(H31="-",H31&gt;-0.02),"",H$28&amp;",")</f>
        <v/>
      </c>
      <c r="J54" s="1" t="str">
        <f t="shared" ref="J54:J65" si="47">IF(OR(J31="-",J31&lt;0.02),"",J$28&amp;",")</f>
        <v/>
      </c>
      <c r="K54" s="1" t="str">
        <f t="shared" ref="K54:K65" si="48">IF(OR(J31="-",J31&gt;-0.02),"",J$28&amp;",")</f>
        <v/>
      </c>
      <c r="L54" s="1" t="str">
        <f t="shared" ref="L54:L65" si="49">IF(OR(L31="-",L31&lt;0.02),"",L$28&amp;",")</f>
        <v/>
      </c>
      <c r="M54" s="1" t="str">
        <f t="shared" ref="M54:M65" si="50">IF(OR(L31="-",L31&gt;-0.02),"",L$28&amp;",")</f>
        <v/>
      </c>
      <c r="N54" s="1" t="str">
        <f t="shared" ref="N54:N65" si="51">IF(OR(N31="-",N31&lt;0.02),"",N$28&amp;",")</f>
        <v/>
      </c>
      <c r="O54" s="1" t="str">
        <f t="shared" ref="O54:O65" si="52">IF(OR(N31="-",N31&gt;-0.02),"",N$28&amp;",")</f>
        <v/>
      </c>
      <c r="P54" s="1" t="str">
        <f t="shared" ref="P54:P65" si="53">IF(OR(P31="-",P31&lt;0.02),"",P$28&amp;",")</f>
        <v/>
      </c>
      <c r="Q54" s="1" t="str">
        <f t="shared" ref="Q54:Q65" si="54">IF(OR(P31="-",P31&gt;-0.02),"",P$28&amp;",")</f>
        <v/>
      </c>
      <c r="R54" s="1" t="str">
        <f t="shared" ref="R54:R65" si="55">IF(OR(R31="-",R31&lt;0.02),"",R$28&amp;",")</f>
        <v/>
      </c>
      <c r="S54" s="1" t="str">
        <f t="shared" ref="S54:S65" si="56">IF(OR(R31="-",R31&gt;-0.02),"",R$28&amp;",")</f>
        <v/>
      </c>
      <c r="T54" s="1" t="str">
        <f t="shared" ref="T54:T65" si="57">IF(OR(T31="-",T31&lt;0.02),"",T$28&amp;",")</f>
        <v/>
      </c>
      <c r="U54" s="1" t="str">
        <f t="shared" ref="U54:U65" si="58">IF(OR(T31="-",T31&gt;-0.02),"",T$28&amp;",")</f>
        <v/>
      </c>
      <c r="V54" s="1" t="str">
        <f t="shared" ref="V54:V65" si="59">IF(OR(V31="-",V31&lt;0.02),"",V$28&amp;",")</f>
        <v/>
      </c>
      <c r="W54" s="1" t="str">
        <f t="shared" ref="W54:W65" si="60">IF(OR(V31="-",V31&gt;-0.02),"",V$28&amp;",")</f>
        <v/>
      </c>
      <c r="X54" s="1" t="str">
        <f t="shared" ref="X54:X65" si="61">IF(OR(X31="-",X31&lt;0.02),"",X$28&amp;",")</f>
        <v/>
      </c>
      <c r="Y54" s="1" t="str">
        <f t="shared" ref="Y54:Y65" si="62">IF(OR(X31="-",X31&gt;-0.02),"",X$28&amp;",")</f>
        <v/>
      </c>
      <c r="Z54" s="1" t="str">
        <f t="shared" ref="Z54:Z65" si="63">IF(OR(Z31="-",Z31&lt;0.02),"",Z$28&amp;",")</f>
        <v/>
      </c>
      <c r="AA54" s="1" t="str">
        <f t="shared" ref="AA54:AA65" si="64">IF(OR(Z31="-",Z31&gt;-0.02),"",Z$28&amp;",")</f>
        <v/>
      </c>
      <c r="AB54" s="1" t="str">
        <f t="shared" ref="AB54:AB65" si="65">IF(OR(AB31="-",AB31&lt;0.02),"",AB$28&amp;",")</f>
        <v/>
      </c>
      <c r="AC54" s="1" t="str">
        <f t="shared" ref="AC54:AC65" si="66">IF(OR(AB31="-",AB31&gt;-0.02),"",AB$28&amp;",")</f>
        <v/>
      </c>
      <c r="AD54" s="1" t="str">
        <f t="shared" ref="AD54:AD65" si="67">IF(OR(AD31="-",AD31&lt;0.02),"",AD$28&amp;",")</f>
        <v/>
      </c>
      <c r="AE54" s="1" t="str">
        <f t="shared" ref="AE54:AE65" si="68">IF(OR(AD31="-",AD31&gt;-0.02),"",AD$28&amp;",")</f>
        <v/>
      </c>
      <c r="AF54" s="1" t="str">
        <f t="shared" ref="AF54:AF65" si="69">IF(OR(AF31="-",AF31&lt;0.02),"",AF$28&amp;",")</f>
        <v/>
      </c>
      <c r="AG54" s="1" t="str">
        <f t="shared" ref="AG54:AG65" si="70">IF(OR(AF31="-",AF31&gt;-0.02),"",AF$28&amp;",")</f>
        <v/>
      </c>
      <c r="AH54" s="1" t="str">
        <f t="shared" ref="AH54:AH65" si="71">IF(OR(AH31="-",AH31&lt;0.02),"",AH$28&amp;",")</f>
        <v/>
      </c>
      <c r="AI54" s="1" t="str">
        <f t="shared" ref="AI54:AI65" si="72">IF(OR(AH31="-",AH31&gt;-0.02),"",AH$28&amp;",")</f>
        <v/>
      </c>
      <c r="AJ54" s="1" t="str">
        <f t="shared" ref="AJ54:AJ65" si="73">IF(OR(AJ31="-",AJ31&lt;0.02),"",AJ$28&amp;",")</f>
        <v/>
      </c>
      <c r="AK54" s="1" t="str">
        <f t="shared" ref="AK54:AK65" si="74">IF(OR(AJ31="-",AJ31&gt;-0.02),"",AJ$28&amp;",")</f>
        <v/>
      </c>
      <c r="AL54" s="1" t="str">
        <f t="shared" ref="AL54:AL65" si="75">IF(OR(AL31="-",AL31&lt;0.02),"",AL$28&amp;",")</f>
        <v/>
      </c>
      <c r="AM54" s="1" t="str">
        <f t="shared" ref="AM54:AM65" si="76">IF(OR(AL31="-",AL31&gt;-0.02),"",AL$28&amp;",")</f>
        <v/>
      </c>
      <c r="AN54" s="1" t="str">
        <f t="shared" ref="AN54:AN65" si="77">IF(OR(AN31="-",AN31&lt;0.02),"",AN$28&amp;",")</f>
        <v>Table 1001: allowed revenue,</v>
      </c>
      <c r="AO54" s="1" t="str">
        <f t="shared" ref="AO54:AO65" si="78">IF(OR(AN31="-",AN31&gt;-0.02),"",AN$28&amp;",")</f>
        <v/>
      </c>
      <c r="AR54" s="1" t="str">
        <f t="shared" ref="AR54:AR65" si="79">IF(OR(AR31="-",AR31&lt;0.02),"",AR$28&amp;",")</f>
        <v/>
      </c>
      <c r="AS54" s="1" t="str">
        <f t="shared" ref="AS54:AS65" si="80">IF(OR(AR31="-",AR31&gt;-0.02),"",AR$28&amp;",")</f>
        <v/>
      </c>
      <c r="AW54" s="1" t="str">
        <f>D54&amp;F54&amp;H54&amp;J54&amp;L54&amp;N54&amp;P54&amp;R54&amp;T54&amp;V54&amp;X54&amp;Z54&amp;AB54&amp;AD54&amp;AF54&amp;AH54&amp;AJ54&amp;AL54&amp;AN54&amp;AR54</f>
        <v>Table 1001: allowed revenue,</v>
      </c>
      <c r="AX54" s="1" t="str">
        <f>E54&amp;G54&amp;I54&amp;K54&amp;M54&amp;O54&amp;Q54&amp;S54&amp;U54&amp;W54&amp;Y54&amp;AA54&amp;AC54&amp;AE54&amp;AG54&amp;AI54&amp;AK54&amp;AM54&amp;AO54&amp;AS54</f>
        <v/>
      </c>
      <c r="AY54" s="1" t="str">
        <f>IF(AW54="","No factors contributing to greater than 2% upward change.",BA54)</f>
        <v>Gone up mainly due to Table 1001: allowed revenue,</v>
      </c>
      <c r="AZ54" s="1" t="str">
        <f>IF(AX54="","No factors contributing to greater than 2% downward change.",BB54)</f>
        <v>No factors contributing to greater than 2% downward change.</v>
      </c>
      <c r="BA54" s="1" t="str">
        <f>"Gone up mainly due to "&amp;AW54</f>
        <v>Gone up mainly due to Table 1001: allowed revenue,</v>
      </c>
      <c r="BB54" s="1" t="str">
        <f>"Gone down mainly due to "&amp;AX54</f>
        <v xml:space="preserve">Gone down mainly due to </v>
      </c>
    </row>
    <row r="55" spans="2:54" x14ac:dyDescent="0.25">
      <c r="B55" s="1" t="s">
        <v>13</v>
      </c>
      <c r="D55" s="1" t="str">
        <f t="shared" si="41"/>
        <v/>
      </c>
      <c r="E55" s="1" t="str">
        <f t="shared" si="42"/>
        <v/>
      </c>
      <c r="F55" s="1" t="str">
        <f t="shared" si="43"/>
        <v/>
      </c>
      <c r="G55" s="1" t="str">
        <f t="shared" si="44"/>
        <v/>
      </c>
      <c r="H55" s="1" t="str">
        <f t="shared" si="45"/>
        <v/>
      </c>
      <c r="I55" s="1" t="str">
        <f t="shared" si="46"/>
        <v/>
      </c>
      <c r="J55" s="1" t="str">
        <f t="shared" si="47"/>
        <v/>
      </c>
      <c r="K55" s="1" t="str">
        <f t="shared" si="48"/>
        <v/>
      </c>
      <c r="L55" s="1" t="str">
        <f t="shared" si="49"/>
        <v/>
      </c>
      <c r="M55" s="1" t="str">
        <f t="shared" si="50"/>
        <v/>
      </c>
      <c r="N55" s="1" t="str">
        <f t="shared" si="51"/>
        <v/>
      </c>
      <c r="O55" s="1" t="str">
        <f t="shared" si="52"/>
        <v/>
      </c>
      <c r="P55" s="1" t="str">
        <f t="shared" si="53"/>
        <v/>
      </c>
      <c r="Q55" s="1" t="str">
        <f t="shared" si="54"/>
        <v/>
      </c>
      <c r="R55" s="1" t="str">
        <f t="shared" si="55"/>
        <v/>
      </c>
      <c r="S55" s="1" t="str">
        <f t="shared" si="56"/>
        <v/>
      </c>
      <c r="T55" s="1" t="str">
        <f t="shared" si="57"/>
        <v/>
      </c>
      <c r="U55" s="1" t="str">
        <f t="shared" si="58"/>
        <v/>
      </c>
      <c r="V55" s="1" t="str">
        <f t="shared" si="59"/>
        <v/>
      </c>
      <c r="W55" s="1" t="str">
        <f t="shared" si="60"/>
        <v/>
      </c>
      <c r="X55" s="1" t="str">
        <f t="shared" si="61"/>
        <v/>
      </c>
      <c r="Y55" s="1" t="str">
        <f t="shared" si="62"/>
        <v/>
      </c>
      <c r="Z55" s="1" t="str">
        <f t="shared" si="63"/>
        <v/>
      </c>
      <c r="AA55" s="1" t="str">
        <f t="shared" si="64"/>
        <v/>
      </c>
      <c r="AB55" s="1" t="str">
        <f t="shared" si="65"/>
        <v/>
      </c>
      <c r="AC55" s="1" t="str">
        <f t="shared" si="66"/>
        <v/>
      </c>
      <c r="AD55" s="1" t="str">
        <f t="shared" si="67"/>
        <v/>
      </c>
      <c r="AE55" s="1" t="str">
        <f t="shared" si="68"/>
        <v/>
      </c>
      <c r="AF55" s="1" t="str">
        <f t="shared" si="69"/>
        <v/>
      </c>
      <c r="AG55" s="1" t="str">
        <f t="shared" si="70"/>
        <v/>
      </c>
      <c r="AH55" s="1" t="str">
        <f t="shared" si="71"/>
        <v/>
      </c>
      <c r="AI55" s="1" t="str">
        <f t="shared" si="72"/>
        <v/>
      </c>
      <c r="AJ55" s="1" t="str">
        <f t="shared" si="73"/>
        <v/>
      </c>
      <c r="AK55" s="1" t="str">
        <f t="shared" si="74"/>
        <v/>
      </c>
      <c r="AL55" s="1" t="str">
        <f t="shared" si="75"/>
        <v/>
      </c>
      <c r="AM55" s="1" t="str">
        <f t="shared" si="76"/>
        <v>Table 1053: volumes and mpans etc forecast,</v>
      </c>
      <c r="AN55" s="1" t="str">
        <f t="shared" si="77"/>
        <v>Table 1001: allowed revenue,</v>
      </c>
      <c r="AO55" s="1" t="str">
        <f t="shared" si="78"/>
        <v/>
      </c>
      <c r="AR55" s="1" t="str">
        <f t="shared" si="79"/>
        <v/>
      </c>
      <c r="AS55" s="1" t="str">
        <f t="shared" si="80"/>
        <v/>
      </c>
      <c r="AW55" s="1" t="str">
        <f t="shared" ref="AW55:AW71" si="81">D55&amp;F55&amp;H55&amp;J55&amp;L55&amp;N55&amp;P55&amp;R55&amp;T55&amp;V55&amp;X55&amp;Z55&amp;AB55&amp;AD55&amp;AF55&amp;AH55&amp;AJ55&amp;AL55&amp;AN55&amp;AR55</f>
        <v>Table 1001: allowed revenue,</v>
      </c>
      <c r="AX55" s="1" t="str">
        <f t="shared" ref="AX55:AX71" si="82">E55&amp;G55&amp;I55&amp;K55&amp;M55&amp;O55&amp;Q55&amp;S55&amp;U55&amp;W55&amp;Y55&amp;AA55&amp;AC55&amp;AE55&amp;AG55&amp;AI55&amp;AK55&amp;AM55&amp;AO55&amp;AS55</f>
        <v>Table 1053: volumes and mpans etc forecast,</v>
      </c>
      <c r="AY55" s="1" t="str">
        <f t="shared" ref="AY55:AY71" si="83">IF(AW55="","No factors contributing to greater than 2% upward change.",BA55)</f>
        <v>Gone up mainly due to Table 1001: allowed revenue,</v>
      </c>
      <c r="AZ55" s="1" t="str">
        <f t="shared" ref="AZ55:AZ71" si="84">IF(AX55="","No factors contributing to greater than 2% downward change.",BB55)</f>
        <v>Gone down mainly due to Table 1053: volumes and mpans etc forecast,</v>
      </c>
      <c r="BA55" s="1" t="str">
        <f t="shared" ref="BA55:BA71" si="85">"Gone up mainly due to "&amp;AW55</f>
        <v>Gone up mainly due to Table 1001: allowed revenue,</v>
      </c>
      <c r="BB55" s="1" t="str">
        <f t="shared" ref="BB55:BB71" si="86">"Gone down mainly due to "&amp;AX55</f>
        <v>Gone down mainly due to Table 1053: volumes and mpans etc forecast,</v>
      </c>
    </row>
    <row r="56" spans="2:54" x14ac:dyDescent="0.25">
      <c r="B56" s="1" t="s">
        <v>14</v>
      </c>
      <c r="D56" s="1" t="str">
        <f t="shared" si="41"/>
        <v/>
      </c>
      <c r="E56" s="1" t="str">
        <f t="shared" si="42"/>
        <v/>
      </c>
      <c r="F56" s="1" t="str">
        <f t="shared" si="43"/>
        <v/>
      </c>
      <c r="G56" s="1" t="str">
        <f t="shared" si="44"/>
        <v/>
      </c>
      <c r="H56" s="1" t="str">
        <f t="shared" si="45"/>
        <v/>
      </c>
      <c r="I56" s="1" t="str">
        <f t="shared" si="46"/>
        <v/>
      </c>
      <c r="J56" s="1" t="str">
        <f t="shared" si="47"/>
        <v/>
      </c>
      <c r="K56" s="1" t="str">
        <f t="shared" si="48"/>
        <v/>
      </c>
      <c r="L56" s="1" t="str">
        <f t="shared" si="49"/>
        <v/>
      </c>
      <c r="M56" s="1" t="str">
        <f t="shared" si="50"/>
        <v/>
      </c>
      <c r="N56" s="1" t="str">
        <f t="shared" si="51"/>
        <v/>
      </c>
      <c r="O56" s="1" t="str">
        <f t="shared" si="52"/>
        <v/>
      </c>
      <c r="P56" s="1" t="str">
        <f t="shared" si="53"/>
        <v/>
      </c>
      <c r="Q56" s="1" t="str">
        <f t="shared" si="54"/>
        <v/>
      </c>
      <c r="R56" s="1" t="str">
        <f t="shared" si="55"/>
        <v/>
      </c>
      <c r="S56" s="1" t="str">
        <f t="shared" si="56"/>
        <v/>
      </c>
      <c r="T56" s="1" t="str">
        <f t="shared" si="57"/>
        <v/>
      </c>
      <c r="U56" s="1" t="str">
        <f t="shared" si="58"/>
        <v/>
      </c>
      <c r="V56" s="1" t="str">
        <f t="shared" si="59"/>
        <v/>
      </c>
      <c r="W56" s="1" t="str">
        <f t="shared" si="60"/>
        <v/>
      </c>
      <c r="X56" s="1" t="str">
        <f t="shared" si="61"/>
        <v/>
      </c>
      <c r="Y56" s="1" t="str">
        <f t="shared" si="62"/>
        <v/>
      </c>
      <c r="Z56" s="1" t="str">
        <f t="shared" si="63"/>
        <v/>
      </c>
      <c r="AA56" s="1" t="str">
        <f t="shared" si="64"/>
        <v>Table 1059: Otex,</v>
      </c>
      <c r="AB56" s="1" t="str">
        <f t="shared" si="65"/>
        <v/>
      </c>
      <c r="AC56" s="1" t="str">
        <f t="shared" si="66"/>
        <v/>
      </c>
      <c r="AD56" s="1" t="str">
        <f t="shared" si="67"/>
        <v/>
      </c>
      <c r="AE56" s="1" t="str">
        <f t="shared" si="68"/>
        <v/>
      </c>
      <c r="AF56" s="1" t="str">
        <f t="shared" si="69"/>
        <v/>
      </c>
      <c r="AG56" s="1" t="str">
        <f t="shared" si="70"/>
        <v/>
      </c>
      <c r="AH56" s="1" t="str">
        <f t="shared" si="71"/>
        <v/>
      </c>
      <c r="AI56" s="1" t="str">
        <f t="shared" si="72"/>
        <v>Table 1069: Peaking probabailities,</v>
      </c>
      <c r="AJ56" s="1" t="str">
        <f t="shared" si="73"/>
        <v/>
      </c>
      <c r="AK56" s="1" t="str">
        <f t="shared" si="74"/>
        <v/>
      </c>
      <c r="AL56" s="1" t="str">
        <f t="shared" si="75"/>
        <v/>
      </c>
      <c r="AM56" s="1" t="str">
        <f t="shared" si="76"/>
        <v/>
      </c>
      <c r="AN56" s="1" t="str">
        <f t="shared" si="77"/>
        <v>Table 1001: allowed revenue,</v>
      </c>
      <c r="AO56" s="1" t="str">
        <f t="shared" si="78"/>
        <v/>
      </c>
      <c r="AR56" s="1" t="str">
        <f t="shared" si="79"/>
        <v/>
      </c>
      <c r="AS56" s="1" t="str">
        <f t="shared" si="80"/>
        <v/>
      </c>
      <c r="AW56" s="1" t="str">
        <f t="shared" si="81"/>
        <v>Table 1001: allowed revenue,</v>
      </c>
      <c r="AX56" s="1" t="str">
        <f t="shared" si="82"/>
        <v>Table 1059: Otex,Table 1069: Peaking probabailities,</v>
      </c>
      <c r="AY56" s="1" t="str">
        <f t="shared" si="83"/>
        <v>Gone up mainly due to Table 1001: allowed revenue,</v>
      </c>
      <c r="AZ56" s="1" t="str">
        <f t="shared" si="84"/>
        <v>Gone down mainly due to Table 1059: Otex,Table 1069: Peaking probabailities,</v>
      </c>
      <c r="BA56" s="1" t="str">
        <f t="shared" si="85"/>
        <v>Gone up mainly due to Table 1001: allowed revenue,</v>
      </c>
      <c r="BB56" s="1" t="str">
        <f t="shared" si="86"/>
        <v>Gone down mainly due to Table 1059: Otex,Table 1069: Peaking probabailities,</v>
      </c>
    </row>
    <row r="57" spans="2:54" x14ac:dyDescent="0.25">
      <c r="B57" s="1" t="s">
        <v>15</v>
      </c>
      <c r="D57" s="1" t="str">
        <f t="shared" si="41"/>
        <v/>
      </c>
      <c r="E57" s="1" t="str">
        <f t="shared" si="42"/>
        <v/>
      </c>
      <c r="F57" s="1" t="str">
        <f t="shared" si="43"/>
        <v/>
      </c>
      <c r="G57" s="1" t="str">
        <f t="shared" si="44"/>
        <v/>
      </c>
      <c r="H57" s="1" t="str">
        <f t="shared" si="45"/>
        <v/>
      </c>
      <c r="I57" s="1" t="str">
        <f t="shared" si="46"/>
        <v/>
      </c>
      <c r="J57" s="1" t="str">
        <f t="shared" si="47"/>
        <v/>
      </c>
      <c r="K57" s="1" t="str">
        <f t="shared" si="48"/>
        <v/>
      </c>
      <c r="L57" s="1" t="str">
        <f t="shared" si="49"/>
        <v/>
      </c>
      <c r="M57" s="1" t="str">
        <f t="shared" si="50"/>
        <v/>
      </c>
      <c r="N57" s="1" t="str">
        <f t="shared" si="51"/>
        <v/>
      </c>
      <c r="O57" s="1" t="str">
        <f t="shared" si="52"/>
        <v/>
      </c>
      <c r="P57" s="1" t="str">
        <f t="shared" si="53"/>
        <v/>
      </c>
      <c r="Q57" s="1" t="str">
        <f t="shared" si="54"/>
        <v/>
      </c>
      <c r="R57" s="1" t="str">
        <f t="shared" si="55"/>
        <v/>
      </c>
      <c r="S57" s="1" t="str">
        <f t="shared" si="56"/>
        <v/>
      </c>
      <c r="T57" s="1" t="str">
        <f t="shared" si="57"/>
        <v/>
      </c>
      <c r="U57" s="1" t="str">
        <f t="shared" si="58"/>
        <v/>
      </c>
      <c r="V57" s="1" t="str">
        <f t="shared" si="59"/>
        <v/>
      </c>
      <c r="W57" s="1" t="str">
        <f t="shared" si="60"/>
        <v/>
      </c>
      <c r="X57" s="1" t="str">
        <f t="shared" si="61"/>
        <v/>
      </c>
      <c r="Y57" s="1" t="str">
        <f t="shared" si="62"/>
        <v/>
      </c>
      <c r="Z57" s="1" t="str">
        <f t="shared" si="63"/>
        <v/>
      </c>
      <c r="AA57" s="1" t="str">
        <f t="shared" si="64"/>
        <v/>
      </c>
      <c r="AB57" s="1" t="str">
        <f t="shared" si="65"/>
        <v/>
      </c>
      <c r="AC57" s="1" t="str">
        <f t="shared" si="66"/>
        <v/>
      </c>
      <c r="AD57" s="1" t="str">
        <f t="shared" si="67"/>
        <v/>
      </c>
      <c r="AE57" s="1" t="str">
        <f t="shared" si="68"/>
        <v/>
      </c>
      <c r="AF57" s="1" t="str">
        <f t="shared" si="69"/>
        <v/>
      </c>
      <c r="AG57" s="1" t="str">
        <f t="shared" si="70"/>
        <v/>
      </c>
      <c r="AH57" s="1" t="str">
        <f t="shared" si="71"/>
        <v/>
      </c>
      <c r="AI57" s="1" t="str">
        <f t="shared" si="72"/>
        <v/>
      </c>
      <c r="AJ57" s="1" t="str">
        <f t="shared" si="73"/>
        <v/>
      </c>
      <c r="AK57" s="1" t="str">
        <f t="shared" si="74"/>
        <v/>
      </c>
      <c r="AL57" s="1" t="str">
        <f t="shared" si="75"/>
        <v/>
      </c>
      <c r="AM57" s="1" t="str">
        <f t="shared" si="76"/>
        <v/>
      </c>
      <c r="AN57" s="1" t="str">
        <f t="shared" si="77"/>
        <v>Table 1001: allowed revenue,</v>
      </c>
      <c r="AO57" s="1" t="str">
        <f t="shared" si="78"/>
        <v/>
      </c>
      <c r="AR57" s="1" t="str">
        <f t="shared" si="79"/>
        <v/>
      </c>
      <c r="AS57" s="1" t="str">
        <f t="shared" si="80"/>
        <v/>
      </c>
      <c r="AW57" s="1" t="str">
        <f t="shared" si="81"/>
        <v>Table 1001: allowed revenue,</v>
      </c>
      <c r="AX57" s="1" t="str">
        <f t="shared" si="82"/>
        <v/>
      </c>
      <c r="AY57" s="1" t="str">
        <f t="shared" si="83"/>
        <v>Gone up mainly due to Table 1001: allowed revenue,</v>
      </c>
      <c r="AZ57" s="1" t="str">
        <f t="shared" si="84"/>
        <v>No factors contributing to greater than 2% downward change.</v>
      </c>
      <c r="BA57" s="1" t="str">
        <f t="shared" si="85"/>
        <v>Gone up mainly due to Table 1001: allowed revenue,</v>
      </c>
      <c r="BB57" s="1" t="str">
        <f t="shared" si="86"/>
        <v xml:space="preserve">Gone down mainly due to </v>
      </c>
    </row>
    <row r="58" spans="2:54" x14ac:dyDescent="0.25">
      <c r="B58" s="1" t="s">
        <v>16</v>
      </c>
      <c r="D58" s="1" t="str">
        <f t="shared" si="41"/>
        <v/>
      </c>
      <c r="E58" s="1" t="str">
        <f t="shared" si="42"/>
        <v/>
      </c>
      <c r="F58" s="1" t="str">
        <f t="shared" si="43"/>
        <v/>
      </c>
      <c r="G58" s="1" t="str">
        <f t="shared" si="44"/>
        <v/>
      </c>
      <c r="H58" s="1" t="str">
        <f t="shared" si="45"/>
        <v/>
      </c>
      <c r="I58" s="1" t="str">
        <f t="shared" si="46"/>
        <v/>
      </c>
      <c r="J58" s="1" t="str">
        <f t="shared" si="47"/>
        <v/>
      </c>
      <c r="K58" s="1" t="str">
        <f t="shared" si="48"/>
        <v/>
      </c>
      <c r="L58" s="1" t="str">
        <f t="shared" si="49"/>
        <v/>
      </c>
      <c r="M58" s="1" t="str">
        <f t="shared" si="50"/>
        <v/>
      </c>
      <c r="N58" s="1" t="str">
        <f t="shared" si="51"/>
        <v/>
      </c>
      <c r="O58" s="1" t="str">
        <f t="shared" si="52"/>
        <v/>
      </c>
      <c r="P58" s="1" t="str">
        <f t="shared" si="53"/>
        <v/>
      </c>
      <c r="Q58" s="1" t="str">
        <f t="shared" si="54"/>
        <v/>
      </c>
      <c r="R58" s="1" t="str">
        <f t="shared" si="55"/>
        <v/>
      </c>
      <c r="S58" s="1" t="str">
        <f t="shared" si="56"/>
        <v/>
      </c>
      <c r="T58" s="1" t="str">
        <f t="shared" si="57"/>
        <v/>
      </c>
      <c r="U58" s="1" t="str">
        <f t="shared" si="58"/>
        <v/>
      </c>
      <c r="V58" s="1" t="str">
        <f t="shared" si="59"/>
        <v>Table 1041: load characteristics (Coincidence Factor),</v>
      </c>
      <c r="W58" s="1" t="str">
        <f t="shared" si="60"/>
        <v/>
      </c>
      <c r="X58" s="1" t="str">
        <f t="shared" si="61"/>
        <v/>
      </c>
      <c r="Y58" s="1" t="str">
        <f t="shared" si="62"/>
        <v/>
      </c>
      <c r="Z58" s="1" t="str">
        <f t="shared" si="63"/>
        <v/>
      </c>
      <c r="AA58" s="1" t="str">
        <f t="shared" si="64"/>
        <v/>
      </c>
      <c r="AB58" s="1" t="str">
        <f t="shared" si="65"/>
        <v/>
      </c>
      <c r="AC58" s="1" t="str">
        <f t="shared" si="66"/>
        <v/>
      </c>
      <c r="AD58" s="1" t="str">
        <f t="shared" si="67"/>
        <v/>
      </c>
      <c r="AE58" s="1" t="str">
        <f t="shared" si="68"/>
        <v/>
      </c>
      <c r="AF58" s="1" t="str">
        <f t="shared" si="69"/>
        <v/>
      </c>
      <c r="AG58" s="1" t="str">
        <f t="shared" si="70"/>
        <v/>
      </c>
      <c r="AH58" s="1" t="str">
        <f t="shared" si="71"/>
        <v/>
      </c>
      <c r="AI58" s="1" t="str">
        <f t="shared" si="72"/>
        <v/>
      </c>
      <c r="AJ58" s="1" t="str">
        <f t="shared" si="73"/>
        <v/>
      </c>
      <c r="AK58" s="1" t="str">
        <f t="shared" si="74"/>
        <v/>
      </c>
      <c r="AL58" s="1" t="str">
        <f t="shared" si="75"/>
        <v/>
      </c>
      <c r="AM58" s="1" t="str">
        <f t="shared" si="76"/>
        <v>Table 1053: volumes and mpans etc forecast,</v>
      </c>
      <c r="AN58" s="1" t="str">
        <f t="shared" si="77"/>
        <v>Table 1001: allowed revenue,</v>
      </c>
      <c r="AO58" s="1" t="str">
        <f t="shared" si="78"/>
        <v/>
      </c>
      <c r="AR58" s="1" t="str">
        <f t="shared" si="79"/>
        <v/>
      </c>
      <c r="AS58" s="1" t="str">
        <f t="shared" si="80"/>
        <v/>
      </c>
      <c r="AW58" s="1" t="str">
        <f t="shared" si="81"/>
        <v>Table 1041: load characteristics (Coincidence Factor),Table 1001: allowed revenue,</v>
      </c>
      <c r="AX58" s="1" t="str">
        <f t="shared" si="82"/>
        <v>Table 1053: volumes and mpans etc forecast,</v>
      </c>
      <c r="AY58" s="1" t="str">
        <f t="shared" si="83"/>
        <v>Gone up mainly due to Table 1041: load characteristics (Coincidence Factor),Table 1001: allowed revenue,</v>
      </c>
      <c r="AZ58" s="1" t="str">
        <f t="shared" si="84"/>
        <v>Gone down mainly due to Table 1053: volumes and mpans etc forecast,</v>
      </c>
      <c r="BA58" s="1" t="str">
        <f t="shared" si="85"/>
        <v>Gone up mainly due to Table 1041: load characteristics (Coincidence Factor),Table 1001: allowed revenue,</v>
      </c>
      <c r="BB58" s="1" t="str">
        <f t="shared" si="86"/>
        <v>Gone down mainly due to Table 1053: volumes and mpans etc forecast,</v>
      </c>
    </row>
    <row r="59" spans="2:54" x14ac:dyDescent="0.25">
      <c r="B59" s="1" t="s">
        <v>17</v>
      </c>
      <c r="D59" s="1" t="str">
        <f t="shared" si="41"/>
        <v/>
      </c>
      <c r="E59" s="1" t="str">
        <f t="shared" si="42"/>
        <v/>
      </c>
      <c r="F59" s="1" t="str">
        <f t="shared" si="43"/>
        <v/>
      </c>
      <c r="G59" s="1" t="str">
        <f t="shared" si="44"/>
        <v/>
      </c>
      <c r="H59" s="1" t="str">
        <f t="shared" si="45"/>
        <v/>
      </c>
      <c r="I59" s="1" t="str">
        <f t="shared" si="46"/>
        <v/>
      </c>
      <c r="J59" s="1" t="str">
        <f t="shared" si="47"/>
        <v/>
      </c>
      <c r="K59" s="1" t="str">
        <f t="shared" si="48"/>
        <v/>
      </c>
      <c r="L59" s="1" t="str">
        <f t="shared" si="49"/>
        <v/>
      </c>
      <c r="M59" s="1" t="str">
        <f t="shared" si="50"/>
        <v/>
      </c>
      <c r="N59" s="1" t="str">
        <f t="shared" si="51"/>
        <v/>
      </c>
      <c r="O59" s="1" t="str">
        <f t="shared" si="52"/>
        <v/>
      </c>
      <c r="P59" s="1" t="str">
        <f t="shared" si="53"/>
        <v/>
      </c>
      <c r="Q59" s="1" t="str">
        <f t="shared" si="54"/>
        <v/>
      </c>
      <c r="R59" s="1" t="str">
        <f t="shared" si="55"/>
        <v/>
      </c>
      <c r="S59" s="1" t="str">
        <f t="shared" si="56"/>
        <v/>
      </c>
      <c r="T59" s="1" t="str">
        <f t="shared" si="57"/>
        <v/>
      </c>
      <c r="U59" s="1" t="str">
        <f t="shared" si="58"/>
        <v/>
      </c>
      <c r="V59" s="1" t="str">
        <f t="shared" si="59"/>
        <v/>
      </c>
      <c r="W59" s="1" t="str">
        <f t="shared" si="60"/>
        <v/>
      </c>
      <c r="X59" s="1" t="str">
        <f t="shared" si="61"/>
        <v/>
      </c>
      <c r="Y59" s="1" t="str">
        <f t="shared" si="62"/>
        <v/>
      </c>
      <c r="Z59" s="1" t="str">
        <f t="shared" si="63"/>
        <v/>
      </c>
      <c r="AA59" s="1" t="str">
        <f t="shared" si="64"/>
        <v>Table 1059: Otex,</v>
      </c>
      <c r="AB59" s="1" t="str">
        <f t="shared" si="65"/>
        <v/>
      </c>
      <c r="AC59" s="1" t="str">
        <f t="shared" si="66"/>
        <v/>
      </c>
      <c r="AD59" s="1" t="str">
        <f t="shared" si="67"/>
        <v/>
      </c>
      <c r="AE59" s="1" t="str">
        <f t="shared" si="68"/>
        <v/>
      </c>
      <c r="AF59" s="1" t="str">
        <f t="shared" si="69"/>
        <v/>
      </c>
      <c r="AG59" s="1" t="str">
        <f t="shared" si="70"/>
        <v/>
      </c>
      <c r="AH59" s="1" t="str">
        <f t="shared" si="71"/>
        <v/>
      </c>
      <c r="AI59" s="1" t="str">
        <f t="shared" si="72"/>
        <v>Table 1069: Peaking probabailities,</v>
      </c>
      <c r="AJ59" s="1" t="str">
        <f t="shared" si="73"/>
        <v/>
      </c>
      <c r="AK59" s="1" t="str">
        <f t="shared" si="74"/>
        <v/>
      </c>
      <c r="AL59" s="1" t="str">
        <f t="shared" si="75"/>
        <v/>
      </c>
      <c r="AM59" s="1" t="str">
        <f t="shared" si="76"/>
        <v/>
      </c>
      <c r="AN59" s="1" t="str">
        <f t="shared" si="77"/>
        <v>Table 1001: allowed revenue,</v>
      </c>
      <c r="AO59" s="1" t="str">
        <f t="shared" si="78"/>
        <v/>
      </c>
      <c r="AR59" s="1" t="str">
        <f t="shared" si="79"/>
        <v/>
      </c>
      <c r="AS59" s="1" t="str">
        <f t="shared" si="80"/>
        <v/>
      </c>
      <c r="AW59" s="1" t="str">
        <f t="shared" si="81"/>
        <v>Table 1001: allowed revenue,</v>
      </c>
      <c r="AX59" s="1" t="str">
        <f t="shared" si="82"/>
        <v>Table 1059: Otex,Table 1069: Peaking probabailities,</v>
      </c>
      <c r="AY59" s="1" t="str">
        <f t="shared" si="83"/>
        <v>Gone up mainly due to Table 1001: allowed revenue,</v>
      </c>
      <c r="AZ59" s="1" t="str">
        <f t="shared" si="84"/>
        <v>Gone down mainly due to Table 1059: Otex,Table 1069: Peaking probabailities,</v>
      </c>
      <c r="BA59" s="1" t="str">
        <f t="shared" si="85"/>
        <v>Gone up mainly due to Table 1001: allowed revenue,</v>
      </c>
      <c r="BB59" s="1" t="str">
        <f t="shared" si="86"/>
        <v>Gone down mainly due to Table 1059: Otex,Table 1069: Peaking probabailities,</v>
      </c>
    </row>
    <row r="60" spans="2:54" x14ac:dyDescent="0.25">
      <c r="B60" s="1" t="s">
        <v>18</v>
      </c>
      <c r="D60" s="1" t="str">
        <f t="shared" si="41"/>
        <v/>
      </c>
      <c r="E60" s="1" t="str">
        <f t="shared" si="42"/>
        <v/>
      </c>
      <c r="F60" s="1" t="str">
        <f t="shared" si="43"/>
        <v/>
      </c>
      <c r="G60" s="1" t="str">
        <f t="shared" si="44"/>
        <v/>
      </c>
      <c r="AN60" s="1" t="str">
        <f t="shared" si="77"/>
        <v/>
      </c>
      <c r="AO60" s="1" t="str">
        <f t="shared" si="78"/>
        <v/>
      </c>
      <c r="AR60" s="1" t="str">
        <f t="shared" si="79"/>
        <v/>
      </c>
      <c r="AS60" s="1" t="str">
        <f t="shared" si="80"/>
        <v/>
      </c>
      <c r="AW60" s="1" t="str">
        <f t="shared" si="81"/>
        <v/>
      </c>
      <c r="AX60" s="1" t="str">
        <f t="shared" si="82"/>
        <v/>
      </c>
      <c r="AY60" s="1" t="str">
        <f t="shared" si="83"/>
        <v>No factors contributing to greater than 2% upward change.</v>
      </c>
      <c r="AZ60" s="1" t="str">
        <f t="shared" si="84"/>
        <v>No factors contributing to greater than 2% downward change.</v>
      </c>
      <c r="BA60" s="1" t="str">
        <f t="shared" si="85"/>
        <v xml:space="preserve">Gone up mainly due to </v>
      </c>
      <c r="BB60" s="1" t="str">
        <f t="shared" si="86"/>
        <v xml:space="preserve">Gone down mainly due to </v>
      </c>
    </row>
    <row r="61" spans="2:54" x14ac:dyDescent="0.25">
      <c r="B61" s="1" t="s">
        <v>19</v>
      </c>
      <c r="D61" s="1" t="str">
        <f t="shared" si="41"/>
        <v/>
      </c>
      <c r="E61" s="1" t="str">
        <f t="shared" si="42"/>
        <v/>
      </c>
      <c r="F61" s="1" t="str">
        <f t="shared" si="43"/>
        <v/>
      </c>
      <c r="G61" s="1" t="str">
        <f t="shared" si="44"/>
        <v/>
      </c>
      <c r="AN61" s="1" t="str">
        <f t="shared" si="77"/>
        <v/>
      </c>
      <c r="AO61" s="1" t="str">
        <f t="shared" si="78"/>
        <v/>
      </c>
      <c r="AR61" s="1" t="str">
        <f t="shared" si="79"/>
        <v/>
      </c>
      <c r="AS61" s="1" t="str">
        <f t="shared" si="80"/>
        <v/>
      </c>
      <c r="AW61" s="1" t="str">
        <f t="shared" si="81"/>
        <v/>
      </c>
      <c r="AX61" s="1" t="str">
        <f t="shared" si="82"/>
        <v/>
      </c>
      <c r="AY61" s="1" t="str">
        <f t="shared" si="83"/>
        <v>No factors contributing to greater than 2% upward change.</v>
      </c>
      <c r="AZ61" s="1" t="str">
        <f t="shared" si="84"/>
        <v>No factors contributing to greater than 2% downward change.</v>
      </c>
      <c r="BA61" s="1" t="str">
        <f t="shared" si="85"/>
        <v xml:space="preserve">Gone up mainly due to </v>
      </c>
      <c r="BB61" s="1" t="str">
        <f t="shared" si="86"/>
        <v xml:space="preserve">Gone down mainly due to </v>
      </c>
    </row>
    <row r="62" spans="2:54" x14ac:dyDescent="0.25">
      <c r="B62" s="1" t="s">
        <v>20</v>
      </c>
      <c r="D62" s="1" t="str">
        <f t="shared" si="41"/>
        <v/>
      </c>
      <c r="E62" s="1" t="str">
        <f t="shared" si="42"/>
        <v/>
      </c>
      <c r="F62" s="1" t="str">
        <f t="shared" si="43"/>
        <v/>
      </c>
      <c r="G62" s="1" t="str">
        <f t="shared" si="44"/>
        <v/>
      </c>
      <c r="AN62" s="1" t="str">
        <f t="shared" si="77"/>
        <v/>
      </c>
      <c r="AO62" s="1" t="str">
        <f t="shared" si="78"/>
        <v/>
      </c>
      <c r="AR62" s="1" t="str">
        <f t="shared" si="79"/>
        <v/>
      </c>
      <c r="AS62" s="1" t="str">
        <f t="shared" si="80"/>
        <v/>
      </c>
      <c r="AW62" s="1" t="str">
        <f t="shared" si="81"/>
        <v/>
      </c>
      <c r="AX62" s="1" t="str">
        <f t="shared" si="82"/>
        <v/>
      </c>
      <c r="AY62" s="1" t="str">
        <f t="shared" si="83"/>
        <v>No factors contributing to greater than 2% upward change.</v>
      </c>
      <c r="AZ62" s="1" t="str">
        <f t="shared" si="84"/>
        <v>No factors contributing to greater than 2% downward change.</v>
      </c>
      <c r="BA62" s="1" t="str">
        <f t="shared" si="85"/>
        <v xml:space="preserve">Gone up mainly due to </v>
      </c>
      <c r="BB62" s="1" t="str">
        <f t="shared" si="86"/>
        <v xml:space="preserve">Gone down mainly due to </v>
      </c>
    </row>
    <row r="63" spans="2:54" x14ac:dyDescent="0.25">
      <c r="B63" s="1" t="s">
        <v>78</v>
      </c>
      <c r="D63" s="1" t="str">
        <f t="shared" si="41"/>
        <v/>
      </c>
      <c r="E63" s="1" t="str">
        <f t="shared" si="42"/>
        <v/>
      </c>
      <c r="F63" s="1" t="str">
        <f t="shared" si="43"/>
        <v/>
      </c>
      <c r="G63" s="1" t="str">
        <f t="shared" si="44"/>
        <v/>
      </c>
      <c r="H63" s="1" t="str">
        <f t="shared" si="45"/>
        <v/>
      </c>
      <c r="I63" s="1" t="str">
        <f t="shared" si="46"/>
        <v/>
      </c>
      <c r="J63" s="1" t="str">
        <f t="shared" si="47"/>
        <v/>
      </c>
      <c r="K63" s="1" t="str">
        <f t="shared" si="48"/>
        <v/>
      </c>
      <c r="L63" s="1" t="str">
        <f t="shared" si="49"/>
        <v/>
      </c>
      <c r="M63" s="1" t="str">
        <f t="shared" si="50"/>
        <v/>
      </c>
      <c r="N63" s="1" t="str">
        <f t="shared" si="51"/>
        <v/>
      </c>
      <c r="O63" s="1" t="str">
        <f t="shared" si="52"/>
        <v/>
      </c>
      <c r="P63" s="1" t="str">
        <f t="shared" si="53"/>
        <v/>
      </c>
      <c r="Q63" s="1" t="str">
        <f t="shared" si="54"/>
        <v/>
      </c>
      <c r="R63" s="1" t="str">
        <f t="shared" si="55"/>
        <v/>
      </c>
      <c r="S63" s="1" t="str">
        <f t="shared" si="56"/>
        <v/>
      </c>
      <c r="T63" s="1" t="str">
        <f t="shared" si="57"/>
        <v/>
      </c>
      <c r="U63" s="1" t="str">
        <f t="shared" si="58"/>
        <v/>
      </c>
      <c r="V63" s="1" t="str">
        <f t="shared" si="59"/>
        <v/>
      </c>
      <c r="W63" s="1" t="str">
        <f t="shared" si="60"/>
        <v/>
      </c>
      <c r="X63" s="1" t="str">
        <f t="shared" si="61"/>
        <v/>
      </c>
      <c r="Y63" s="1" t="str">
        <f t="shared" si="62"/>
        <v/>
      </c>
      <c r="Z63" s="1" t="str">
        <f t="shared" si="63"/>
        <v/>
      </c>
      <c r="AA63" s="1" t="str">
        <f t="shared" si="64"/>
        <v/>
      </c>
      <c r="AB63" s="1" t="str">
        <f t="shared" si="65"/>
        <v/>
      </c>
      <c r="AC63" s="1" t="str">
        <f t="shared" si="66"/>
        <v/>
      </c>
      <c r="AD63" s="1" t="str">
        <f t="shared" si="67"/>
        <v/>
      </c>
      <c r="AE63" s="1" t="str">
        <f t="shared" si="68"/>
        <v/>
      </c>
      <c r="AF63" s="1" t="str">
        <f t="shared" si="69"/>
        <v/>
      </c>
      <c r="AG63" s="1" t="str">
        <f t="shared" si="70"/>
        <v/>
      </c>
      <c r="AH63" s="1" t="str">
        <f t="shared" si="71"/>
        <v/>
      </c>
      <c r="AI63" s="1" t="str">
        <f t="shared" si="72"/>
        <v/>
      </c>
      <c r="AJ63" s="1" t="str">
        <f t="shared" si="73"/>
        <v/>
      </c>
      <c r="AK63" s="1" t="str">
        <f t="shared" si="74"/>
        <v/>
      </c>
      <c r="AL63" s="1" t="str">
        <f t="shared" si="75"/>
        <v/>
      </c>
      <c r="AM63" s="1" t="str">
        <f t="shared" si="76"/>
        <v/>
      </c>
      <c r="AN63" s="1" t="str">
        <f t="shared" si="77"/>
        <v/>
      </c>
      <c r="AO63" s="1" t="str">
        <f t="shared" si="78"/>
        <v/>
      </c>
      <c r="AR63" s="1" t="str">
        <f t="shared" si="79"/>
        <v/>
      </c>
      <c r="AS63" s="1" t="str">
        <f t="shared" si="80"/>
        <v/>
      </c>
      <c r="AW63" s="1" t="str">
        <f t="shared" si="81"/>
        <v/>
      </c>
      <c r="AX63" s="1" t="str">
        <f t="shared" si="82"/>
        <v/>
      </c>
      <c r="AY63" s="1" t="str">
        <f t="shared" si="83"/>
        <v>No factors contributing to greater than 2% upward change.</v>
      </c>
      <c r="AZ63" s="1" t="str">
        <f t="shared" si="84"/>
        <v>No factors contributing to greater than 2% downward change.</v>
      </c>
      <c r="BA63" s="1" t="str">
        <f t="shared" si="85"/>
        <v xml:space="preserve">Gone up mainly due to </v>
      </c>
      <c r="BB63" s="1" t="str">
        <f t="shared" si="86"/>
        <v xml:space="preserve">Gone down mainly due to </v>
      </c>
    </row>
    <row r="64" spans="2:54" x14ac:dyDescent="0.25">
      <c r="B64" s="1" t="s">
        <v>79</v>
      </c>
      <c r="D64" s="1" t="str">
        <f t="shared" si="41"/>
        <v/>
      </c>
      <c r="E64" s="1" t="str">
        <f t="shared" si="42"/>
        <v/>
      </c>
      <c r="F64" s="1" t="str">
        <f t="shared" si="43"/>
        <v/>
      </c>
      <c r="G64" s="1" t="str">
        <f t="shared" si="44"/>
        <v/>
      </c>
      <c r="H64" s="1" t="str">
        <f t="shared" si="45"/>
        <v/>
      </c>
      <c r="I64" s="1" t="str">
        <f t="shared" si="46"/>
        <v/>
      </c>
      <c r="J64" s="1" t="str">
        <f t="shared" si="47"/>
        <v/>
      </c>
      <c r="K64" s="1" t="str">
        <f t="shared" si="48"/>
        <v/>
      </c>
      <c r="L64" s="1" t="str">
        <f t="shared" si="49"/>
        <v/>
      </c>
      <c r="M64" s="1" t="str">
        <f t="shared" si="50"/>
        <v/>
      </c>
      <c r="N64" s="1" t="str">
        <f t="shared" si="51"/>
        <v/>
      </c>
      <c r="O64" s="1" t="str">
        <f t="shared" si="52"/>
        <v/>
      </c>
      <c r="P64" s="1" t="str">
        <f t="shared" si="53"/>
        <v/>
      </c>
      <c r="Q64" s="1" t="str">
        <f t="shared" si="54"/>
        <v/>
      </c>
      <c r="R64" s="1" t="str">
        <f t="shared" si="55"/>
        <v/>
      </c>
      <c r="S64" s="1" t="str">
        <f t="shared" si="56"/>
        <v/>
      </c>
      <c r="T64" s="1" t="str">
        <f t="shared" si="57"/>
        <v/>
      </c>
      <c r="U64" s="1" t="str">
        <f t="shared" si="58"/>
        <v/>
      </c>
      <c r="V64" s="1" t="str">
        <f t="shared" si="59"/>
        <v/>
      </c>
      <c r="W64" s="1" t="str">
        <f t="shared" si="60"/>
        <v/>
      </c>
      <c r="X64" s="1" t="str">
        <f t="shared" si="61"/>
        <v/>
      </c>
      <c r="Y64" s="1" t="str">
        <f t="shared" si="62"/>
        <v/>
      </c>
      <c r="Z64" s="1" t="str">
        <f t="shared" si="63"/>
        <v/>
      </c>
      <c r="AA64" s="1" t="str">
        <f t="shared" si="64"/>
        <v/>
      </c>
      <c r="AB64" s="1" t="str">
        <f t="shared" si="65"/>
        <v/>
      </c>
      <c r="AC64" s="1" t="str">
        <f t="shared" si="66"/>
        <v/>
      </c>
      <c r="AD64" s="1" t="str">
        <f t="shared" si="67"/>
        <v/>
      </c>
      <c r="AE64" s="1" t="str">
        <f t="shared" si="68"/>
        <v/>
      </c>
      <c r="AF64" s="1" t="str">
        <f t="shared" si="69"/>
        <v/>
      </c>
      <c r="AG64" s="1" t="str">
        <f t="shared" si="70"/>
        <v/>
      </c>
      <c r="AH64" s="1" t="str">
        <f t="shared" si="71"/>
        <v/>
      </c>
      <c r="AI64" s="1" t="str">
        <f t="shared" si="72"/>
        <v/>
      </c>
      <c r="AJ64" s="1" t="str">
        <f t="shared" si="73"/>
        <v/>
      </c>
      <c r="AK64" s="1" t="str">
        <f t="shared" si="74"/>
        <v/>
      </c>
      <c r="AL64" s="1" t="str">
        <f t="shared" si="75"/>
        <v/>
      </c>
      <c r="AM64" s="1" t="str">
        <f t="shared" si="76"/>
        <v/>
      </c>
      <c r="AN64" s="1" t="str">
        <f t="shared" si="77"/>
        <v/>
      </c>
      <c r="AO64" s="1" t="str">
        <f t="shared" si="78"/>
        <v/>
      </c>
      <c r="AR64" s="1" t="str">
        <f t="shared" si="79"/>
        <v/>
      </c>
      <c r="AS64" s="1" t="str">
        <f t="shared" si="80"/>
        <v/>
      </c>
      <c r="AW64" s="1" t="str">
        <f t="shared" si="81"/>
        <v/>
      </c>
      <c r="AX64" s="1" t="str">
        <f t="shared" si="82"/>
        <v/>
      </c>
      <c r="AY64" s="1" t="str">
        <f t="shared" si="83"/>
        <v>No factors contributing to greater than 2% upward change.</v>
      </c>
      <c r="AZ64" s="1" t="str">
        <f t="shared" si="84"/>
        <v>No factors contributing to greater than 2% downward change.</v>
      </c>
      <c r="BA64" s="1" t="str">
        <f t="shared" si="85"/>
        <v xml:space="preserve">Gone up mainly due to </v>
      </c>
      <c r="BB64" s="1" t="str">
        <f t="shared" si="86"/>
        <v xml:space="preserve">Gone down mainly due to </v>
      </c>
    </row>
    <row r="65" spans="2:54" x14ac:dyDescent="0.25">
      <c r="B65" s="1" t="s">
        <v>21</v>
      </c>
      <c r="D65" s="1" t="str">
        <f t="shared" si="41"/>
        <v/>
      </c>
      <c r="E65" s="1" t="str">
        <f t="shared" si="42"/>
        <v/>
      </c>
      <c r="F65" s="1" t="str">
        <f t="shared" si="43"/>
        <v/>
      </c>
      <c r="G65" s="1" t="str">
        <f t="shared" si="44"/>
        <v/>
      </c>
      <c r="H65" s="1" t="str">
        <f t="shared" si="45"/>
        <v/>
      </c>
      <c r="I65" s="1" t="str">
        <f t="shared" si="46"/>
        <v/>
      </c>
      <c r="J65" s="1" t="str">
        <f t="shared" si="47"/>
        <v/>
      </c>
      <c r="K65" s="1" t="str">
        <f t="shared" si="48"/>
        <v/>
      </c>
      <c r="L65" s="1" t="str">
        <f t="shared" si="49"/>
        <v/>
      </c>
      <c r="M65" s="1" t="str">
        <f t="shared" si="50"/>
        <v/>
      </c>
      <c r="N65" s="1" t="str">
        <f t="shared" si="51"/>
        <v/>
      </c>
      <c r="O65" s="1" t="str">
        <f t="shared" si="52"/>
        <v/>
      </c>
      <c r="P65" s="1" t="str">
        <f t="shared" si="53"/>
        <v/>
      </c>
      <c r="Q65" s="1" t="str">
        <f t="shared" si="54"/>
        <v/>
      </c>
      <c r="R65" s="1" t="str">
        <f t="shared" si="55"/>
        <v/>
      </c>
      <c r="S65" s="1" t="str">
        <f t="shared" si="56"/>
        <v/>
      </c>
      <c r="T65" s="1" t="str">
        <f t="shared" si="57"/>
        <v/>
      </c>
      <c r="U65" s="1" t="str">
        <f t="shared" si="58"/>
        <v/>
      </c>
      <c r="V65" s="1" t="str">
        <f t="shared" si="59"/>
        <v/>
      </c>
      <c r="W65" s="1" t="str">
        <f t="shared" si="60"/>
        <v/>
      </c>
      <c r="X65" s="1" t="str">
        <f t="shared" si="61"/>
        <v/>
      </c>
      <c r="Y65" s="1" t="str">
        <f t="shared" si="62"/>
        <v/>
      </c>
      <c r="Z65" s="1" t="str">
        <f t="shared" si="63"/>
        <v/>
      </c>
      <c r="AA65" s="1" t="str">
        <f t="shared" si="64"/>
        <v/>
      </c>
      <c r="AB65" s="1" t="str">
        <f t="shared" si="65"/>
        <v/>
      </c>
      <c r="AC65" s="1" t="str">
        <f t="shared" si="66"/>
        <v/>
      </c>
      <c r="AD65" s="1" t="str">
        <f t="shared" si="67"/>
        <v/>
      </c>
      <c r="AE65" s="1" t="str">
        <f t="shared" si="68"/>
        <v/>
      </c>
      <c r="AF65" s="1" t="str">
        <f t="shared" si="69"/>
        <v/>
      </c>
      <c r="AG65" s="1" t="str">
        <f t="shared" si="70"/>
        <v/>
      </c>
      <c r="AH65" s="1" t="str">
        <f t="shared" si="71"/>
        <v/>
      </c>
      <c r="AI65" s="1" t="str">
        <f t="shared" si="72"/>
        <v/>
      </c>
      <c r="AJ65" s="1" t="str">
        <f t="shared" si="73"/>
        <v/>
      </c>
      <c r="AK65" s="1" t="str">
        <f t="shared" si="74"/>
        <v/>
      </c>
      <c r="AL65" s="1" t="str">
        <f t="shared" si="75"/>
        <v/>
      </c>
      <c r="AM65" s="1" t="str">
        <f t="shared" si="76"/>
        <v/>
      </c>
      <c r="AN65" s="1" t="str">
        <f t="shared" si="77"/>
        <v>Table 1001: allowed revenue,</v>
      </c>
      <c r="AO65" s="1" t="str">
        <f t="shared" si="78"/>
        <v/>
      </c>
      <c r="AR65" s="1" t="str">
        <f t="shared" si="79"/>
        <v/>
      </c>
      <c r="AS65" s="1" t="str">
        <f t="shared" si="80"/>
        <v/>
      </c>
      <c r="AW65" s="1" t="str">
        <f t="shared" si="81"/>
        <v>Table 1001: allowed revenue,</v>
      </c>
      <c r="AX65" s="1" t="str">
        <f t="shared" si="82"/>
        <v/>
      </c>
      <c r="AY65" s="1" t="str">
        <f t="shared" si="83"/>
        <v>Gone up mainly due to Table 1001: allowed revenue,</v>
      </c>
      <c r="AZ65" s="1" t="str">
        <f t="shared" si="84"/>
        <v>No factors contributing to greater than 2% downward change.</v>
      </c>
      <c r="BA65" s="1" t="str">
        <f t="shared" si="85"/>
        <v>Gone up mainly due to Table 1001: allowed revenue,</v>
      </c>
      <c r="BB65" s="1" t="str">
        <f t="shared" si="86"/>
        <v xml:space="preserve">Gone down mainly due to </v>
      </c>
    </row>
    <row r="66" spans="2:54" x14ac:dyDescent="0.25">
      <c r="B66" s="1" t="s">
        <v>22</v>
      </c>
      <c r="D66" s="1" t="str">
        <f t="shared" ref="D66:D71" si="87">IF(OR(D19="-",D19&lt;0.02),"",D$28&amp;",")</f>
        <v/>
      </c>
      <c r="E66" s="1" t="str">
        <f t="shared" ref="E66:E71" si="88">IF(OR(D19="-",D19&gt;-0.02),"",D$28&amp;",")</f>
        <v/>
      </c>
      <c r="F66" s="1" t="str">
        <f t="shared" ref="F66:F71" si="89">IF(OR(F43="-",F43&lt;0.02),"",F$28&amp;",")</f>
        <v/>
      </c>
      <c r="G66" s="1" t="str">
        <f t="shared" ref="G66:G71" si="90">IF(OR(F43="-",F43&gt;-0.02),"",F$28&amp;",")</f>
        <v/>
      </c>
      <c r="H66" s="1" t="str">
        <f t="shared" ref="H66:H72" si="91">IF(OR(H43="-",H43&lt;0.02),"",H$28&amp;",")</f>
        <v/>
      </c>
      <c r="I66" s="1" t="str">
        <f t="shared" ref="I66:I71" si="92">IF(OR(H43="-",H43&gt;-0.02),"",H$28&amp;",")</f>
        <v/>
      </c>
      <c r="J66" s="1" t="str">
        <f t="shared" ref="J66:J72" si="93">IF(OR(J43="-",J43&lt;0.02),"",J$28&amp;",")</f>
        <v/>
      </c>
      <c r="K66" s="1" t="str">
        <f t="shared" ref="K66:K71" si="94">IF(OR(J43="-",J43&gt;-0.02),"",J$28&amp;",")</f>
        <v/>
      </c>
      <c r="L66" s="1" t="str">
        <f t="shared" ref="L66:L72" si="95">IF(OR(L43="-",L43&lt;0.02),"",L$28&amp;",")</f>
        <v/>
      </c>
      <c r="M66" s="1" t="str">
        <f t="shared" ref="M66:M71" si="96">IF(OR(L43="-",L43&gt;-0.02),"",L$28&amp;",")</f>
        <v/>
      </c>
      <c r="N66" s="1" t="str">
        <f t="shared" ref="N66:N72" si="97">IF(OR(N43="-",N43&lt;0.02),"",N$28&amp;",")</f>
        <v/>
      </c>
      <c r="O66" s="1" t="str">
        <f t="shared" ref="O66:O71" si="98">IF(OR(N43="-",N43&gt;-0.02),"",N$28&amp;",")</f>
        <v/>
      </c>
      <c r="P66" s="1" t="str">
        <f t="shared" ref="P66:P72" si="99">IF(OR(P43="-",P43&lt;0.02),"",P$28&amp;",")</f>
        <v/>
      </c>
      <c r="Q66" s="1" t="str">
        <f t="shared" ref="Q66:Q71" si="100">IF(OR(P43="-",P43&gt;-0.02),"",P$28&amp;",")</f>
        <v/>
      </c>
      <c r="R66" s="1" t="str">
        <f t="shared" ref="R66:R72" si="101">IF(OR(R43="-",R43&lt;0.02),"",R$28&amp;",")</f>
        <v/>
      </c>
      <c r="S66" s="1" t="str">
        <f t="shared" ref="S66:S71" si="102">IF(OR(R43="-",R43&gt;-0.02),"",R$28&amp;",")</f>
        <v/>
      </c>
      <c r="T66" s="1" t="str">
        <f t="shared" ref="T66:T72" si="103">IF(OR(T43="-",T43&lt;0.02),"",T$28&amp;",")</f>
        <v/>
      </c>
      <c r="U66" s="1" t="str">
        <f t="shared" ref="U66:U71" si="104">IF(OR(T43="-",T43&gt;-0.02),"",T$28&amp;",")</f>
        <v/>
      </c>
      <c r="V66" s="1" t="str">
        <f t="shared" ref="V66:V72" si="105">IF(OR(V43="-",V43&lt;0.02),"",V$28&amp;",")</f>
        <v/>
      </c>
      <c r="W66" s="1" t="str">
        <f t="shared" ref="W66:W71" si="106">IF(OR(V43="-",V43&gt;-0.02),"",V$28&amp;",")</f>
        <v/>
      </c>
      <c r="X66" s="1" t="str">
        <f t="shared" ref="X66:X72" si="107">IF(OR(X43="-",X43&lt;0.02),"",X$28&amp;",")</f>
        <v/>
      </c>
      <c r="Y66" s="1" t="str">
        <f t="shared" ref="Y66:Y71" si="108">IF(OR(X43="-",X43&gt;-0.02),"",X$28&amp;",")</f>
        <v/>
      </c>
      <c r="Z66" s="1" t="str">
        <f t="shared" ref="Z66:Z72" si="109">IF(OR(Z43="-",Z43&lt;0.02),"",Z$28&amp;",")</f>
        <v/>
      </c>
      <c r="AA66" s="1" t="str">
        <f t="shared" ref="AA66:AA71" si="110">IF(OR(Z43="-",Z43&gt;-0.02),"",Z$28&amp;",")</f>
        <v/>
      </c>
      <c r="AB66" s="1" t="str">
        <f t="shared" ref="AB66:AB72" si="111">IF(OR(AB43="-",AB43&lt;0.02),"",AB$28&amp;",")</f>
        <v/>
      </c>
      <c r="AC66" s="1" t="str">
        <f t="shared" ref="AC66:AC71" si="112">IF(OR(AB43="-",AB43&gt;-0.02),"",AB$28&amp;",")</f>
        <v/>
      </c>
      <c r="AD66" s="1" t="str">
        <f t="shared" ref="AD66:AD72" si="113">IF(OR(AD43="-",AD43&lt;0.02),"",AD$28&amp;",")</f>
        <v/>
      </c>
      <c r="AE66" s="1" t="str">
        <f t="shared" ref="AE66:AE71" si="114">IF(OR(AD43="-",AD43&gt;-0.02),"",AD$28&amp;",")</f>
        <v/>
      </c>
      <c r="AF66" s="1" t="str">
        <f t="shared" ref="AF66:AF72" si="115">IF(OR(AF43="-",AF43&lt;0.02),"",AF$28&amp;",")</f>
        <v/>
      </c>
      <c r="AG66" s="1" t="str">
        <f t="shared" ref="AG66:AG71" si="116">IF(OR(AF43="-",AF43&gt;-0.02),"",AF$28&amp;",")</f>
        <v/>
      </c>
      <c r="AH66" s="1" t="str">
        <f t="shared" ref="AH66:AH72" si="117">IF(OR(AH43="-",AH43&lt;0.02),"",AH$28&amp;",")</f>
        <v/>
      </c>
      <c r="AI66" s="1" t="str">
        <f t="shared" ref="AI66:AI71" si="118">IF(OR(AH43="-",AH43&gt;-0.02),"",AH$28&amp;",")</f>
        <v/>
      </c>
      <c r="AJ66" s="1" t="str">
        <f t="shared" ref="AJ66:AJ72" si="119">IF(OR(AJ43="-",AJ43&lt;0.02),"",AJ$28&amp;",")</f>
        <v/>
      </c>
      <c r="AK66" s="1" t="str">
        <f t="shared" ref="AK66:AK71" si="120">IF(OR(AJ43="-",AJ43&gt;-0.02),"",AJ$28&amp;",")</f>
        <v/>
      </c>
      <c r="AL66" s="1" t="str">
        <f t="shared" ref="AL66:AL72" si="121">IF(OR(AL43="-",AL43&lt;0.02),"",AL$28&amp;",")</f>
        <v/>
      </c>
      <c r="AM66" s="1" t="str">
        <f t="shared" ref="AM66:AM71" si="122">IF(OR(AL43="-",AL43&gt;-0.02),"",AL$28&amp;",")</f>
        <v/>
      </c>
      <c r="AN66" s="1" t="str">
        <f t="shared" ref="AN66:AN72" si="123">IF(OR(AN43="-",AN43&lt;0.02),"",AN$28&amp;",")</f>
        <v>Table 1001: allowed revenue,</v>
      </c>
      <c r="AO66" s="1" t="str">
        <f t="shared" ref="AO66:AO71" si="124">IF(OR(AN43="-",AN43&gt;-0.02),"",AN$28&amp;",")</f>
        <v/>
      </c>
      <c r="AR66" s="1" t="str">
        <f t="shared" ref="AR66:AR72" si="125">IF(OR(AR43="-",AR43&lt;0.02),"",AR$28&amp;",")</f>
        <v/>
      </c>
      <c r="AS66" s="1" t="str">
        <f t="shared" ref="AS66:AS71" si="126">IF(OR(AR43="-",AR43&gt;-0.02),"",AR$28&amp;",")</f>
        <v/>
      </c>
      <c r="AW66" s="1" t="str">
        <f t="shared" ref="AW66" si="127">D66&amp;F66&amp;H66&amp;J66&amp;L66&amp;N66&amp;P66&amp;R66&amp;T66&amp;V66&amp;X66&amp;Z66&amp;AB66&amp;AD66&amp;AF66&amp;AH66&amp;AJ66&amp;AL66&amp;AN66&amp;AR66</f>
        <v>Table 1001: allowed revenue,</v>
      </c>
      <c r="AX66" s="1" t="str">
        <f t="shared" ref="AX66" si="128">E66&amp;G66&amp;I66&amp;K66&amp;M66&amp;O66&amp;Q66&amp;S66&amp;U66&amp;W66&amp;Y66&amp;AA66&amp;AC66&amp;AE66&amp;AG66&amp;AI66&amp;AK66&amp;AM66&amp;AO66&amp;AS66</f>
        <v/>
      </c>
      <c r="AY66" s="1" t="str">
        <f t="shared" ref="AY66" si="129">IF(AW66="","No factors contributing to greater than 2% upward change.",BA66)</f>
        <v>Gone up mainly due to Table 1001: allowed revenue,</v>
      </c>
      <c r="AZ66" s="1" t="str">
        <f t="shared" ref="AZ66" si="130">IF(AX66="","No factors contributing to greater than 2% downward change.",BB66)</f>
        <v>No factors contributing to greater than 2% downward change.</v>
      </c>
      <c r="BA66" s="1" t="str">
        <f t="shared" ref="BA66" si="131">"Gone up mainly due to "&amp;AW66</f>
        <v>Gone up mainly due to Table 1001: allowed revenue,</v>
      </c>
      <c r="BB66" s="1" t="str">
        <f t="shared" ref="BB66" si="132">"Gone down mainly due to "&amp;AX66</f>
        <v xml:space="preserve">Gone down mainly due to </v>
      </c>
    </row>
    <row r="67" spans="2:54" x14ac:dyDescent="0.25">
      <c r="B67" s="1" t="s">
        <v>23</v>
      </c>
      <c r="D67" s="1" t="str">
        <f t="shared" si="87"/>
        <v/>
      </c>
      <c r="E67" s="1" t="str">
        <f t="shared" si="88"/>
        <v/>
      </c>
      <c r="F67" s="1" t="str">
        <f t="shared" si="89"/>
        <v/>
      </c>
      <c r="G67" s="1" t="str">
        <f t="shared" si="90"/>
        <v/>
      </c>
      <c r="H67" s="1" t="str">
        <f t="shared" si="91"/>
        <v/>
      </c>
      <c r="I67" s="1" t="str">
        <f t="shared" si="92"/>
        <v/>
      </c>
      <c r="J67" s="1" t="str">
        <f t="shared" si="93"/>
        <v/>
      </c>
      <c r="K67" s="1" t="str">
        <f t="shared" si="94"/>
        <v/>
      </c>
      <c r="L67" s="1" t="str">
        <f t="shared" si="95"/>
        <v/>
      </c>
      <c r="M67" s="1" t="str">
        <f t="shared" si="96"/>
        <v/>
      </c>
      <c r="N67" s="1" t="str">
        <f t="shared" si="97"/>
        <v/>
      </c>
      <c r="O67" s="1" t="str">
        <f t="shared" si="98"/>
        <v/>
      </c>
      <c r="P67" s="1" t="str">
        <f t="shared" si="99"/>
        <v/>
      </c>
      <c r="Q67" s="1" t="str">
        <f t="shared" si="100"/>
        <v/>
      </c>
      <c r="R67" s="1" t="str">
        <f t="shared" si="101"/>
        <v/>
      </c>
      <c r="S67" s="1" t="str">
        <f t="shared" si="102"/>
        <v/>
      </c>
      <c r="T67" s="1" t="str">
        <f t="shared" si="103"/>
        <v/>
      </c>
      <c r="U67" s="1" t="str">
        <f t="shared" si="104"/>
        <v/>
      </c>
      <c r="V67" s="1" t="str">
        <f t="shared" si="105"/>
        <v/>
      </c>
      <c r="W67" s="1" t="str">
        <f t="shared" si="106"/>
        <v/>
      </c>
      <c r="X67" s="1" t="str">
        <f t="shared" si="107"/>
        <v/>
      </c>
      <c r="Y67" s="1" t="str">
        <f t="shared" si="108"/>
        <v/>
      </c>
      <c r="Z67" s="1" t="str">
        <f t="shared" si="109"/>
        <v/>
      </c>
      <c r="AA67" s="1" t="str">
        <f t="shared" si="110"/>
        <v/>
      </c>
      <c r="AB67" s="1" t="str">
        <f t="shared" si="111"/>
        <v/>
      </c>
      <c r="AC67" s="1" t="str">
        <f t="shared" si="112"/>
        <v/>
      </c>
      <c r="AD67" s="1" t="str">
        <f t="shared" si="113"/>
        <v/>
      </c>
      <c r="AE67" s="1" t="str">
        <f t="shared" si="114"/>
        <v/>
      </c>
      <c r="AF67" s="1" t="str">
        <f t="shared" si="115"/>
        <v/>
      </c>
      <c r="AG67" s="1" t="str">
        <f t="shared" si="116"/>
        <v/>
      </c>
      <c r="AH67" s="1" t="str">
        <f t="shared" si="117"/>
        <v/>
      </c>
      <c r="AI67" s="1" t="str">
        <f t="shared" si="118"/>
        <v/>
      </c>
      <c r="AJ67" s="1" t="str">
        <f t="shared" si="119"/>
        <v/>
      </c>
      <c r="AK67" s="1" t="str">
        <f t="shared" si="120"/>
        <v/>
      </c>
      <c r="AL67" s="1" t="str">
        <f t="shared" si="121"/>
        <v/>
      </c>
      <c r="AM67" s="1" t="str">
        <f t="shared" si="122"/>
        <v/>
      </c>
      <c r="AN67" s="1" t="str">
        <f t="shared" si="123"/>
        <v>Table 1001: allowed revenue,</v>
      </c>
      <c r="AO67" s="1" t="str">
        <f t="shared" si="124"/>
        <v/>
      </c>
      <c r="AR67" s="1" t="str">
        <f t="shared" si="125"/>
        <v/>
      </c>
      <c r="AS67" s="1" t="str">
        <f t="shared" si="126"/>
        <v/>
      </c>
      <c r="AW67" s="1" t="str">
        <f t="shared" si="81"/>
        <v>Table 1001: allowed revenue,</v>
      </c>
      <c r="AX67" s="1" t="str">
        <f t="shared" si="82"/>
        <v/>
      </c>
      <c r="AY67" s="1" t="str">
        <f t="shared" si="83"/>
        <v>Gone up mainly due to Table 1001: allowed revenue,</v>
      </c>
      <c r="AZ67" s="1" t="str">
        <f t="shared" si="84"/>
        <v>No factors contributing to greater than 2% downward change.</v>
      </c>
      <c r="BA67" s="1" t="str">
        <f t="shared" si="85"/>
        <v>Gone up mainly due to Table 1001: allowed revenue,</v>
      </c>
      <c r="BB67" s="1" t="str">
        <f t="shared" si="86"/>
        <v xml:space="preserve">Gone down mainly due to </v>
      </c>
    </row>
    <row r="68" spans="2:54" x14ac:dyDescent="0.25">
      <c r="B68" s="1" t="s">
        <v>73</v>
      </c>
      <c r="D68" s="1" t="str">
        <f t="shared" si="87"/>
        <v/>
      </c>
      <c r="E68" s="1" t="str">
        <f t="shared" si="88"/>
        <v/>
      </c>
      <c r="F68" s="1" t="str">
        <f t="shared" si="89"/>
        <v/>
      </c>
      <c r="G68" s="1" t="str">
        <f t="shared" si="90"/>
        <v/>
      </c>
      <c r="H68" s="1" t="str">
        <f t="shared" si="91"/>
        <v/>
      </c>
      <c r="I68" s="1" t="str">
        <f t="shared" si="92"/>
        <v/>
      </c>
      <c r="J68" s="1" t="str">
        <f t="shared" si="93"/>
        <v/>
      </c>
      <c r="K68" s="1" t="str">
        <f t="shared" si="94"/>
        <v/>
      </c>
      <c r="L68" s="1" t="str">
        <f t="shared" si="95"/>
        <v/>
      </c>
      <c r="M68" s="1" t="str">
        <f t="shared" si="96"/>
        <v/>
      </c>
      <c r="N68" s="1" t="str">
        <f t="shared" si="97"/>
        <v/>
      </c>
      <c r="O68" s="1" t="str">
        <f t="shared" si="98"/>
        <v/>
      </c>
      <c r="P68" s="1" t="str">
        <f t="shared" si="99"/>
        <v>Table 1022 - 1028: service model inputs,</v>
      </c>
      <c r="Q68" s="1" t="str">
        <f t="shared" si="100"/>
        <v/>
      </c>
      <c r="R68" s="1" t="str">
        <f t="shared" si="101"/>
        <v/>
      </c>
      <c r="S68" s="1" t="str">
        <f t="shared" si="102"/>
        <v/>
      </c>
      <c r="T68" s="1" t="str">
        <f t="shared" si="103"/>
        <v/>
      </c>
      <c r="U68" s="1" t="str">
        <f t="shared" si="104"/>
        <v/>
      </c>
      <c r="V68" s="1" t="str">
        <f t="shared" si="105"/>
        <v/>
      </c>
      <c r="W68" s="1" t="str">
        <f t="shared" si="106"/>
        <v/>
      </c>
      <c r="X68" s="1" t="str">
        <f t="shared" si="107"/>
        <v/>
      </c>
      <c r="Y68" s="1" t="str">
        <f t="shared" si="108"/>
        <v/>
      </c>
      <c r="Z68" s="1" t="str">
        <f t="shared" si="109"/>
        <v/>
      </c>
      <c r="AA68" s="1" t="str">
        <f t="shared" si="110"/>
        <v/>
      </c>
      <c r="AB68" s="1" t="str">
        <f t="shared" si="111"/>
        <v/>
      </c>
      <c r="AC68" s="1" t="str">
        <f t="shared" si="112"/>
        <v/>
      </c>
      <c r="AD68" s="1" t="str">
        <f t="shared" si="113"/>
        <v/>
      </c>
      <c r="AE68" s="1" t="str">
        <f t="shared" si="114"/>
        <v/>
      </c>
      <c r="AF68" s="1" t="str">
        <f t="shared" si="115"/>
        <v/>
      </c>
      <c r="AG68" s="1" t="str">
        <f t="shared" si="116"/>
        <v/>
      </c>
      <c r="AH68" s="1" t="str">
        <f t="shared" si="117"/>
        <v/>
      </c>
      <c r="AI68" s="1" t="str">
        <f t="shared" si="118"/>
        <v/>
      </c>
      <c r="AJ68" s="1" t="str">
        <f t="shared" si="119"/>
        <v/>
      </c>
      <c r="AK68" s="1" t="str">
        <f t="shared" si="120"/>
        <v/>
      </c>
      <c r="AL68" s="1" t="str">
        <f t="shared" si="121"/>
        <v/>
      </c>
      <c r="AM68" s="1" t="str">
        <f t="shared" si="122"/>
        <v/>
      </c>
      <c r="AN68" s="1" t="str">
        <f t="shared" si="123"/>
        <v>Table 1001: allowed revenue,</v>
      </c>
      <c r="AO68" s="1" t="str">
        <f t="shared" si="124"/>
        <v/>
      </c>
      <c r="AR68" s="1" t="str">
        <f t="shared" si="125"/>
        <v/>
      </c>
      <c r="AS68" s="1" t="str">
        <f t="shared" si="126"/>
        <v/>
      </c>
      <c r="AW68" s="1" t="str">
        <f t="shared" si="81"/>
        <v>Table 1022 - 1028: service model inputs,Table 1001: allowed revenue,</v>
      </c>
      <c r="AX68" s="1" t="str">
        <f t="shared" si="82"/>
        <v/>
      </c>
      <c r="AY68" s="1" t="str">
        <f t="shared" si="83"/>
        <v>Gone up mainly due to Table 1022 - 1028: service model inputs,Table 1001: allowed revenue,</v>
      </c>
      <c r="AZ68" s="1" t="str">
        <f t="shared" si="84"/>
        <v>No factors contributing to greater than 2% downward change.</v>
      </c>
      <c r="BA68" s="1" t="str">
        <f t="shared" si="85"/>
        <v>Gone up mainly due to Table 1022 - 1028: service model inputs,Table 1001: allowed revenue,</v>
      </c>
      <c r="BB68" s="1" t="str">
        <f t="shared" si="86"/>
        <v xml:space="preserve">Gone down mainly due to </v>
      </c>
    </row>
    <row r="69" spans="2:54" x14ac:dyDescent="0.25">
      <c r="B69" s="1" t="s">
        <v>74</v>
      </c>
      <c r="D69" s="1" t="str">
        <f t="shared" si="87"/>
        <v/>
      </c>
      <c r="E69" s="1" t="str">
        <f t="shared" si="88"/>
        <v/>
      </c>
      <c r="F69" s="1" t="str">
        <f t="shared" si="89"/>
        <v/>
      </c>
      <c r="G69" s="1" t="str">
        <f t="shared" si="90"/>
        <v/>
      </c>
      <c r="H69" s="1" t="str">
        <f t="shared" si="91"/>
        <v/>
      </c>
      <c r="I69" s="1" t="str">
        <f t="shared" si="92"/>
        <v/>
      </c>
      <c r="J69" s="1" t="str">
        <f t="shared" si="93"/>
        <v/>
      </c>
      <c r="K69" s="1" t="str">
        <f t="shared" si="94"/>
        <v/>
      </c>
      <c r="L69" s="1" t="str">
        <f t="shared" si="95"/>
        <v/>
      </c>
      <c r="M69" s="1" t="str">
        <f t="shared" si="96"/>
        <v/>
      </c>
      <c r="N69" s="1" t="str">
        <f t="shared" si="97"/>
        <v/>
      </c>
      <c r="O69" s="1" t="str">
        <f t="shared" si="98"/>
        <v/>
      </c>
      <c r="P69" s="1" t="str">
        <f t="shared" si="99"/>
        <v>Table 1022 - 1028: service model inputs,</v>
      </c>
      <c r="Q69" s="1" t="str">
        <f t="shared" si="100"/>
        <v/>
      </c>
      <c r="R69" s="1" t="str">
        <f t="shared" si="101"/>
        <v/>
      </c>
      <c r="S69" s="1" t="str">
        <f t="shared" si="102"/>
        <v/>
      </c>
      <c r="T69" s="1" t="str">
        <f t="shared" si="103"/>
        <v/>
      </c>
      <c r="U69" s="1" t="str">
        <f t="shared" si="104"/>
        <v/>
      </c>
      <c r="V69" s="1" t="str">
        <f t="shared" si="105"/>
        <v/>
      </c>
      <c r="W69" s="1" t="str">
        <f t="shared" si="106"/>
        <v/>
      </c>
      <c r="X69" s="1" t="str">
        <f t="shared" si="107"/>
        <v/>
      </c>
      <c r="Y69" s="1" t="str">
        <f t="shared" si="108"/>
        <v/>
      </c>
      <c r="Z69" s="1" t="str">
        <f t="shared" si="109"/>
        <v/>
      </c>
      <c r="AA69" s="1" t="str">
        <f t="shared" si="110"/>
        <v/>
      </c>
      <c r="AB69" s="1" t="str">
        <f t="shared" si="111"/>
        <v/>
      </c>
      <c r="AC69" s="1" t="str">
        <f t="shared" si="112"/>
        <v/>
      </c>
      <c r="AD69" s="1" t="str">
        <f t="shared" si="113"/>
        <v/>
      </c>
      <c r="AE69" s="1" t="str">
        <f t="shared" si="114"/>
        <v/>
      </c>
      <c r="AF69" s="1" t="str">
        <f t="shared" si="115"/>
        <v/>
      </c>
      <c r="AG69" s="1" t="str">
        <f t="shared" si="116"/>
        <v/>
      </c>
      <c r="AH69" s="1" t="str">
        <f t="shared" si="117"/>
        <v/>
      </c>
      <c r="AI69" s="1" t="str">
        <f t="shared" si="118"/>
        <v>Table 1069: Peaking probabailities,</v>
      </c>
      <c r="AJ69" s="1" t="str">
        <f t="shared" si="119"/>
        <v/>
      </c>
      <c r="AK69" s="1" t="str">
        <f t="shared" si="120"/>
        <v/>
      </c>
      <c r="AL69" s="1" t="str">
        <f t="shared" si="121"/>
        <v>Table 1053: volumes and mpans etc forecast,</v>
      </c>
      <c r="AM69" s="1" t="str">
        <f t="shared" si="122"/>
        <v/>
      </c>
      <c r="AN69" s="1" t="str">
        <f t="shared" si="123"/>
        <v>Table 1001: allowed revenue,</v>
      </c>
      <c r="AO69" s="1" t="str">
        <f t="shared" si="124"/>
        <v/>
      </c>
      <c r="AR69" s="1" t="str">
        <f t="shared" si="125"/>
        <v/>
      </c>
      <c r="AS69" s="1" t="str">
        <f t="shared" si="126"/>
        <v/>
      </c>
      <c r="AW69" s="1" t="str">
        <f t="shared" si="81"/>
        <v>Table 1022 - 1028: service model inputs,Table 1053: volumes and mpans etc forecast,Table 1001: allowed revenue,</v>
      </c>
      <c r="AX69" s="1" t="str">
        <f t="shared" si="82"/>
        <v>Table 1069: Peaking probabailities,</v>
      </c>
      <c r="AY69" s="1" t="str">
        <f t="shared" si="83"/>
        <v>Gone up mainly due to Table 1022 - 1028: service model inputs,Table 1053: volumes and mpans etc forecast,Table 1001: allowed revenue,</v>
      </c>
      <c r="AZ69" s="1" t="str">
        <f t="shared" si="84"/>
        <v>Gone down mainly due to Table 1069: Peaking probabailities,</v>
      </c>
      <c r="BA69" s="1" t="str">
        <f t="shared" si="85"/>
        <v>Gone up mainly due to Table 1022 - 1028: service model inputs,Table 1053: volumes and mpans etc forecast,Table 1001: allowed revenue,</v>
      </c>
      <c r="BB69" s="1" t="str">
        <f t="shared" si="86"/>
        <v>Gone down mainly due to Table 1069: Peaking probabailities,</v>
      </c>
    </row>
    <row r="70" spans="2:54" x14ac:dyDescent="0.25">
      <c r="B70" s="1" t="s">
        <v>75</v>
      </c>
      <c r="D70" s="1" t="str">
        <f t="shared" si="87"/>
        <v/>
      </c>
      <c r="E70" s="1" t="str">
        <f t="shared" si="88"/>
        <v/>
      </c>
      <c r="F70" s="1" t="str">
        <f t="shared" si="89"/>
        <v/>
      </c>
      <c r="G70" s="1" t="str">
        <f t="shared" si="90"/>
        <v/>
      </c>
      <c r="H70" s="1" t="str">
        <f t="shared" si="91"/>
        <v/>
      </c>
      <c r="I70" s="1" t="str">
        <f t="shared" si="92"/>
        <v/>
      </c>
      <c r="J70" s="1" t="str">
        <f t="shared" si="93"/>
        <v/>
      </c>
      <c r="K70" s="1" t="str">
        <f t="shared" si="94"/>
        <v/>
      </c>
      <c r="L70" s="1" t="str">
        <f t="shared" si="95"/>
        <v/>
      </c>
      <c r="M70" s="1" t="str">
        <f t="shared" si="96"/>
        <v/>
      </c>
      <c r="N70" s="1" t="str">
        <f t="shared" si="97"/>
        <v/>
      </c>
      <c r="O70" s="1" t="str">
        <f t="shared" si="98"/>
        <v/>
      </c>
      <c r="P70" s="1" t="str">
        <f t="shared" si="99"/>
        <v/>
      </c>
      <c r="Q70" s="1" t="str">
        <f t="shared" si="100"/>
        <v/>
      </c>
      <c r="R70" s="1" t="str">
        <f t="shared" si="101"/>
        <v/>
      </c>
      <c r="S70" s="1" t="str">
        <f t="shared" si="102"/>
        <v/>
      </c>
      <c r="T70" s="1" t="str">
        <f t="shared" si="103"/>
        <v/>
      </c>
      <c r="U70" s="1" t="str">
        <f t="shared" si="104"/>
        <v/>
      </c>
      <c r="V70" s="1" t="str">
        <f t="shared" si="105"/>
        <v/>
      </c>
      <c r="W70" s="1" t="str">
        <f t="shared" si="106"/>
        <v/>
      </c>
      <c r="X70" s="1" t="str">
        <f t="shared" si="107"/>
        <v/>
      </c>
      <c r="Y70" s="1" t="str">
        <f t="shared" si="108"/>
        <v/>
      </c>
      <c r="Z70" s="1" t="str">
        <f t="shared" si="109"/>
        <v/>
      </c>
      <c r="AA70" s="1" t="str">
        <f t="shared" si="110"/>
        <v/>
      </c>
      <c r="AB70" s="1" t="str">
        <f t="shared" si="111"/>
        <v/>
      </c>
      <c r="AC70" s="1" t="str">
        <f t="shared" si="112"/>
        <v/>
      </c>
      <c r="AD70" s="1" t="str">
        <f t="shared" si="113"/>
        <v/>
      </c>
      <c r="AE70" s="1" t="str">
        <f t="shared" si="114"/>
        <v/>
      </c>
      <c r="AF70" s="1" t="str">
        <f t="shared" si="115"/>
        <v/>
      </c>
      <c r="AG70" s="1" t="str">
        <f t="shared" si="116"/>
        <v/>
      </c>
      <c r="AH70" s="1" t="str">
        <f t="shared" si="117"/>
        <v/>
      </c>
      <c r="AI70" s="1" t="str">
        <f t="shared" si="118"/>
        <v>Table 1069: Peaking probabailities,</v>
      </c>
      <c r="AJ70" s="1" t="str">
        <f t="shared" si="119"/>
        <v/>
      </c>
      <c r="AK70" s="1" t="str">
        <f t="shared" si="120"/>
        <v/>
      </c>
      <c r="AL70" s="1" t="str">
        <f t="shared" si="121"/>
        <v>Table 1053: volumes and mpans etc forecast,</v>
      </c>
      <c r="AM70" s="1" t="str">
        <f t="shared" si="122"/>
        <v/>
      </c>
      <c r="AN70" s="1" t="str">
        <f t="shared" si="123"/>
        <v/>
      </c>
      <c r="AO70" s="1" t="str">
        <f t="shared" si="124"/>
        <v/>
      </c>
      <c r="AR70" s="1" t="str">
        <f t="shared" si="125"/>
        <v/>
      </c>
      <c r="AS70" s="1" t="str">
        <f t="shared" si="126"/>
        <v/>
      </c>
      <c r="AW70" s="1" t="str">
        <f t="shared" si="81"/>
        <v>Table 1053: volumes and mpans etc forecast,</v>
      </c>
      <c r="AX70" s="1" t="str">
        <f t="shared" si="82"/>
        <v>Table 1069: Peaking probabailities,</v>
      </c>
      <c r="AY70" s="1" t="str">
        <f t="shared" si="83"/>
        <v>Gone up mainly due to Table 1053: volumes and mpans etc forecast,</v>
      </c>
      <c r="AZ70" s="1" t="str">
        <f t="shared" si="84"/>
        <v>Gone down mainly due to Table 1069: Peaking probabailities,</v>
      </c>
      <c r="BA70" s="1" t="str">
        <f t="shared" si="85"/>
        <v>Gone up mainly due to Table 1053: volumes and mpans etc forecast,</v>
      </c>
      <c r="BB70" s="1" t="str">
        <f t="shared" si="86"/>
        <v>Gone down mainly due to Table 1069: Peaking probabailities,</v>
      </c>
    </row>
    <row r="71" spans="2:54" x14ac:dyDescent="0.25">
      <c r="B71" s="1" t="s">
        <v>76</v>
      </c>
      <c r="D71" s="1" t="str">
        <f t="shared" si="87"/>
        <v/>
      </c>
      <c r="E71" s="1" t="str">
        <f t="shared" si="88"/>
        <v/>
      </c>
      <c r="F71" s="1" t="str">
        <f t="shared" si="89"/>
        <v/>
      </c>
      <c r="G71" s="1" t="str">
        <f t="shared" si="90"/>
        <v/>
      </c>
      <c r="H71" s="1" t="str">
        <f t="shared" si="91"/>
        <v/>
      </c>
      <c r="I71" s="1" t="str">
        <f t="shared" si="92"/>
        <v/>
      </c>
      <c r="J71" s="1" t="str">
        <f t="shared" si="93"/>
        <v/>
      </c>
      <c r="K71" s="1" t="str">
        <f t="shared" si="94"/>
        <v/>
      </c>
      <c r="L71" s="1" t="str">
        <f t="shared" si="95"/>
        <v/>
      </c>
      <c r="M71" s="1" t="str">
        <f t="shared" si="96"/>
        <v/>
      </c>
      <c r="N71" s="1" t="str">
        <f t="shared" si="97"/>
        <v/>
      </c>
      <c r="O71" s="1" t="str">
        <f t="shared" si="98"/>
        <v/>
      </c>
      <c r="P71" s="1" t="str">
        <f t="shared" si="99"/>
        <v/>
      </c>
      <c r="Q71" s="1" t="str">
        <f t="shared" si="100"/>
        <v/>
      </c>
      <c r="R71" s="1" t="str">
        <f t="shared" si="101"/>
        <v/>
      </c>
      <c r="S71" s="1" t="str">
        <f t="shared" si="102"/>
        <v/>
      </c>
      <c r="T71" s="1" t="str">
        <f t="shared" si="103"/>
        <v/>
      </c>
      <c r="U71" s="1" t="str">
        <f t="shared" si="104"/>
        <v/>
      </c>
      <c r="V71" s="1" t="str">
        <f t="shared" si="105"/>
        <v/>
      </c>
      <c r="W71" s="1" t="str">
        <f t="shared" si="106"/>
        <v/>
      </c>
      <c r="X71" s="1" t="str">
        <f t="shared" si="107"/>
        <v/>
      </c>
      <c r="Y71" s="1" t="str">
        <f t="shared" si="108"/>
        <v/>
      </c>
      <c r="Z71" s="1" t="str">
        <f t="shared" si="109"/>
        <v/>
      </c>
      <c r="AA71" s="1" t="str">
        <f t="shared" si="110"/>
        <v/>
      </c>
      <c r="AB71" s="1" t="str">
        <f t="shared" si="111"/>
        <v/>
      </c>
      <c r="AC71" s="1" t="str">
        <f t="shared" si="112"/>
        <v/>
      </c>
      <c r="AD71" s="1" t="str">
        <f t="shared" si="113"/>
        <v/>
      </c>
      <c r="AE71" s="1" t="str">
        <f t="shared" si="114"/>
        <v/>
      </c>
      <c r="AF71" s="1" t="str">
        <f t="shared" si="115"/>
        <v/>
      </c>
      <c r="AG71" s="1" t="str">
        <f t="shared" si="116"/>
        <v/>
      </c>
      <c r="AH71" s="1" t="str">
        <f t="shared" si="117"/>
        <v/>
      </c>
      <c r="AI71" s="1" t="str">
        <f t="shared" si="118"/>
        <v/>
      </c>
      <c r="AJ71" s="1" t="str">
        <f t="shared" si="119"/>
        <v/>
      </c>
      <c r="AK71" s="1" t="str">
        <f t="shared" si="120"/>
        <v/>
      </c>
      <c r="AL71" s="1" t="str">
        <f t="shared" si="121"/>
        <v/>
      </c>
      <c r="AM71" s="1" t="str">
        <f t="shared" si="122"/>
        <v/>
      </c>
      <c r="AN71" s="1" t="str">
        <f t="shared" si="123"/>
        <v/>
      </c>
      <c r="AO71" s="1" t="str">
        <f t="shared" si="124"/>
        <v/>
      </c>
      <c r="AR71" s="1" t="str">
        <f t="shared" si="125"/>
        <v/>
      </c>
      <c r="AS71" s="1" t="str">
        <f t="shared" si="126"/>
        <v/>
      </c>
      <c r="AW71" s="1" t="str">
        <f t="shared" si="81"/>
        <v/>
      </c>
      <c r="AX71" s="1" t="str">
        <f t="shared" si="82"/>
        <v/>
      </c>
      <c r="AY71" s="1" t="str">
        <f t="shared" si="83"/>
        <v>No factors contributing to greater than 2% upward change.</v>
      </c>
      <c r="AZ71" s="1" t="str">
        <f t="shared" si="84"/>
        <v>No factors contributing to greater than 2% downward change.</v>
      </c>
      <c r="BA71" s="1" t="str">
        <f t="shared" si="85"/>
        <v xml:space="preserve">Gone up mainly due to </v>
      </c>
      <c r="BB71" s="1" t="str">
        <f t="shared" si="86"/>
        <v xml:space="preserve">Gone down mainly due to </v>
      </c>
    </row>
    <row r="72" spans="2:54" x14ac:dyDescent="0.25">
      <c r="B72" s="1" t="s">
        <v>24</v>
      </c>
      <c r="G72" s="1" t="str">
        <f t="shared" ref="G72" si="133">IF(OR(F49="-",F49&gt;-0.02),"",F$28&amp;",")</f>
        <v/>
      </c>
      <c r="H72" s="1" t="str">
        <f t="shared" si="91"/>
        <v/>
      </c>
      <c r="I72" s="1" t="str">
        <f t="shared" ref="I72" si="134">IF(OR(H49="-",H49&gt;-0.02),"",H$28&amp;",")</f>
        <v/>
      </c>
      <c r="J72" s="1" t="str">
        <f t="shared" si="93"/>
        <v/>
      </c>
      <c r="K72" s="1" t="str">
        <f t="shared" ref="K72" si="135">IF(OR(J49="-",J49&gt;-0.02),"",J$28&amp;",")</f>
        <v/>
      </c>
      <c r="L72" s="1" t="str">
        <f t="shared" si="95"/>
        <v/>
      </c>
      <c r="M72" s="1" t="str">
        <f t="shared" ref="M72" si="136">IF(OR(L49="-",L49&gt;-0.02),"",L$28&amp;",")</f>
        <v/>
      </c>
      <c r="N72" s="1" t="str">
        <f t="shared" si="97"/>
        <v/>
      </c>
      <c r="O72" s="1" t="str">
        <f t="shared" ref="O72" si="137">IF(OR(N49="-",N49&gt;-0.02),"",N$28&amp;",")</f>
        <v/>
      </c>
      <c r="P72" s="1" t="str">
        <f t="shared" si="99"/>
        <v>Table 1022 - 1028: service model inputs,</v>
      </c>
      <c r="Q72" s="1" t="str">
        <f t="shared" ref="Q72" si="138">IF(OR(P49="-",P49&gt;-0.02),"",P$28&amp;",")</f>
        <v/>
      </c>
      <c r="R72" s="1" t="str">
        <f t="shared" si="101"/>
        <v/>
      </c>
      <c r="S72" s="1" t="str">
        <f t="shared" ref="S72" si="139">IF(OR(R49="-",R49&gt;-0.02),"",R$28&amp;",")</f>
        <v/>
      </c>
      <c r="T72" s="1" t="str">
        <f t="shared" si="103"/>
        <v/>
      </c>
      <c r="U72" s="1" t="str">
        <f t="shared" ref="U72" si="140">IF(OR(T49="-",T49&gt;-0.02),"",T$28&amp;",")</f>
        <v/>
      </c>
      <c r="V72" s="1" t="str">
        <f t="shared" si="105"/>
        <v/>
      </c>
      <c r="W72" s="1" t="str">
        <f t="shared" ref="W72" si="141">IF(OR(V49="-",V49&gt;-0.02),"",V$28&amp;",")</f>
        <v/>
      </c>
      <c r="X72" s="1" t="str">
        <f t="shared" si="107"/>
        <v/>
      </c>
      <c r="Y72" s="1" t="str">
        <f t="shared" ref="Y72" si="142">IF(OR(X49="-",X49&gt;-0.02),"",X$28&amp;",")</f>
        <v/>
      </c>
      <c r="Z72" s="1" t="str">
        <f t="shared" si="109"/>
        <v/>
      </c>
      <c r="AA72" s="1" t="str">
        <f t="shared" ref="AA72" si="143">IF(OR(Z49="-",Z49&gt;-0.02),"",Z$28&amp;",")</f>
        <v/>
      </c>
      <c r="AB72" s="1" t="str">
        <f t="shared" si="111"/>
        <v/>
      </c>
      <c r="AC72" s="1" t="str">
        <f t="shared" ref="AC72" si="144">IF(OR(AB49="-",AB49&gt;-0.02),"",AB$28&amp;",")</f>
        <v/>
      </c>
      <c r="AD72" s="1" t="str">
        <f t="shared" si="113"/>
        <v/>
      </c>
      <c r="AE72" s="1" t="str">
        <f t="shared" ref="AE72" si="145">IF(OR(AD49="-",AD49&gt;-0.02),"",AD$28&amp;",")</f>
        <v/>
      </c>
      <c r="AF72" s="1" t="str">
        <f t="shared" si="115"/>
        <v/>
      </c>
      <c r="AG72" s="1" t="str">
        <f t="shared" ref="AG72" si="146">IF(OR(AF49="-",AF49&gt;-0.02),"",AF$28&amp;",")</f>
        <v/>
      </c>
      <c r="AH72" s="1" t="str">
        <f t="shared" si="117"/>
        <v/>
      </c>
      <c r="AI72" s="1" t="str">
        <f t="shared" ref="AI72" si="147">IF(OR(AH49="-",AH49&gt;-0.02),"",AH$28&amp;",")</f>
        <v/>
      </c>
      <c r="AJ72" s="1" t="str">
        <f t="shared" si="119"/>
        <v/>
      </c>
      <c r="AK72" s="1" t="str">
        <f t="shared" ref="AK72" si="148">IF(OR(AJ49="-",AJ49&gt;-0.02),"",AJ$28&amp;",")</f>
        <v/>
      </c>
      <c r="AL72" s="1" t="str">
        <f t="shared" si="121"/>
        <v>Table 1053: volumes and mpans etc forecast,</v>
      </c>
      <c r="AM72" s="1" t="str">
        <f t="shared" ref="AM72" si="149">IF(OR(AL49="-",AL49&gt;-0.02),"",AL$28&amp;",")</f>
        <v/>
      </c>
      <c r="AN72" s="1" t="str">
        <f t="shared" si="123"/>
        <v>Table 1001: allowed revenue,</v>
      </c>
      <c r="AO72" s="1" t="str">
        <f t="shared" ref="AO72" si="150">IF(OR(AN49="-",AN49&gt;-0.02),"",AN$28&amp;",")</f>
        <v/>
      </c>
      <c r="AR72" s="1" t="str">
        <f t="shared" si="125"/>
        <v/>
      </c>
      <c r="AS72" s="1" t="str">
        <f t="shared" ref="AS72" si="151">IF(OR(AR49="-",AR49&gt;-0.02),"",AR$28&amp;",")</f>
        <v/>
      </c>
      <c r="AW72" s="1" t="str">
        <f t="shared" ref="AW72" si="152">D72&amp;F72&amp;H72&amp;J72&amp;L72&amp;N72&amp;P72&amp;R72&amp;T72&amp;V72&amp;X72&amp;Z72&amp;AB72&amp;AD72&amp;AF72&amp;AH72&amp;AJ72&amp;AL72&amp;AN72&amp;AR72</f>
        <v>Table 1022 - 1028: service model inputs,Table 1053: volumes and mpans etc forecast,Table 1001: allowed revenue,</v>
      </c>
      <c r="AX72" s="1" t="str">
        <f t="shared" ref="AX72" si="153">E72&amp;G72&amp;I72&amp;K72&amp;M72&amp;O72&amp;Q72&amp;S72&amp;U72&amp;W72&amp;Y72&amp;AA72&amp;AC72&amp;AE72&amp;AG72&amp;AI72&amp;AK72&amp;AM72&amp;AO72&amp;AS72</f>
        <v/>
      </c>
      <c r="AY72" s="1" t="str">
        <f t="shared" ref="AY72" si="154">IF(AW72="","No factors contributing to greater than 2% upward change.",BA72)</f>
        <v>Gone up mainly due to Table 1022 - 1028: service model inputs,Table 1053: volumes and mpans etc forecast,Table 1001: allowed revenue,</v>
      </c>
      <c r="AZ72" s="1" t="str">
        <f t="shared" ref="AZ72" si="155">IF(AX72="","No factors contributing to greater than 2% downward change.",BB72)</f>
        <v>No factors contributing to greater than 2% downward change.</v>
      </c>
      <c r="BA72" s="1" t="str">
        <f t="shared" ref="BA72" si="156">"Gone up mainly due to "&amp;AW72</f>
        <v>Gone up mainly due to Table 1022 - 1028: service model inputs,Table 1053: volumes and mpans etc forecast,Table 1001: allowed revenue,</v>
      </c>
      <c r="BB72" s="1" t="str">
        <f t="shared" ref="BB72" si="157">"Gone down mainly due to "&amp;AX72</f>
        <v xml:space="preserve">Gone down mainly due to </v>
      </c>
    </row>
  </sheetData>
  <mergeCells count="63"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  <mergeCell ref="T4:U4"/>
    <mergeCell ref="D4:E4"/>
    <mergeCell ref="D52:E52"/>
    <mergeCell ref="F4:G4"/>
    <mergeCell ref="F52:G52"/>
    <mergeCell ref="D28:E28"/>
    <mergeCell ref="F28:G28"/>
    <mergeCell ref="X52:Y52"/>
    <mergeCell ref="L28:M28"/>
    <mergeCell ref="N28:O28"/>
    <mergeCell ref="P28:Q28"/>
    <mergeCell ref="R28:S28"/>
    <mergeCell ref="T28:U28"/>
    <mergeCell ref="L52:M52"/>
    <mergeCell ref="N52:O52"/>
    <mergeCell ref="P52:Q52"/>
    <mergeCell ref="R52:S52"/>
    <mergeCell ref="T52:U52"/>
    <mergeCell ref="X28:Y28"/>
    <mergeCell ref="AN4:AO4"/>
    <mergeCell ref="AR4:AS4"/>
    <mergeCell ref="AL28:AM28"/>
    <mergeCell ref="AN28:AO28"/>
    <mergeCell ref="AR28:AS28"/>
    <mergeCell ref="AP4:AQ4"/>
    <mergeCell ref="AP28:AQ28"/>
    <mergeCell ref="X4:Y4"/>
    <mergeCell ref="Z4:AA4"/>
    <mergeCell ref="AB4:AC4"/>
    <mergeCell ref="AD4:AE4"/>
    <mergeCell ref="AL4:AM4"/>
    <mergeCell ref="AF4:AG4"/>
    <mergeCell ref="AH4:AI4"/>
    <mergeCell ref="AJ4:AK4"/>
    <mergeCell ref="AN52:AO52"/>
    <mergeCell ref="AR52:AS52"/>
    <mergeCell ref="AT52:AU52"/>
    <mergeCell ref="Z28:AA28"/>
    <mergeCell ref="AB28:AC28"/>
    <mergeCell ref="AD28:AE28"/>
    <mergeCell ref="AF28:AG28"/>
    <mergeCell ref="AH28:AI28"/>
    <mergeCell ref="AJ28:AK28"/>
    <mergeCell ref="AL52:AM52"/>
    <mergeCell ref="Z52:AA52"/>
    <mergeCell ref="AB52:AC52"/>
    <mergeCell ref="AD52:AE52"/>
    <mergeCell ref="AF52:AG52"/>
    <mergeCell ref="AH52:AI52"/>
    <mergeCell ref="AJ52:AK52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6" sqref="P6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77</v>
      </c>
    </row>
    <row r="4" spans="1:17" ht="45.75" customHeight="1" x14ac:dyDescent="0.2">
      <c r="B4" s="76" t="s">
        <v>72</v>
      </c>
      <c r="C4" s="77"/>
      <c r="D4" s="77"/>
      <c r="E4" s="77"/>
      <c r="F4" s="77"/>
      <c r="G4" s="77"/>
      <c r="H4" s="77"/>
      <c r="I4" s="77"/>
      <c r="J4" s="77"/>
      <c r="K4" s="77"/>
      <c r="L4" s="78"/>
      <c r="M4" s="79" t="s">
        <v>30</v>
      </c>
      <c r="N4" s="80"/>
      <c r="O4" s="81"/>
      <c r="P4" s="81"/>
      <c r="Q4" s="82"/>
    </row>
    <row r="5" spans="1:17" ht="45.75" customHeight="1" x14ac:dyDescent="0.2">
      <c r="A5" s="40"/>
      <c r="B5" s="48"/>
      <c r="C5" s="48" t="s">
        <v>31</v>
      </c>
      <c r="D5" s="48" t="s">
        <v>32</v>
      </c>
      <c r="E5" s="48" t="s">
        <v>33</v>
      </c>
      <c r="F5" s="48" t="s">
        <v>34</v>
      </c>
      <c r="G5" s="48" t="s">
        <v>35</v>
      </c>
      <c r="H5" s="48" t="s">
        <v>36</v>
      </c>
      <c r="I5" s="48" t="s">
        <v>37</v>
      </c>
      <c r="J5" s="48" t="s">
        <v>38</v>
      </c>
      <c r="K5" s="48" t="s">
        <v>39</v>
      </c>
      <c r="L5" s="48" t="s">
        <v>40</v>
      </c>
      <c r="M5" s="48" t="s">
        <v>41</v>
      </c>
      <c r="N5" s="48" t="s">
        <v>42</v>
      </c>
      <c r="O5" s="48" t="s">
        <v>43</v>
      </c>
      <c r="P5" s="48" t="s">
        <v>44</v>
      </c>
      <c r="Q5" s="48" t="s">
        <v>45</v>
      </c>
    </row>
    <row r="6" spans="1:17" ht="28.5" x14ac:dyDescent="0.2">
      <c r="A6" s="40"/>
      <c r="B6" s="41" t="s">
        <v>12</v>
      </c>
      <c r="C6" s="42"/>
      <c r="D6" s="43">
        <f>VLOOKUP($B6,[1]Tariffs!$A$15:$I$42,3,FALSE)</f>
        <v>1</v>
      </c>
      <c r="E6" s="44">
        <f>VLOOKUP($B6,[2]Tariffs!$A:$I,4,FALSE)</f>
        <v>2.7509999999999999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5.0199999999999996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VLOOKUP(B6,[2]Summary!$A$1:$J$65536,10,FALSE)</f>
        <v>3.28840154807494</v>
      </c>
      <c r="N6" s="47">
        <f>VLOOKUP(B6,[1]Summary!$A$1:$J$65536,10,FALSE)</f>
        <v>3.2430797596057945</v>
      </c>
      <c r="O6" s="50">
        <f>M6/N6-1</f>
        <v>1.3974922551597935E-2</v>
      </c>
      <c r="P6" s="51">
        <f>VLOOKUP(B6,[2]Summary!$A$1:$IJ$65536,11,FALSE)</f>
        <v>112.42702880093903</v>
      </c>
      <c r="Q6" s="52" t="str">
        <f>'Detailed Breakdown'!AY54&amp;" and "&amp;'Detailed Breakdown'!AZ54</f>
        <v>Gone up mainly due to Table 1001: allowed revenue, and No factors contributing to greater than 2% downward change.</v>
      </c>
    </row>
    <row r="7" spans="1:17" ht="28.5" x14ac:dyDescent="0.2">
      <c r="A7" s="40"/>
      <c r="B7" s="41" t="s">
        <v>13</v>
      </c>
      <c r="C7" s="42"/>
      <c r="D7" s="43">
        <f>VLOOKUP($B7,[1]Tariffs!$A$15:$I$42,3,FALSE)</f>
        <v>2</v>
      </c>
      <c r="E7" s="44">
        <f>VLOOKUP($B7,[2]Tariffs!$A:$I,4,FALSE)</f>
        <v>3.0139999999999998</v>
      </c>
      <c r="F7" s="44">
        <f>VLOOKUP($B7,[2]Tariffs!$A:$I,5,FALSE)</f>
        <v>1.425</v>
      </c>
      <c r="G7" s="44">
        <f>VLOOKUP($B7,[2]Tariffs!$A:$I,6,FALSE)</f>
        <v>0</v>
      </c>
      <c r="H7" s="44">
        <f>VLOOKUP($B7,[2]Tariffs!$A:$I,7,FALSE)</f>
        <v>5.0199999999999996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2" si="0">I7</f>
        <v>0</v>
      </c>
      <c r="L7" s="49"/>
      <c r="M7" s="47">
        <f>VLOOKUP(B7,[2]Summary!$A$1:$J$65536,10,FALSE)</f>
        <v>2.5365537425076878</v>
      </c>
      <c r="N7" s="47">
        <f>VLOOKUP(B7,[1]Summary!$A$1:$J$65536,10,FALSE)</f>
        <v>2.5090758073060808</v>
      </c>
      <c r="O7" s="50">
        <f t="shared" ref="O7:O32" si="1">M7/N7-1</f>
        <v>1.0951416900834676E-2</v>
      </c>
      <c r="P7" s="51">
        <f>VLOOKUP(B7,[2]Summary!$A$1:$IJ$65536,11,FALSE)</f>
        <v>154.19985780369043</v>
      </c>
      <c r="Q7" s="52" t="str">
        <f>'Detailed Breakdown'!AY55&amp;" and "&amp;'Detailed Breakdown'!AZ55</f>
        <v>Gone up mainly due to Table 1001: allowed revenue, and Gone down mainly due to Table 1053: volumes and mpans etc forecast,</v>
      </c>
    </row>
    <row r="8" spans="1:17" ht="42.75" x14ac:dyDescent="0.2">
      <c r="A8" s="40"/>
      <c r="B8" s="41" t="s">
        <v>14</v>
      </c>
      <c r="C8" s="42"/>
      <c r="D8" s="43">
        <f>VLOOKUP($B8,[1]Tariffs!$A$15:$I$42,3,FALSE)</f>
        <v>2</v>
      </c>
      <c r="E8" s="44">
        <f>VLOOKUP($B8,[2]Tariffs!$A:$I,4,FALSE)</f>
        <v>1.4259999999999999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VLOOKUP(B8,[2]Summary!$A$1:$J$65536,10,FALSE)</f>
        <v>1.4259999999999999</v>
      </c>
      <c r="N8" s="47">
        <f>VLOOKUP(B8,[1]Summary!$A$1:$J$65536,10,FALSE)</f>
        <v>1.4159999999999999</v>
      </c>
      <c r="O8" s="50">
        <f t="shared" si="1"/>
        <v>7.0621468926552744E-3</v>
      </c>
      <c r="P8" s="51">
        <f>VLOOKUP(B8,[2]Summary!$A$1:$IJ$65536,11,FALSE)</f>
        <v>48.377214519183539</v>
      </c>
      <c r="Q8" s="52" t="str">
        <f>'Detailed Breakdown'!AY56&amp;" and "&amp;'Detailed Breakdown'!AZ56</f>
        <v>Gone up mainly due to Table 1001: allowed revenue, and Gone down mainly due to Table 1059: Otex,Table 1069: Peaking probabailities,</v>
      </c>
    </row>
    <row r="9" spans="1:17" ht="28.5" x14ac:dyDescent="0.2">
      <c r="A9" s="40"/>
      <c r="B9" s="41" t="s">
        <v>15</v>
      </c>
      <c r="C9" s="42"/>
      <c r="D9" s="43">
        <f>VLOOKUP($B9,[1]Tariffs!$A$15:$I$42,3,FALSE)</f>
        <v>3</v>
      </c>
      <c r="E9" s="44">
        <f>VLOOKUP($B9,[2]Tariffs!$A:$I,4,FALSE)</f>
        <v>2.5299999999999998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9.3800000000000008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VLOOKUP(B9,[2]Summary!$A$1:$J$65536,10,FALSE)</f>
        <v>2.8464013141024758</v>
      </c>
      <c r="N9" s="47">
        <f>VLOOKUP(B9,[1]Summary!$A$1:$J$65536,10,FALSE)</f>
        <v>2.7441957602616514</v>
      </c>
      <c r="O9" s="50">
        <f t="shared" si="1"/>
        <v>3.7244264902981827E-2</v>
      </c>
      <c r="P9" s="51">
        <f>VLOOKUP(B9,[2]Summary!$A$1:$IJ$65536,11,FALSE)</f>
        <v>308.84585454831625</v>
      </c>
      <c r="Q9" s="52" t="str">
        <f>'Detailed Breakdown'!AY57&amp;" and "&amp;'Detailed Breakdown'!AZ57</f>
        <v>Gone up mainly due to Table 1001: allowed revenue, and No factors contributing to greater than 2% downward change.</v>
      </c>
    </row>
    <row r="10" spans="1:17" ht="42.75" x14ac:dyDescent="0.2">
      <c r="A10" s="40"/>
      <c r="B10" s="41" t="s">
        <v>16</v>
      </c>
      <c r="C10" s="42"/>
      <c r="D10" s="43">
        <f>VLOOKUP($B10,[1]Tariffs!$A$15:$I$42,3,FALSE)</f>
        <v>4</v>
      </c>
      <c r="E10" s="44">
        <f>VLOOKUP($B10,[2]Tariffs!$A:$I,4,FALSE)</f>
        <v>2.702</v>
      </c>
      <c r="F10" s="44">
        <f>VLOOKUP($B10,[2]Tariffs!$A:$I,5,FALSE)</f>
        <v>1.425</v>
      </c>
      <c r="G10" s="44">
        <f>VLOOKUP($B10,[2]Tariffs!$A:$I,6,FALSE)</f>
        <v>0</v>
      </c>
      <c r="H10" s="44">
        <f>VLOOKUP($B10,[2]Tariffs!$A:$I,7,FALSE)</f>
        <v>9.3800000000000008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VLOOKUP(B10,[2]Summary!$A$1:$J$65536,10,FALSE)</f>
        <v>2.5043795938861884</v>
      </c>
      <c r="N10" s="47">
        <f>VLOOKUP(B10,[1]Summary!$A$1:$J$65536,10,FALSE)</f>
        <v>2.4251831625137652</v>
      </c>
      <c r="O10" s="50">
        <f t="shared" si="1"/>
        <v>3.2655855688167534E-2</v>
      </c>
      <c r="P10" s="51">
        <f>VLOOKUP(B10,[2]Summary!$A$1:$IJ$65536,11,FALSE)</f>
        <v>480.96605888893566</v>
      </c>
      <c r="Q10" s="52" t="str">
        <f>'Detailed Breakdown'!AY58&amp;" and "&amp;'Detailed Breakdown'!AZ58</f>
        <v>Gone up mainly due to Table 1041: load characteristics (Coincidence Factor),Table 1001: allowed revenue, and Gone down mainly due to Table 1053: volumes and mpans etc forecast,</v>
      </c>
    </row>
    <row r="11" spans="1:17" ht="42.75" x14ac:dyDescent="0.2">
      <c r="A11" s="40"/>
      <c r="B11" s="41" t="s">
        <v>17</v>
      </c>
      <c r="C11" s="42"/>
      <c r="D11" s="43">
        <f>VLOOKUP($B11,[1]Tariffs!$A$15:$I$42,3,FALSE)</f>
        <v>4</v>
      </c>
      <c r="E11" s="44">
        <f>VLOOKUP($B11,[2]Tariffs!$A:$I,4,FALSE)</f>
        <v>1.4339999999999999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VLOOKUP(B11,[2]Summary!$A$1:$J$65536,10,FALSE)</f>
        <v>1.4339999999999999</v>
      </c>
      <c r="N11" s="47">
        <f>VLOOKUP(B11,[1]Summary!$A$1:$J$65536,10,FALSE)</f>
        <v>1.4239999999999999</v>
      </c>
      <c r="O11" s="50">
        <f t="shared" si="1"/>
        <v>7.0224719101124045E-3</v>
      </c>
      <c r="P11" s="51">
        <f>VLOOKUP(B11,[2]Summary!$A$1:$IJ$65536,11,FALSE)</f>
        <v>84.762733213742138</v>
      </c>
      <c r="Q11" s="52" t="str">
        <f>'Detailed Breakdown'!AY59&amp;" and "&amp;'Detailed Breakdown'!AZ59</f>
        <v>Gone up mainly due to Table 1001: allowed revenue, and Gone down mainly due to Table 1059: Otex,Table 1069: Peaking probabailities,</v>
      </c>
    </row>
    <row r="12" spans="1:17" x14ac:dyDescent="0.2">
      <c r="A12" s="40"/>
      <c r="B12" s="41" t="s">
        <v>18</v>
      </c>
      <c r="C12" s="42"/>
      <c r="D12" s="43" t="str">
        <f>VLOOKUP($B12,[1]Tariffs!$A$15:$I$42,3,FALSE)</f>
        <v>5-8</v>
      </c>
      <c r="E12" s="44">
        <f>VLOOKUP($B12,[2]Tariffs!$A:$I,4,FALSE)</f>
        <v>2.5649999999999999</v>
      </c>
      <c r="F12" s="44">
        <f>VLOOKUP($B12,[2]Tariffs!$A:$I,5,FALSE)</f>
        <v>1.405</v>
      </c>
      <c r="G12" s="44">
        <f>VLOOKUP($B12,[2]Tariffs!$A:$I,6,FALSE)</f>
        <v>0</v>
      </c>
      <c r="H12" s="44">
        <f>VLOOKUP($B12,[2]Tariffs!$A:$I,7,FALSE)</f>
        <v>23.47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>
        <f>VLOOKUP(B12,[2]Summary!$A$1:$J$65536,10,FALSE)</f>
        <v>2.5378742740236522</v>
      </c>
      <c r="N12" s="47">
        <f>VLOOKUP(B12,[1]Summary!$A$1:$J$65536,10,FALSE)</f>
        <v>2.4507315337973119</v>
      </c>
      <c r="O12" s="50"/>
      <c r="P12" s="51">
        <f>VLOOKUP(B12,[2]Summary!$A$1:$IJ$65536,11,FALSE)</f>
        <v>1057.2475489093295</v>
      </c>
      <c r="Q12" s="52"/>
    </row>
    <row r="13" spans="1:17" x14ac:dyDescent="0.2">
      <c r="A13" s="40"/>
      <c r="B13" s="41" t="s">
        <v>19</v>
      </c>
      <c r="C13" s="42"/>
      <c r="D13" s="43" t="str">
        <f>VLOOKUP($B13,[1]Tariffs!$A$15:$I$42,3,FALSE)</f>
        <v>5-8</v>
      </c>
      <c r="E13" s="44">
        <f>VLOOKUP($B13,[2]Tariffs!$A:$I,4,FALSE)</f>
        <v>2.4140000000000001</v>
      </c>
      <c r="F13" s="44">
        <f>VLOOKUP($B13,[2]Tariffs!$A:$I,5,FALSE)</f>
        <v>1.3919999999999999</v>
      </c>
      <c r="G13" s="44">
        <f>VLOOKUP($B13,[2]Tariffs!$A:$I,6,FALSE)</f>
        <v>0</v>
      </c>
      <c r="H13" s="44">
        <f>VLOOKUP($B13,[2]Tariffs!$A:$I,7,FALSE)</f>
        <v>21.41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>
        <f>VLOOKUP(B13,[2]Summary!$A$1:$J$65536,10,FALSE)</f>
        <v>2.2877069795152614</v>
      </c>
      <c r="N13" s="47">
        <f>VLOOKUP(B13,[1]Summary!$A$1:$J$65536,10,FALSE)</f>
        <v>2.2505593352524342</v>
      </c>
      <c r="O13" s="50"/>
      <c r="P13" s="51">
        <f>VLOOKUP(B13,[2]Summary!$A$1:$IJ$65536,11,FALSE)</f>
        <v>2098.3021274924945</v>
      </c>
      <c r="Q13" s="52"/>
    </row>
    <row r="14" spans="1:17" x14ac:dyDescent="0.2">
      <c r="A14" s="40"/>
      <c r="B14" s="41" t="s">
        <v>20</v>
      </c>
      <c r="C14" s="42"/>
      <c r="D14" s="43" t="str">
        <f>VLOOKUP($B14,[1]Tariffs!$A$15:$I$42,3,FALSE)</f>
        <v>5-8</v>
      </c>
      <c r="E14" s="44">
        <f>VLOOKUP($B14,[2]Tariffs!$A:$I,4,FALSE)</f>
        <v>2.028</v>
      </c>
      <c r="F14" s="44">
        <f>VLOOKUP($B14,[2]Tariffs!$A:$I,5,FALSE)</f>
        <v>1.3520000000000001</v>
      </c>
      <c r="G14" s="44">
        <f>VLOOKUP($B14,[2]Tariffs!$A:$I,6,FALSE)</f>
        <v>0</v>
      </c>
      <c r="H14" s="44">
        <f>VLOOKUP($B14,[2]Tariffs!$A:$I,7,FALSE)</f>
        <v>143.55000000000001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>
        <f>VLOOKUP(B14,[2]Summary!$A$1:$J$65536,10,FALSE)</f>
        <v>2.7595692936331164</v>
      </c>
      <c r="N14" s="47">
        <f>VLOOKUP(B14,[1]Summary!$A$1:$J$65536,10,FALSE)</f>
        <v>2.3631531062953246</v>
      </c>
      <c r="O14" s="50"/>
      <c r="P14" s="51">
        <f>VLOOKUP(B14,[2]Summary!$A$1:$IJ$65536,11,FALSE)</f>
        <v>1573.9529407077453</v>
      </c>
      <c r="Q14" s="52"/>
    </row>
    <row r="15" spans="1:17" x14ac:dyDescent="0.2">
      <c r="A15" s="40"/>
      <c r="B15" s="41" t="s">
        <v>78</v>
      </c>
      <c r="C15" s="42"/>
      <c r="D15" s="43"/>
      <c r="E15" s="44">
        <f>VLOOKUP($B15,[2]Tariffs!$A:$I,4,FALSE)</f>
        <v>14.425000000000001</v>
      </c>
      <c r="F15" s="44">
        <f>VLOOKUP($B15,[2]Tariffs!$A:$I,5,FALSE)</f>
        <v>1.806</v>
      </c>
      <c r="G15" s="44">
        <f>VLOOKUP($B15,[2]Tariffs!$A:$I,6,FALSE)</f>
        <v>1.417</v>
      </c>
      <c r="H15" s="44">
        <f>VLOOKUP($B15,[2]Tariffs!$A:$I,7,FALSE)</f>
        <v>5.0199999999999996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>
        <f>VLOOKUP(B15,[2]Summary!$A$1:$J$65536,10,FALSE)</f>
        <v>2.9449000250513349</v>
      </c>
      <c r="N15" s="47"/>
      <c r="O15" s="50"/>
      <c r="P15" s="51">
        <f>VLOOKUP(B15,[2]Summary!$A$1:$IJ$65536,11,FALSE)</f>
        <v>97.542216882123611</v>
      </c>
      <c r="Q15" s="52"/>
    </row>
    <row r="16" spans="1:17" x14ac:dyDescent="0.2">
      <c r="A16" s="40"/>
      <c r="B16" s="41" t="s">
        <v>79</v>
      </c>
      <c r="C16" s="42"/>
      <c r="D16" s="43"/>
      <c r="E16" s="44">
        <f>VLOOKUP($B16,[2]Tariffs!$A:$I,4,FALSE)</f>
        <v>14.941000000000001</v>
      </c>
      <c r="F16" s="44">
        <f>VLOOKUP($B16,[2]Tariffs!$A:$I,5,FALSE)</f>
        <v>1.825</v>
      </c>
      <c r="G16" s="44">
        <f>VLOOKUP($B16,[2]Tariffs!$A:$I,6,FALSE)</f>
        <v>1.421</v>
      </c>
      <c r="H16" s="44">
        <f>VLOOKUP($B16,[2]Tariffs!$A:$I,7,FALSE)</f>
        <v>9.3800000000000008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VLOOKUP(B16,[2]Summary!$A$1:$J$65536,10,FALSE)</f>
        <v>2.587770722907643</v>
      </c>
      <c r="N16" s="47">
        <f>VLOOKUP(B16,[1]Summary!$A$1:$J$65536,10,FALSE)</f>
        <v>2.4834142481271719</v>
      </c>
      <c r="O16" s="50">
        <f t="shared" ref="O16" si="3">M16/N16-1</f>
        <v>4.2021372334144269E-2</v>
      </c>
      <c r="P16" s="51">
        <f>VLOOKUP(B16,[2]Summary!$A$1:$IJ$65536,11,FALSE)</f>
        <v>1901.2679773972491</v>
      </c>
      <c r="Q16" s="52"/>
    </row>
    <row r="17" spans="1:17" ht="28.5" x14ac:dyDescent="0.2">
      <c r="A17" s="40"/>
      <c r="B17" s="41" t="s">
        <v>21</v>
      </c>
      <c r="C17" s="42"/>
      <c r="D17" s="43">
        <f>VLOOKUP($B17,[1]Tariffs!$A$15:$I$42,3,FALSE)</f>
        <v>0</v>
      </c>
      <c r="E17" s="44">
        <f>VLOOKUP($B17,[2]Tariffs!$A:$I,4,FALSE)</f>
        <v>10.446</v>
      </c>
      <c r="F17" s="44">
        <f>VLOOKUP($B17,[2]Tariffs!$A:$I,5,FALSE)</f>
        <v>1.619</v>
      </c>
      <c r="G17" s="44">
        <f>VLOOKUP($B17,[2]Tariffs!$A:$I,6,FALSE)</f>
        <v>1.381</v>
      </c>
      <c r="H17" s="44">
        <f>VLOOKUP($B17,[2]Tariffs!$A:$I,7,FALSE)</f>
        <v>12</v>
      </c>
      <c r="I17" s="44">
        <f>VLOOKUP($B17,[2]Tariffs!$A:$I,8,FALSE)</f>
        <v>3.29</v>
      </c>
      <c r="J17" s="44">
        <f>VLOOKUP($B17,[2]Tariffs!$A:$I,9,FALSE)</f>
        <v>7.28</v>
      </c>
      <c r="K17" s="44">
        <f t="shared" si="0"/>
        <v>3.29</v>
      </c>
      <c r="L17" s="54"/>
      <c r="M17" s="47">
        <f>VLOOKUP(B17,[2]Summary!$A$1:$J$65536,10,FALSE)</f>
        <v>2.8656163291042103</v>
      </c>
      <c r="N17" s="47">
        <f>VLOOKUP(B17,[1]Summary!$A$1:$J$65536,10,FALSE)</f>
        <v>2.7598155321277598</v>
      </c>
      <c r="O17" s="50">
        <f t="shared" si="1"/>
        <v>3.833618433724828E-2</v>
      </c>
      <c r="P17" s="51">
        <f>VLOOKUP(B17,[2]Summary!$A$1:$IJ$65536,11,FALSE)</f>
        <v>4930.2783145430585</v>
      </c>
      <c r="Q17" s="52" t="str">
        <f>'Detailed Breakdown'!AY65&amp;" and "&amp;'Detailed Breakdown'!AZ65</f>
        <v>Gone up mainly due to Table 1001: allowed revenue, and No factors contributing to greater than 2% downward change.</v>
      </c>
    </row>
    <row r="18" spans="1:17" ht="28.5" x14ac:dyDescent="0.2">
      <c r="A18" s="40"/>
      <c r="B18" s="41" t="s">
        <v>22</v>
      </c>
      <c r="C18" s="42"/>
      <c r="D18" s="43">
        <f>VLOOKUP($B18,[1]Tariffs!$A$15:$I$42,3,FALSE)</f>
        <v>0</v>
      </c>
      <c r="E18" s="44">
        <f>VLOOKUP($B18,[2]Tariffs!$A:$I,4,FALSE)</f>
        <v>8.4489999999999998</v>
      </c>
      <c r="F18" s="44">
        <f>VLOOKUP($B18,[2]Tariffs!$A:$I,5,FALSE)</f>
        <v>1.4910000000000001</v>
      </c>
      <c r="G18" s="44">
        <f>VLOOKUP($B18,[2]Tariffs!$A:$I,6,FALSE)</f>
        <v>1.359</v>
      </c>
      <c r="H18" s="44">
        <f>VLOOKUP($B18,[2]Tariffs!$A:$I,7,FALSE)</f>
        <v>9.3699999999999992</v>
      </c>
      <c r="I18" s="44">
        <f>VLOOKUP($B18,[2]Tariffs!$A:$I,8,FALSE)</f>
        <v>3.36</v>
      </c>
      <c r="J18" s="44">
        <f>VLOOKUP($B18,[2]Tariffs!$A:$I,9,FALSE)</f>
        <v>6.73</v>
      </c>
      <c r="K18" s="44">
        <f t="shared" si="0"/>
        <v>3.36</v>
      </c>
      <c r="L18" s="54"/>
      <c r="M18" s="47">
        <f>VLOOKUP(B18,[2]Summary!$A$1:$J$65536,10,FALSE)</f>
        <v>2.5143939996520981</v>
      </c>
      <c r="N18" s="47">
        <f>VLOOKUP(B18,[1]Summary!$A$1:$J$65536,10,FALSE)</f>
        <v>2.4737583344297498</v>
      </c>
      <c r="O18" s="50">
        <f t="shared" si="1"/>
        <v>1.6426691587767994E-2</v>
      </c>
      <c r="P18" s="51">
        <f>VLOOKUP(B18,[2]Summary!$A$1:$IJ$65536,11,FALSE)</f>
        <v>10533.279449293501</v>
      </c>
      <c r="Q18" s="52" t="str">
        <f>'Detailed Breakdown'!AY66&amp;" and "&amp;'Detailed Breakdown'!AZ66</f>
        <v>Gone up mainly due to Table 1001: allowed revenue, and No factors contributing to greater than 2% downward change.</v>
      </c>
    </row>
    <row r="19" spans="1:17" ht="28.5" x14ac:dyDescent="0.2">
      <c r="A19" s="40"/>
      <c r="B19" s="41" t="s">
        <v>23</v>
      </c>
      <c r="C19" s="42"/>
      <c r="D19" s="43">
        <f>VLOOKUP($B19,[1]Tariffs!$A$15:$I$42,3,FALSE)</f>
        <v>0</v>
      </c>
      <c r="E19" s="44">
        <f>VLOOKUP($B19,[2]Tariffs!$A:$I,4,FALSE)</f>
        <v>6.726</v>
      </c>
      <c r="F19" s="44">
        <f>VLOOKUP($B19,[2]Tariffs!$A:$I,5,FALSE)</f>
        <v>1.407</v>
      </c>
      <c r="G19" s="44">
        <f>VLOOKUP($B19,[2]Tariffs!$A:$I,6,FALSE)</f>
        <v>1.343</v>
      </c>
      <c r="H19" s="44">
        <f>VLOOKUP($B19,[2]Tariffs!$A:$I,7,FALSE)</f>
        <v>101.16</v>
      </c>
      <c r="I19" s="44">
        <f>VLOOKUP($B19,[2]Tariffs!$A:$I,8,FALSE)</f>
        <v>2.82</v>
      </c>
      <c r="J19" s="44">
        <f>VLOOKUP($B19,[2]Tariffs!$A:$I,9,FALSE)</f>
        <v>6.7</v>
      </c>
      <c r="K19" s="44">
        <f t="shared" si="0"/>
        <v>2.82</v>
      </c>
      <c r="L19" s="54"/>
      <c r="M19" s="47">
        <f>VLOOKUP(B19,[2]Summary!$A$1:$J$65536,10,FALSE)</f>
        <v>2.113670931347071</v>
      </c>
      <c r="N19" s="47">
        <f>VLOOKUP(B19,[1]Summary!$A$1:$J$65536,10,FALSE)</f>
        <v>2.0654385565949069</v>
      </c>
      <c r="O19" s="50">
        <f t="shared" si="1"/>
        <v>2.3352122772260175E-2</v>
      </c>
      <c r="P19" s="51">
        <f>VLOOKUP(B19,[2]Summary!$A$1:$IJ$65536,11,FALSE)</f>
        <v>42603.747173960248</v>
      </c>
      <c r="Q19" s="52" t="str">
        <f>'Detailed Breakdown'!AY67&amp;" and "&amp;'Detailed Breakdown'!AZ67</f>
        <v>Gone up mainly due to Table 1001: allowed revenue, and No factors contributing to greater than 2% downward change.</v>
      </c>
    </row>
    <row r="20" spans="1:17" ht="42.75" x14ac:dyDescent="0.2">
      <c r="A20" s="40"/>
      <c r="B20" s="41" t="s">
        <v>73</v>
      </c>
      <c r="C20" s="42"/>
      <c r="D20" s="43">
        <f>VLOOKUP($B20,[1]Tariffs!$A$15:$I$42,3,FALSE)</f>
        <v>8</v>
      </c>
      <c r="E20" s="44">
        <f>VLOOKUP($B20,[2]Tariffs!$A:$I,4,FALSE)</f>
        <v>3.15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4"/>
      <c r="M20" s="47">
        <f>VLOOKUP(B20,[2]Summary!$A$1:$J$65536,10,FALSE)</f>
        <v>3.15</v>
      </c>
      <c r="N20" s="47">
        <f>VLOOKUP(B20,[1]Summary!$A$1:$J$65536,10,FALSE)</f>
        <v>2.976</v>
      </c>
      <c r="O20" s="50">
        <f t="shared" si="1"/>
        <v>5.8467741935483764E-2</v>
      </c>
      <c r="P20" s="51">
        <f>VLOOKUP(B20,[2]Summary!$A$1:$IJ$65536,11,FALSE)</f>
        <v>156.66934435004771</v>
      </c>
      <c r="Q20" s="52" t="str">
        <f>'Detailed Breakdown'!AY68&amp;" and "&amp;'Detailed Breakdown'!AZ68</f>
        <v>Gone up mainly due to Table 1022 - 1028: service model inputs,Table 1001: allowed revenue, and No factors contributing to greater than 2% downward change.</v>
      </c>
    </row>
    <row r="21" spans="1:17" ht="57" x14ac:dyDescent="0.2">
      <c r="A21" s="40"/>
      <c r="B21" s="41" t="s">
        <v>74</v>
      </c>
      <c r="C21" s="42"/>
      <c r="D21" s="43">
        <f>VLOOKUP($B21,[1]Tariffs!$A$15:$I$42,3,FALSE)</f>
        <v>1</v>
      </c>
      <c r="E21" s="44">
        <f>VLOOKUP($B21,[2]Tariffs!$A:$I,4,FALSE)</f>
        <v>3.488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VLOOKUP(B21,[2]Summary!$A$1:$J$65536,10,FALSE)</f>
        <v>3.488</v>
      </c>
      <c r="N21" s="47">
        <f>VLOOKUP(B21,[1]Summary!$A$1:$J$65536,10,FALSE)</f>
        <v>3.3479999999999999</v>
      </c>
      <c r="O21" s="50">
        <f t="shared" si="1"/>
        <v>4.1816009557945177E-2</v>
      </c>
      <c r="P21" s="51">
        <f>VLOOKUP(B21,[2]Summary!$A$1:$IJ$65536,11,FALSE)</f>
        <v>227.88504662091509</v>
      </c>
      <c r="Q21" s="52" t="str">
        <f>'Detailed Breakdown'!AY69&amp;" and "&amp;'Detailed Breakdown'!AZ69</f>
        <v>Gone up mainly due to Table 1022 - 1028: service model inputs,Table 1053: volumes and mpans etc forecast,Table 1001: allowed revenue, and Gone down mainly due to Table 1069: Peaking probabailities,</v>
      </c>
    </row>
    <row r="22" spans="1:17" ht="42.75" x14ac:dyDescent="0.2">
      <c r="A22" s="40"/>
      <c r="B22" s="41" t="s">
        <v>75</v>
      </c>
      <c r="C22" s="42"/>
      <c r="D22" s="43">
        <f>VLOOKUP($B22,[1]Tariffs!$A$15:$I$42,3,FALSE)</f>
        <v>1</v>
      </c>
      <c r="E22" s="44">
        <f>VLOOKUP($B22,[2]Tariffs!$A:$I,4,FALSE)</f>
        <v>4.3949999999999996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4"/>
      <c r="M22" s="47">
        <f>VLOOKUP(B22,[2]Summary!$A$1:$J$65536,10,FALSE)</f>
        <v>4.3949999999999996</v>
      </c>
      <c r="N22" s="47">
        <f>VLOOKUP(B22,[1]Summary!$A$1:$J$65536,10,FALSE)</f>
        <v>4.2229999999999999</v>
      </c>
      <c r="O22" s="50">
        <f t="shared" si="1"/>
        <v>4.0729339332228109E-2</v>
      </c>
      <c r="P22" s="51">
        <f>VLOOKUP(B22,[2]Summary!$A$1:$IJ$65536,11,FALSE)</f>
        <v>136.63248804229966</v>
      </c>
      <c r="Q22" s="52" t="str">
        <f>'Detailed Breakdown'!AY70&amp;" and "&amp;'Detailed Breakdown'!AZ70</f>
        <v>Gone up mainly due to Table 1053: volumes and mpans etc forecast, and Gone down mainly due to Table 1069: Peaking probabailities,</v>
      </c>
    </row>
    <row r="23" spans="1:17" ht="28.5" x14ac:dyDescent="0.2">
      <c r="A23" s="40"/>
      <c r="B23" s="41" t="s">
        <v>76</v>
      </c>
      <c r="C23" s="42"/>
      <c r="D23" s="43">
        <f>VLOOKUP($B23,[1]Tariffs!$A$15:$I$42,3,FALSE)</f>
        <v>1</v>
      </c>
      <c r="E23" s="44">
        <f>VLOOKUP($B23,[2]Tariffs!$A:$I,4,FALSE)</f>
        <v>2.823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/>
      <c r="N23" s="47" t="str">
        <f>VLOOKUP(B23,[1]Summary!$A$1:$J$65536,10,FALSE)</f>
        <v/>
      </c>
      <c r="O23" s="50"/>
      <c r="P23" s="51"/>
      <c r="Q23" s="52" t="str">
        <f>'Detailed Breakdown'!AY71&amp;" and "&amp;'Detailed Breakdown'!AZ71</f>
        <v>No factors contributing to greater than 2% upward change. and No factors contributing to greater than 2% downward change.</v>
      </c>
    </row>
    <row r="24" spans="1:17" ht="57" x14ac:dyDescent="0.2">
      <c r="A24" s="40"/>
      <c r="B24" s="41" t="s">
        <v>24</v>
      </c>
      <c r="C24" s="42"/>
      <c r="D24" s="43">
        <f>VLOOKUP($B24,[1]Tariffs!$A$15:$I$42,3,FALSE)</f>
        <v>0</v>
      </c>
      <c r="E24" s="44">
        <f>VLOOKUP($B24,[2]Tariffs!$A:$I,4,FALSE)</f>
        <v>34.975000000000001</v>
      </c>
      <c r="F24" s="44">
        <f>VLOOKUP($B24,[2]Tariffs!$A:$I,5,FALSE)</f>
        <v>2.9209999999999998</v>
      </c>
      <c r="G24" s="44">
        <f>VLOOKUP($B24,[2]Tariffs!$A:$I,6,FALSE)</f>
        <v>2.3279999999999998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VLOOKUP(B24,[2]Summary!$A$1:$J$65536,10,FALSE)</f>
        <v>3.5544222069959552</v>
      </c>
      <c r="N24" s="47">
        <f>VLOOKUP(B24,[1]Summary!$A$1:$J$65536,10,FALSE)</f>
        <v>3.4990555834486079</v>
      </c>
      <c r="O24" s="50">
        <f t="shared" si="1"/>
        <v>1.5823304953840989E-2</v>
      </c>
      <c r="P24" s="51">
        <f>VLOOKUP(B24,[2]Summary!$A$1:$IJ$65536,11,FALSE)</f>
        <v>194006.64343460251</v>
      </c>
      <c r="Q24" s="52" t="str">
        <f>'Detailed Breakdown'!AY72&amp;" and "&amp;'Detailed Breakdown'!AZ72</f>
        <v>Gone up mainly due to Table 1022 - 1028: service model inputs,Table 1053: volumes and mpans etc forecast,Table 1001: allowed revenue, and No factors contributing to greater than 2% downward change.</v>
      </c>
    </row>
    <row r="25" spans="1:17" ht="15" customHeight="1" x14ac:dyDescent="0.2">
      <c r="A25" s="40"/>
      <c r="B25" s="41" t="s">
        <v>81</v>
      </c>
      <c r="C25" s="42"/>
      <c r="D25" s="43" t="str">
        <f>VLOOKUP($B25,[1]Tariffs!$A$15:$I$42,3,FALSE)</f>
        <v>8&amp;0</v>
      </c>
      <c r="E25" s="44">
        <f>VLOOKUP($B25,[2]Tariffs!$A:$I,4,FALSE)</f>
        <v>-0.69299999999999995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VLOOKUP(B25,[2]Summary!$A$1:$J$65536,10,FALSE)</f>
        <v>-0.69299999999999995</v>
      </c>
      <c r="N25" s="47">
        <f>VLOOKUP(B25,[1]Summary!$A$1:$J$65536,10,FALSE)</f>
        <v>-0.69599999999999995</v>
      </c>
      <c r="O25" s="50">
        <f t="shared" si="1"/>
        <v>-4.3103448275861878E-3</v>
      </c>
      <c r="P25" s="51">
        <f>VLOOKUP(B25,[2]Summary!$A$1:$IJ$65536,11,FALSE)</f>
        <v>-81.075682245192041</v>
      </c>
      <c r="Q25" s="55"/>
    </row>
    <row r="26" spans="1:17" ht="15" customHeight="1" x14ac:dyDescent="0.2">
      <c r="A26" s="40"/>
      <c r="B26" s="41" t="s">
        <v>46</v>
      </c>
      <c r="C26" s="42"/>
      <c r="D26" s="43">
        <f>VLOOKUP($B26,[1]Tariffs!$A$15:$I$42,3,FALSE)</f>
        <v>8</v>
      </c>
      <c r="E26" s="44">
        <f>VLOOKUP($B26,[2]Tariffs!$A:$I,4,FALSE)</f>
        <v>-0.625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 t="str">
        <f>VLOOKUP(B26,[2]Summary!$A$1:$J$65536,10,FALSE)</f>
        <v/>
      </c>
      <c r="N26" s="47">
        <f>VLOOKUP(B26,[1]Summary!$A$1:$J$65536,10,FALSE)</f>
        <v>-0.629</v>
      </c>
      <c r="O26" s="50"/>
      <c r="P26" s="51" t="str">
        <f>VLOOKUP(B26,[2]Summary!$A$1:$IJ$65536,11,FALSE)</f>
        <v/>
      </c>
      <c r="Q26" s="55"/>
    </row>
    <row r="27" spans="1:17" x14ac:dyDescent="0.2">
      <c r="A27" s="40"/>
      <c r="B27" s="41" t="s">
        <v>47</v>
      </c>
      <c r="C27" s="42"/>
      <c r="D27" s="43">
        <f>VLOOKUP($B27,[1]Tariffs!$A$15:$I$42,3,FALSE)</f>
        <v>0</v>
      </c>
      <c r="E27" s="44">
        <f>VLOOKUP($B27,[2]Tariffs!$A:$I,4,FALSE)</f>
        <v>-0.69299999999999995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</v>
      </c>
      <c r="K27" s="44">
        <f t="shared" si="0"/>
        <v>0</v>
      </c>
      <c r="L27" s="49"/>
      <c r="M27" s="47">
        <f>VLOOKUP(B27,[2]Summary!$A$1:$J$65536,10,FALSE)</f>
        <v>-0.67868684042708649</v>
      </c>
      <c r="N27" s="47">
        <f>VLOOKUP(B27,[1]Summary!$A$1:$J$65536,10,FALSE)</f>
        <v>-0.68403627188161131</v>
      </c>
      <c r="O27" s="50">
        <f t="shared" si="1"/>
        <v>-7.8203915120025336E-3</v>
      </c>
      <c r="P27" s="51">
        <f>VLOOKUP(B27,[2]Summary!$A$1:$IJ$65536,11,FALSE)</f>
        <v>-504.77123475682299</v>
      </c>
      <c r="Q27" s="55"/>
    </row>
    <row r="28" spans="1:17" ht="15" customHeight="1" x14ac:dyDescent="0.2">
      <c r="A28" s="40"/>
      <c r="B28" s="41" t="s">
        <v>48</v>
      </c>
      <c r="C28" s="42"/>
      <c r="D28" s="43">
        <f>VLOOKUP($B28,[1]Tariffs!$A$15:$I$42,3,FALSE)</f>
        <v>0</v>
      </c>
      <c r="E28" s="44">
        <f>VLOOKUP($B28,[2]Tariffs!$A:$I,4,FALSE)</f>
        <v>-8.8439999999999994</v>
      </c>
      <c r="F28" s="44">
        <f>VLOOKUP($B28,[2]Tariffs!$A:$I,5,FALSE)</f>
        <v>-0.32800000000000001</v>
      </c>
      <c r="G28" s="44">
        <f>VLOOKUP($B28,[2]Tariffs!$A:$I,6,FALSE)</f>
        <v>-6.6000000000000003E-2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</v>
      </c>
      <c r="K28" s="44">
        <f t="shared" si="0"/>
        <v>0</v>
      </c>
      <c r="L28" s="49"/>
      <c r="M28" s="47">
        <f>VLOOKUP(B28,[2]Summary!$A$1:$J$65536,10,FALSE)</f>
        <v>-0.68638861681420904</v>
      </c>
      <c r="N28" s="47">
        <f>VLOOKUP(B28,[1]Summary!$A$1:$J$65536,10,FALSE)</f>
        <v>-0.70900522195794435</v>
      </c>
      <c r="O28" s="50">
        <f t="shared" si="1"/>
        <v>-3.1899067091887834E-2</v>
      </c>
      <c r="P28" s="51">
        <f>VLOOKUP(B28,[2]Summary!$A$1:$IJ$65536,11,FALSE)</f>
        <v>-1375.9220494961351</v>
      </c>
      <c r="Q28" s="55"/>
    </row>
    <row r="29" spans="1:17" ht="15" customHeight="1" x14ac:dyDescent="0.2">
      <c r="A29" s="40"/>
      <c r="B29" s="41" t="s">
        <v>49</v>
      </c>
      <c r="C29" s="42"/>
      <c r="D29" s="43">
        <f>VLOOKUP($B29,[1]Tariffs!$A$15:$I$42,3,FALSE)</f>
        <v>0</v>
      </c>
      <c r="E29" s="44">
        <f>VLOOKUP($B29,[2]Tariffs!$A:$I,4,FALSE)</f>
        <v>-0.625</v>
      </c>
      <c r="F29" s="44">
        <f>VLOOKUP($B29,[2]Tariffs!$A:$I,5,FALSE)</f>
        <v>0</v>
      </c>
      <c r="G29" s="44">
        <f>VLOOKUP($B29,[2]Tariffs!$A:$I,6,FALSE)</f>
        <v>0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</v>
      </c>
      <c r="K29" s="44">
        <f t="shared" si="0"/>
        <v>0</v>
      </c>
      <c r="L29" s="49"/>
      <c r="M29" s="47">
        <f>VLOOKUP(B29,[2]Summary!$A$1:$J$65536,10,FALSE)</f>
        <v>-0.60927385670359213</v>
      </c>
      <c r="N29" s="47">
        <f>VLOOKUP(B29,[1]Summary!$A$1:$J$65536,10,FALSE)</f>
        <v>-0.61322556093428882</v>
      </c>
      <c r="O29" s="50">
        <f t="shared" si="1"/>
        <v>-6.4441283639188329E-3</v>
      </c>
      <c r="P29" s="51">
        <f>VLOOKUP(B29,[2]Summary!$A$1:$IJ$65536,11,FALSE)</f>
        <v>-544.44303475211882</v>
      </c>
      <c r="Q29" s="55"/>
    </row>
    <row r="30" spans="1:17" ht="15" customHeight="1" x14ac:dyDescent="0.2">
      <c r="A30" s="40"/>
      <c r="B30" s="41" t="s">
        <v>50</v>
      </c>
      <c r="C30" s="42"/>
      <c r="D30" s="43" t="e">
        <f>VLOOKUP($B30,[1]Tariffs!$A$15:$I$42,3,FALSE)</f>
        <v>#N/A</v>
      </c>
      <c r="E30" s="44">
        <f>VLOOKUP($B30,[2]Tariffs!$A:$I,4,FALSE)</f>
        <v>-8.1080000000000005</v>
      </c>
      <c r="F30" s="44">
        <f>VLOOKUP($B30,[2]Tariffs!$A:$I,5,FALSE)</f>
        <v>-0.27900000000000003</v>
      </c>
      <c r="G30" s="44">
        <f>VLOOKUP($B30,[2]Tariffs!$A:$I,6,FALSE)</f>
        <v>-5.7000000000000002E-2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</v>
      </c>
      <c r="K30" s="44">
        <f t="shared" si="0"/>
        <v>0</v>
      </c>
      <c r="L30" s="49"/>
      <c r="M30" s="47">
        <f>VLOOKUP(B30,[2]Summary!$A$1:$J$65536,10,FALSE)</f>
        <v>-0.6306043327224794</v>
      </c>
      <c r="N30" s="47">
        <f>VLOOKUP(B30,[1]Summary!$A$1:$J$65536,10,FALSE)</f>
        <v>-0.63813463549838467</v>
      </c>
      <c r="O30" s="50">
        <f t="shared" si="1"/>
        <v>-1.1800492179873778E-2</v>
      </c>
      <c r="P30" s="51">
        <f>VLOOKUP(B30,[2]Summary!$A$1:$IJ$65536,11,FALSE)</f>
        <v>-1989.3708720819131</v>
      </c>
      <c r="Q30" s="55"/>
    </row>
    <row r="31" spans="1:17" x14ac:dyDescent="0.2">
      <c r="A31" s="40"/>
      <c r="B31" s="41" t="s">
        <v>51</v>
      </c>
      <c r="C31" s="42"/>
      <c r="D31" s="43" t="e">
        <f>VLOOKUP($B31,[1]Tariffs!$A$15:$I$42,3,FALSE)</f>
        <v>#N/A</v>
      </c>
      <c r="E31" s="44">
        <f>VLOOKUP($B31,[2]Tariffs!$A:$I,4,FALSE)</f>
        <v>-0.39400000000000002</v>
      </c>
      <c r="F31" s="44">
        <f>VLOOKUP($B31,[2]Tariffs!$A:$I,5,FALSE)</f>
        <v>0</v>
      </c>
      <c r="G31" s="44">
        <f>VLOOKUP($B31,[2]Tariffs!$A:$I,6,FALSE)</f>
        <v>0</v>
      </c>
      <c r="H31" s="44">
        <f>VLOOKUP($B31,[2]Tariffs!$A:$I,7,FALSE)</f>
        <v>41.59</v>
      </c>
      <c r="I31" s="44">
        <f>VLOOKUP($B31,[2]Tariffs!$A:$I,8,FALSE)</f>
        <v>0</v>
      </c>
      <c r="J31" s="44">
        <f>VLOOKUP($B31,[2]Tariffs!$A:$I,9,FALSE)</f>
        <v>0</v>
      </c>
      <c r="K31" s="44">
        <f t="shared" si="0"/>
        <v>0</v>
      </c>
      <c r="L31" s="49"/>
      <c r="M31" s="47">
        <f>VLOOKUP(B31,[2]Summary!$A$1:$J$65536,10,FALSE)</f>
        <v>-0.38349577465028428</v>
      </c>
      <c r="N31" s="47">
        <f>VLOOKUP(B31,[1]Summary!$A$1:$J$65536,10,FALSE)</f>
        <v>-0.38984741182086968</v>
      </c>
      <c r="O31" s="50">
        <f t="shared" si="1"/>
        <v>-1.6292623672730433E-2</v>
      </c>
      <c r="P31" s="51">
        <f>VLOOKUP(B31,[2]Summary!$A$1:$IJ$65536,11,FALSE)</f>
        <v>-6185.2511170683256</v>
      </c>
      <c r="Q31" s="55"/>
    </row>
    <row r="32" spans="1:17" x14ac:dyDescent="0.2">
      <c r="A32" s="40"/>
      <c r="B32" s="41" t="s">
        <v>52</v>
      </c>
      <c r="C32" s="42"/>
      <c r="D32" s="43" t="e">
        <f>VLOOKUP($B32,[1]Tariffs!$A$15:$I$42,3,FALSE)</f>
        <v>#N/A</v>
      </c>
      <c r="E32" s="44">
        <f>VLOOKUP($B32,[2]Tariffs!$A:$I,4,FALSE)</f>
        <v>-5.585</v>
      </c>
      <c r="F32" s="44">
        <f>VLOOKUP($B32,[2]Tariffs!$A:$I,5,FALSE)</f>
        <v>-0.11600000000000001</v>
      </c>
      <c r="G32" s="44">
        <f>VLOOKUP($B32,[2]Tariffs!$A:$I,6,FALSE)</f>
        <v>-2.8000000000000001E-2</v>
      </c>
      <c r="H32" s="44">
        <f>VLOOKUP($B32,[2]Tariffs!$A:$I,7,FALSE)</f>
        <v>41.59</v>
      </c>
      <c r="I32" s="44">
        <f>VLOOKUP($B32,[2]Tariffs!$A:$I,8,FALSE)</f>
        <v>0</v>
      </c>
      <c r="J32" s="44">
        <f>VLOOKUP($B32,[2]Tariffs!$A:$I,9,FALSE)</f>
        <v>0</v>
      </c>
      <c r="K32" s="44">
        <f t="shared" si="0"/>
        <v>0</v>
      </c>
      <c r="L32" s="49"/>
      <c r="M32" s="47">
        <f>VLOOKUP(B32,[2]Summary!$A$1:$J$65536,10,FALSE)</f>
        <v>-0.49061737515612097</v>
      </c>
      <c r="N32" s="47">
        <f>VLOOKUP(B32,[1]Summary!$A$1:$J$65536,10,FALSE)</f>
        <v>-0.46921795496464425</v>
      </c>
      <c r="O32" s="50">
        <f t="shared" si="1"/>
        <v>4.5606567193468006E-2</v>
      </c>
      <c r="P32" s="51">
        <f>VLOOKUP(B32,[2]Summary!$A$1:$IJ$65536,11,FALSE)</f>
        <v>-15504.770822417564</v>
      </c>
      <c r="Q32" s="55"/>
    </row>
    <row r="33" spans="1:17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  <row r="34" spans="1:17" ht="15" customHeight="1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</sheetData>
  <mergeCells count="2">
    <mergeCell ref="B4:L4"/>
    <mergeCell ref="M4:Q4"/>
  </mergeCells>
  <conditionalFormatting sqref="E6:L34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2014-12-03T12:20:53Z</cp:lastPrinted>
  <dcterms:created xsi:type="dcterms:W3CDTF">2012-04-17T13:56:47Z</dcterms:created>
  <dcterms:modified xsi:type="dcterms:W3CDTF">2017-12-14T10:02:53Z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