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5605" windowHeight="15600" tabRatio="880" activeTab="4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82" i="3"/>
  <c r="B71" i="3"/>
  <c r="B70" i="3"/>
  <c r="B67" i="3"/>
  <c r="B63" i="3"/>
  <c r="B62" i="3"/>
  <c r="B59" i="3"/>
  <c r="B55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A1" i="3"/>
  <c r="D643" i="3"/>
  <c r="B216" i="3"/>
  <c r="B309" i="4" s="1"/>
  <c r="B214" i="3"/>
  <c r="B307" i="4" s="1"/>
  <c r="B213" i="3"/>
  <c r="B306" i="4" s="1"/>
  <c r="B212" i="3"/>
  <c r="B305" i="4" s="1"/>
  <c r="B210" i="3"/>
  <c r="B303" i="4" s="1"/>
  <c r="B209" i="3"/>
  <c r="B302" i="4" s="1"/>
  <c r="B208" i="3"/>
  <c r="B301" i="4" s="1"/>
  <c r="B206" i="3"/>
  <c r="B299" i="4" s="1"/>
  <c r="B205" i="3"/>
  <c r="B298" i="4" s="1"/>
  <c r="B204" i="3"/>
  <c r="B297" i="4" s="1"/>
  <c r="B202" i="3"/>
  <c r="B295" i="4" s="1"/>
  <c r="B201" i="3"/>
  <c r="B294" i="4" s="1"/>
  <c r="B200" i="3"/>
  <c r="B293" i="4" s="1"/>
  <c r="B198" i="3"/>
  <c r="B291" i="4" s="1"/>
  <c r="B197" i="3"/>
  <c r="B290" i="4" s="1"/>
  <c r="B196" i="3"/>
  <c r="B289" i="4" s="1"/>
  <c r="B194" i="3"/>
  <c r="B287" i="4" s="1"/>
  <c r="B193" i="3"/>
  <c r="B286" i="4" s="1"/>
  <c r="B192" i="3"/>
  <c r="B285" i="4" s="1"/>
  <c r="B190" i="3"/>
  <c r="B283" i="4" s="1"/>
  <c r="B189" i="3"/>
  <c r="B282" i="4" s="1"/>
  <c r="B188" i="3"/>
  <c r="B281" i="4" s="1"/>
  <c r="B186" i="3"/>
  <c r="B279" i="4" s="1"/>
  <c r="B185" i="3"/>
  <c r="B278" i="4" s="1"/>
  <c r="B184" i="3"/>
  <c r="B277" i="4" s="1"/>
  <c r="B182" i="3"/>
  <c r="B275" i="4" s="1"/>
  <c r="B181" i="3"/>
  <c r="B274" i="4" s="1"/>
  <c r="B180" i="3"/>
  <c r="B273" i="4" s="1"/>
  <c r="B178" i="3"/>
  <c r="B271" i="4" s="1"/>
  <c r="B177" i="3"/>
  <c r="B270" i="4" s="1"/>
  <c r="B176" i="3"/>
  <c r="B269" i="4" s="1"/>
  <c r="B174" i="3"/>
  <c r="B267" i="4" s="1"/>
  <c r="B173" i="3"/>
  <c r="B266" i="4" s="1"/>
  <c r="B172" i="3"/>
  <c r="B265" i="4" s="1"/>
  <c r="B170" i="3"/>
  <c r="B263" i="4" s="1"/>
  <c r="B169" i="3"/>
  <c r="B262" i="4" s="1"/>
  <c r="B168" i="3"/>
  <c r="B261" i="4" s="1"/>
  <c r="B166" i="3"/>
  <c r="B259" i="4" s="1"/>
  <c r="B165" i="3"/>
  <c r="B258" i="4" s="1"/>
  <c r="B164" i="3"/>
  <c r="B257" i="4" s="1"/>
  <c r="B162" i="3"/>
  <c r="B255" i="4" s="1"/>
  <c r="B161" i="3"/>
  <c r="B254" i="4" s="1"/>
  <c r="B160" i="3"/>
  <c r="B253" i="4" s="1"/>
  <c r="B158" i="3"/>
  <c r="B251" i="4" s="1"/>
  <c r="B157" i="3"/>
  <c r="B250" i="4" s="1"/>
  <c r="B156" i="3"/>
  <c r="B249" i="4" s="1"/>
  <c r="B154" i="3"/>
  <c r="B247" i="4" s="1"/>
  <c r="B153" i="3"/>
  <c r="B246" i="4" s="1"/>
  <c r="B152" i="3"/>
  <c r="B245" i="4" s="1"/>
  <c r="B150" i="3"/>
  <c r="B243" i="4" s="1"/>
  <c r="B149" i="3"/>
  <c r="B242" i="4" s="1"/>
  <c r="B148" i="3"/>
  <c r="B241" i="4" s="1"/>
  <c r="B146" i="3"/>
  <c r="B239" i="4" s="1"/>
  <c r="B145" i="3"/>
  <c r="B238" i="4" s="1"/>
  <c r="B144" i="3"/>
  <c r="B237" i="4" s="1"/>
  <c r="B142" i="3"/>
  <c r="B235" i="4" s="1"/>
  <c r="B141" i="3"/>
  <c r="B234" i="4" s="1"/>
  <c r="B140" i="3"/>
  <c r="B233" i="4" s="1"/>
  <c r="B138" i="3"/>
  <c r="B231" i="4" s="1"/>
  <c r="B137" i="3"/>
  <c r="B230" i="4" s="1"/>
  <c r="B136" i="3"/>
  <c r="B229" i="4" s="1"/>
  <c r="B134" i="3"/>
  <c r="B227" i="4" s="1"/>
  <c r="B133" i="3"/>
  <c r="B226" i="4" s="1"/>
  <c r="B132" i="3"/>
  <c r="B84" i="3"/>
  <c r="B83" i="3"/>
  <c r="B707" i="3"/>
  <c r="B717" i="3" s="1"/>
  <c r="B81" i="3"/>
  <c r="B80" i="3"/>
  <c r="B79" i="3"/>
  <c r="B78" i="3"/>
  <c r="B77" i="3"/>
  <c r="B76" i="3"/>
  <c r="B75" i="3"/>
  <c r="B74" i="3"/>
  <c r="B73" i="3"/>
  <c r="B72" i="3"/>
  <c r="B69" i="3"/>
  <c r="B68" i="3"/>
  <c r="B66" i="3"/>
  <c r="B65" i="3"/>
  <c r="B64" i="3"/>
  <c r="B61" i="3"/>
  <c r="B60" i="3"/>
  <c r="B58" i="3"/>
  <c r="B57" i="3"/>
  <c r="B56" i="3"/>
  <c r="B54" i="3"/>
  <c r="B53" i="3"/>
  <c r="B52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B698" i="3"/>
  <c r="A1" i="2"/>
  <c r="A1" i="1"/>
  <c r="B56" i="4" l="1"/>
  <c r="C52" i="3"/>
  <c r="D56" i="4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B346" i="3" s="1"/>
  <c r="B72" i="4"/>
  <c r="C68" i="3"/>
  <c r="B347" i="3" s="1"/>
  <c r="C69" i="3"/>
  <c r="C70" i="3"/>
  <c r="C71" i="3"/>
  <c r="C72" i="3"/>
  <c r="B352" i="3"/>
  <c r="C73" i="3"/>
  <c r="B77" i="4" s="1"/>
  <c r="C74" i="3"/>
  <c r="B78" i="4" s="1"/>
  <c r="C75" i="3"/>
  <c r="B354" i="3" s="1"/>
  <c r="B80" i="4"/>
  <c r="C76" i="3"/>
  <c r="B355" i="3" s="1"/>
  <c r="C77" i="3"/>
  <c r="B81" i="4" s="1"/>
  <c r="C78" i="3"/>
  <c r="B82" i="4" s="1"/>
  <c r="C79" i="3"/>
  <c r="B358" i="3" s="1"/>
  <c r="C80" i="3"/>
  <c r="B359" i="3" s="1"/>
  <c r="B85" i="4"/>
  <c r="B360" i="3"/>
  <c r="C81" i="3"/>
  <c r="C82" i="3"/>
  <c r="B86" i="4" s="1"/>
  <c r="C83" i="3"/>
  <c r="B362" i="3" s="1"/>
  <c r="B88" i="4"/>
  <c r="C84" i="3"/>
  <c r="B363" i="3" s="1"/>
  <c r="C56" i="4"/>
  <c r="C71" i="4"/>
  <c r="C79" i="4"/>
  <c r="C354" i="3"/>
  <c r="C82" i="4"/>
  <c r="C85" i="4"/>
  <c r="C360" i="3"/>
  <c r="C88" i="4"/>
  <c r="B225" i="4"/>
  <c r="D72" i="4"/>
  <c r="D77" i="4"/>
  <c r="D352" i="3"/>
  <c r="D79" i="4"/>
  <c r="D354" i="3"/>
  <c r="D80" i="4"/>
  <c r="D355" i="3"/>
  <c r="D357" i="3"/>
  <c r="D358" i="3"/>
  <c r="D84" i="4"/>
  <c r="D359" i="3"/>
  <c r="D85" i="4"/>
  <c r="D360" i="3"/>
  <c r="D87" i="4"/>
  <c r="D362" i="3"/>
  <c r="D88" i="4"/>
  <c r="D363" i="3"/>
  <c r="E643" i="3"/>
  <c r="E71" i="4"/>
  <c r="E77" i="4"/>
  <c r="E352" i="3"/>
  <c r="E79" i="4"/>
  <c r="E354" i="3"/>
  <c r="E81" i="4"/>
  <c r="E356" i="3"/>
  <c r="E83" i="4"/>
  <c r="E85" i="4"/>
  <c r="E360" i="3"/>
  <c r="E87" i="4"/>
  <c r="B135" i="3"/>
  <c r="B228" i="4" s="1"/>
  <c r="B139" i="3"/>
  <c r="B232" i="4" s="1"/>
  <c r="B143" i="3"/>
  <c r="B236" i="4" s="1"/>
  <c r="B147" i="3"/>
  <c r="B240" i="4" s="1"/>
  <c r="B151" i="3"/>
  <c r="B244" i="4" s="1"/>
  <c r="B155" i="3"/>
  <c r="B248" i="4" s="1"/>
  <c r="B159" i="3"/>
  <c r="B252" i="4" s="1"/>
  <c r="B163" i="3"/>
  <c r="B256" i="4" s="1"/>
  <c r="B167" i="3"/>
  <c r="B260" i="4" s="1"/>
  <c r="B171" i="3"/>
  <c r="B264" i="4" s="1"/>
  <c r="B175" i="3"/>
  <c r="B268" i="4" s="1"/>
  <c r="B179" i="3"/>
  <c r="B272" i="4" s="1"/>
  <c r="B183" i="3"/>
  <c r="B276" i="4" s="1"/>
  <c r="B187" i="3"/>
  <c r="B280" i="4" s="1"/>
  <c r="B191" i="3"/>
  <c r="B284" i="4" s="1"/>
  <c r="B195" i="3"/>
  <c r="B288" i="4" s="1"/>
  <c r="B199" i="3"/>
  <c r="B292" i="4" s="1"/>
  <c r="B203" i="3"/>
  <c r="B296" i="4" s="1"/>
  <c r="B207" i="3"/>
  <c r="B300" i="4" s="1"/>
  <c r="B211" i="3"/>
  <c r="B304" i="4" s="1"/>
  <c r="B215" i="3"/>
  <c r="B308" i="4" s="1"/>
  <c r="C643" i="3"/>
  <c r="E331" i="3"/>
  <c r="E72" i="4"/>
  <c r="E347" i="3"/>
  <c r="E78" i="4"/>
  <c r="E80" i="4"/>
  <c r="E355" i="3"/>
  <c r="E82" i="4"/>
  <c r="E84" i="4"/>
  <c r="E359" i="3"/>
  <c r="E86" i="4"/>
  <c r="E88" i="4"/>
  <c r="E363" i="3"/>
  <c r="C72" i="4"/>
  <c r="C347" i="3"/>
  <c r="C78" i="4"/>
  <c r="C353" i="3"/>
  <c r="C81" i="4"/>
  <c r="C84" i="4"/>
  <c r="C359" i="3"/>
  <c r="C87" i="4"/>
  <c r="C77" i="4"/>
  <c r="C352" i="3"/>
  <c r="C80" i="4"/>
  <c r="C83" i="4"/>
  <c r="C358" i="3"/>
  <c r="C86" i="4"/>
  <c r="E726" i="3"/>
  <c r="E737" i="3" s="1"/>
  <c r="F771" i="3" s="1"/>
  <c r="B794" i="3" s="1"/>
  <c r="E727" i="3"/>
  <c r="D727" i="3"/>
  <c r="D71" i="4"/>
  <c r="D346" i="3"/>
  <c r="D78" i="4"/>
  <c r="D353" i="3"/>
  <c r="D356" i="3"/>
  <c r="D86" i="4"/>
  <c r="D361" i="3"/>
  <c r="C737" i="3"/>
  <c r="D771" i="3" s="1"/>
  <c r="B737" i="3"/>
  <c r="B745" i="3" s="1"/>
  <c r="D737" i="3"/>
  <c r="E771" i="3" s="1"/>
  <c r="B643" i="3"/>
  <c r="B225" i="3" l="1"/>
  <c r="C225" i="3"/>
  <c r="D225" i="3"/>
  <c r="B413" i="3"/>
  <c r="E225" i="3"/>
  <c r="E233" i="3" s="1"/>
  <c r="D81" i="4"/>
  <c r="C361" i="3"/>
  <c r="C850" i="3" s="1"/>
  <c r="C355" i="3"/>
  <c r="D570" i="3" s="1"/>
  <c r="D611" i="3" s="1"/>
  <c r="C362" i="3"/>
  <c r="D577" i="3" s="1"/>
  <c r="D618" i="3" s="1"/>
  <c r="C356" i="3"/>
  <c r="D571" i="3" s="1"/>
  <c r="D612" i="3" s="1"/>
  <c r="E361" i="3"/>
  <c r="F576" i="3" s="1"/>
  <c r="F617" i="3" s="1"/>
  <c r="E357" i="3"/>
  <c r="F572" i="3" s="1"/>
  <c r="F613" i="3" s="1"/>
  <c r="E353" i="3"/>
  <c r="F568" i="3" s="1"/>
  <c r="F609" i="3" s="1"/>
  <c r="E362" i="3"/>
  <c r="F577" i="3" s="1"/>
  <c r="F618" i="3" s="1"/>
  <c r="E358" i="3"/>
  <c r="F573" i="3" s="1"/>
  <c r="F614" i="3" s="1"/>
  <c r="E346" i="3"/>
  <c r="F561" i="3" s="1"/>
  <c r="F602" i="3" s="1"/>
  <c r="D83" i="4"/>
  <c r="D362" i="4" s="1"/>
  <c r="D347" i="3"/>
  <c r="E562" i="3" s="1"/>
  <c r="E603" i="3" s="1"/>
  <c r="B84" i="4"/>
  <c r="B356" i="3"/>
  <c r="B396" i="3" s="1"/>
  <c r="E56" i="4"/>
  <c r="E96" i="4" s="1"/>
  <c r="B357" i="4"/>
  <c r="B118" i="4"/>
  <c r="B851" i="3"/>
  <c r="B402" i="3"/>
  <c r="B361" i="4"/>
  <c r="B122" i="4"/>
  <c r="B844" i="3"/>
  <c r="B395" i="3"/>
  <c r="D335" i="4"/>
  <c r="D96" i="4"/>
  <c r="B365" i="4"/>
  <c r="B126" i="4"/>
  <c r="B848" i="3"/>
  <c r="B399" i="3"/>
  <c r="B835" i="3"/>
  <c r="B386" i="3"/>
  <c r="B852" i="3"/>
  <c r="B403" i="3"/>
  <c r="B843" i="3"/>
  <c r="B394" i="3"/>
  <c r="B847" i="3"/>
  <c r="B398" i="3"/>
  <c r="B836" i="3"/>
  <c r="B387" i="3"/>
  <c r="D850" i="3"/>
  <c r="E576" i="3"/>
  <c r="E617" i="3" s="1"/>
  <c r="D842" i="3"/>
  <c r="E568" i="3"/>
  <c r="E609" i="3" s="1"/>
  <c r="C362" i="4"/>
  <c r="C123" i="4"/>
  <c r="C356" i="4"/>
  <c r="C117" i="4"/>
  <c r="C363" i="4"/>
  <c r="C124" i="4"/>
  <c r="C357" i="4"/>
  <c r="C118" i="4"/>
  <c r="C351" i="4"/>
  <c r="C112" i="4"/>
  <c r="F569" i="3"/>
  <c r="F610" i="3" s="1"/>
  <c r="E843" i="3"/>
  <c r="D366" i="4"/>
  <c r="D127" i="4"/>
  <c r="D363" i="4"/>
  <c r="D124" i="4"/>
  <c r="D82" i="4"/>
  <c r="D358" i="4"/>
  <c r="D119" i="4"/>
  <c r="D351" i="4"/>
  <c r="D112" i="4"/>
  <c r="B406" i="4"/>
  <c r="C363" i="3"/>
  <c r="C357" i="3"/>
  <c r="C346" i="3"/>
  <c r="C331" i="3"/>
  <c r="B87" i="4"/>
  <c r="B83" i="4"/>
  <c r="B79" i="4"/>
  <c r="B71" i="4"/>
  <c r="B331" i="3"/>
  <c r="D365" i="4"/>
  <c r="D126" i="4"/>
  <c r="D357" i="4"/>
  <c r="D118" i="4"/>
  <c r="C844" i="3"/>
  <c r="C845" i="3"/>
  <c r="E365" i="4"/>
  <c r="E126" i="4"/>
  <c r="E361" i="4"/>
  <c r="E122" i="4"/>
  <c r="E357" i="4"/>
  <c r="E118" i="4"/>
  <c r="E366" i="4"/>
  <c r="E127" i="4"/>
  <c r="E362" i="4"/>
  <c r="E123" i="4"/>
  <c r="E358" i="4"/>
  <c r="E119" i="4"/>
  <c r="E350" i="4"/>
  <c r="E111" i="4"/>
  <c r="D852" i="3"/>
  <c r="E578" i="3"/>
  <c r="E619" i="3" s="1"/>
  <c r="D849" i="3"/>
  <c r="E575" i="3"/>
  <c r="E616" i="3" s="1"/>
  <c r="D847" i="3"/>
  <c r="E573" i="3"/>
  <c r="E614" i="3" s="1"/>
  <c r="D844" i="3"/>
  <c r="E570" i="3"/>
  <c r="E611" i="3" s="1"/>
  <c r="D841" i="3"/>
  <c r="E567" i="3"/>
  <c r="E608" i="3" s="1"/>
  <c r="C367" i="4"/>
  <c r="C128" i="4"/>
  <c r="C361" i="4"/>
  <c r="C122" i="4"/>
  <c r="C350" i="4"/>
  <c r="C111" i="4"/>
  <c r="C335" i="4"/>
  <c r="C96" i="4"/>
  <c r="B367" i="4"/>
  <c r="B128" i="4"/>
  <c r="B849" i="3"/>
  <c r="B400" i="3"/>
  <c r="B363" i="4"/>
  <c r="B124" i="4"/>
  <c r="B359" i="4"/>
  <c r="B120" i="4"/>
  <c r="B841" i="3"/>
  <c r="B392" i="3"/>
  <c r="B351" i="4"/>
  <c r="B112" i="4"/>
  <c r="B335" i="4"/>
  <c r="B96" i="4"/>
  <c r="B753" i="3"/>
  <c r="B771" i="3" s="1"/>
  <c r="B761" i="3"/>
  <c r="C771" i="3" s="1"/>
  <c r="C365" i="4"/>
  <c r="C126" i="4"/>
  <c r="C359" i="4"/>
  <c r="C120" i="4"/>
  <c r="C366" i="4"/>
  <c r="C127" i="4"/>
  <c r="C360" i="4"/>
  <c r="C121" i="4"/>
  <c r="E852" i="3"/>
  <c r="F578" i="3"/>
  <c r="F619" i="3" s="1"/>
  <c r="E848" i="3"/>
  <c r="F574" i="3"/>
  <c r="F615" i="3" s="1"/>
  <c r="E844" i="3"/>
  <c r="F570" i="3"/>
  <c r="F611" i="3" s="1"/>
  <c r="E836" i="3"/>
  <c r="F562" i="3"/>
  <c r="F603" i="3" s="1"/>
  <c r="E820" i="3"/>
  <c r="F546" i="3"/>
  <c r="F587" i="3" s="1"/>
  <c r="E849" i="3"/>
  <c r="F575" i="3"/>
  <c r="F616" i="3" s="1"/>
  <c r="E845" i="3"/>
  <c r="F571" i="3"/>
  <c r="F612" i="3" s="1"/>
  <c r="F567" i="3"/>
  <c r="F608" i="3" s="1"/>
  <c r="E841" i="3"/>
  <c r="D367" i="4"/>
  <c r="D128" i="4"/>
  <c r="D364" i="4"/>
  <c r="D125" i="4"/>
  <c r="D123" i="4"/>
  <c r="D359" i="4"/>
  <c r="D120" i="4"/>
  <c r="D356" i="4"/>
  <c r="D117" i="4"/>
  <c r="B442" i="3"/>
  <c r="B434" i="3"/>
  <c r="B430" i="3"/>
  <c r="B426" i="3"/>
  <c r="B440" i="3"/>
  <c r="B436" i="3"/>
  <c r="B431" i="3"/>
  <c r="B425" i="3"/>
  <c r="B439" i="3"/>
  <c r="B435" i="3"/>
  <c r="B429" i="3"/>
  <c r="B424" i="3"/>
  <c r="B433" i="3"/>
  <c r="B428" i="3"/>
  <c r="B423" i="3"/>
  <c r="B441" i="3"/>
  <c r="B432" i="3"/>
  <c r="B427" i="3"/>
  <c r="C849" i="3"/>
  <c r="D575" i="3"/>
  <c r="D616" i="3" s="1"/>
  <c r="C843" i="3"/>
  <c r="D569" i="3"/>
  <c r="D610" i="3" s="1"/>
  <c r="B361" i="3"/>
  <c r="B364" i="4"/>
  <c r="B125" i="4"/>
  <c r="B357" i="3"/>
  <c r="B360" i="4"/>
  <c r="B121" i="4"/>
  <c r="B353" i="3"/>
  <c r="B356" i="4"/>
  <c r="B117" i="4"/>
  <c r="D331" i="3"/>
  <c r="D845" i="3"/>
  <c r="E571" i="3"/>
  <c r="E612" i="3" s="1"/>
  <c r="D835" i="3"/>
  <c r="E561" i="3"/>
  <c r="E602" i="3" s="1"/>
  <c r="D360" i="4"/>
  <c r="D121" i="4"/>
  <c r="D350" i="4"/>
  <c r="D111" i="4"/>
  <c r="C847" i="3"/>
  <c r="D573" i="3"/>
  <c r="D614" i="3" s="1"/>
  <c r="D567" i="3"/>
  <c r="D608" i="3" s="1"/>
  <c r="C841" i="3"/>
  <c r="D574" i="3"/>
  <c r="D615" i="3" s="1"/>
  <c r="C848" i="3"/>
  <c r="C842" i="3"/>
  <c r="D568" i="3"/>
  <c r="D609" i="3" s="1"/>
  <c r="C836" i="3"/>
  <c r="D562" i="3"/>
  <c r="D603" i="3" s="1"/>
  <c r="E367" i="4"/>
  <c r="E128" i="4"/>
  <c r="E363" i="4"/>
  <c r="E124" i="4"/>
  <c r="E359" i="4"/>
  <c r="E120" i="4"/>
  <c r="E351" i="4"/>
  <c r="E112" i="4"/>
  <c r="E335" i="4"/>
  <c r="E364" i="4"/>
  <c r="E125" i="4"/>
  <c r="E360" i="4"/>
  <c r="E121" i="4"/>
  <c r="E356" i="4"/>
  <c r="E117" i="4"/>
  <c r="D851" i="3"/>
  <c r="E577" i="3"/>
  <c r="E618" i="3" s="1"/>
  <c r="D848" i="3"/>
  <c r="E574" i="3"/>
  <c r="E615" i="3" s="1"/>
  <c r="D846" i="3"/>
  <c r="E572" i="3"/>
  <c r="E613" i="3" s="1"/>
  <c r="D843" i="3"/>
  <c r="E569" i="3"/>
  <c r="E610" i="3" s="1"/>
  <c r="D836" i="3"/>
  <c r="E30" i="4"/>
  <c r="E74" i="4" s="1"/>
  <c r="E31" i="4"/>
  <c r="E75" i="4" s="1"/>
  <c r="E32" i="4"/>
  <c r="E76" i="4" s="1"/>
  <c r="E29" i="4"/>
  <c r="E73" i="4" s="1"/>
  <c r="E26" i="4"/>
  <c r="E70" i="4" s="1"/>
  <c r="E25" i="4"/>
  <c r="E69" i="4" s="1"/>
  <c r="E24" i="4"/>
  <c r="E68" i="4" s="1"/>
  <c r="E23" i="4"/>
  <c r="E67" i="4" s="1"/>
  <c r="E22" i="4"/>
  <c r="E66" i="4" s="1"/>
  <c r="E21" i="4"/>
  <c r="E65" i="4" s="1"/>
  <c r="E20" i="4"/>
  <c r="E64" i="4" s="1"/>
  <c r="E19" i="4"/>
  <c r="E63" i="4" s="1"/>
  <c r="E18" i="4"/>
  <c r="E62" i="4" s="1"/>
  <c r="E17" i="4"/>
  <c r="E61" i="4" s="1"/>
  <c r="E16" i="4"/>
  <c r="E60" i="4" s="1"/>
  <c r="E15" i="4"/>
  <c r="E59" i="4" s="1"/>
  <c r="E14" i="4"/>
  <c r="E58" i="4" s="1"/>
  <c r="E13" i="4"/>
  <c r="E57" i="4" s="1"/>
  <c r="C318" i="4"/>
  <c r="B318" i="4"/>
  <c r="E318" i="4"/>
  <c r="D318" i="4"/>
  <c r="C364" i="4"/>
  <c r="C125" i="4"/>
  <c r="C358" i="4"/>
  <c r="C119" i="4"/>
  <c r="E842" i="3" l="1"/>
  <c r="C851" i="3"/>
  <c r="B845" i="3"/>
  <c r="D576" i="3"/>
  <c r="D617" i="3" s="1"/>
  <c r="E850" i="3"/>
  <c r="E847" i="3"/>
  <c r="E846" i="3"/>
  <c r="E835" i="3"/>
  <c r="E851" i="3"/>
  <c r="D233" i="3"/>
  <c r="E326" i="4"/>
  <c r="C233" i="3"/>
  <c r="B326" i="4"/>
  <c r="B233" i="3"/>
  <c r="E344" i="4"/>
  <c r="E105" i="4"/>
  <c r="E337" i="4"/>
  <c r="E98" i="4"/>
  <c r="E345" i="4"/>
  <c r="E106" i="4"/>
  <c r="B846" i="3"/>
  <c r="B397" i="3"/>
  <c r="B350" i="4"/>
  <c r="B111" i="4"/>
  <c r="B366" i="4"/>
  <c r="B127" i="4"/>
  <c r="E340" i="4"/>
  <c r="E101" i="4"/>
  <c r="E354" i="4"/>
  <c r="E115" i="4"/>
  <c r="E341" i="4"/>
  <c r="E102" i="4"/>
  <c r="E353" i="4"/>
  <c r="E114" i="4"/>
  <c r="C326" i="4"/>
  <c r="E338" i="4"/>
  <c r="E99" i="4"/>
  <c r="E342" i="4"/>
  <c r="E103" i="4"/>
  <c r="E346" i="4"/>
  <c r="E107" i="4"/>
  <c r="E352" i="4"/>
  <c r="E113" i="4"/>
  <c r="D820" i="3"/>
  <c r="E546" i="3"/>
  <c r="E587" i="3" s="1"/>
  <c r="B842" i="3"/>
  <c r="B393" i="3"/>
  <c r="C820" i="3"/>
  <c r="D546" i="3"/>
  <c r="D587" i="3" s="1"/>
  <c r="D572" i="3"/>
  <c r="D613" i="3" s="1"/>
  <c r="C846" i="3"/>
  <c r="B531" i="3"/>
  <c r="C573" i="3" s="1"/>
  <c r="C614" i="3" s="1"/>
  <c r="B490" i="3"/>
  <c r="B573" i="3" s="1"/>
  <c r="B614" i="3" s="1"/>
  <c r="B536" i="3"/>
  <c r="C578" i="3" s="1"/>
  <c r="C619" i="3" s="1"/>
  <c r="B495" i="3"/>
  <c r="B578" i="3" s="1"/>
  <c r="B619" i="3" s="1"/>
  <c r="B532" i="3"/>
  <c r="C574" i="3" s="1"/>
  <c r="C615" i="3" s="1"/>
  <c r="B491" i="3"/>
  <c r="B574" i="3" s="1"/>
  <c r="B615" i="3" s="1"/>
  <c r="E349" i="4"/>
  <c r="E110" i="4"/>
  <c r="D326" i="4"/>
  <c r="E339" i="4"/>
  <c r="E100" i="4"/>
  <c r="E343" i="4"/>
  <c r="E104" i="4"/>
  <c r="E347" i="4"/>
  <c r="E108" i="4"/>
  <c r="E355" i="4"/>
  <c r="E116" i="4"/>
  <c r="B358" i="4"/>
  <c r="B119" i="4"/>
  <c r="C852" i="3"/>
  <c r="D578" i="3"/>
  <c r="D619" i="3" s="1"/>
  <c r="B478" i="3"/>
  <c r="B561" i="3" s="1"/>
  <c r="B602" i="3" s="1"/>
  <c r="B519" i="3"/>
  <c r="C561" i="3" s="1"/>
  <c r="C602" i="3" s="1"/>
  <c r="E336" i="4"/>
  <c r="E97" i="4"/>
  <c r="E145" i="4" s="1"/>
  <c r="E348" i="4"/>
  <c r="E109" i="4"/>
  <c r="B850" i="3"/>
  <c r="B401" i="3"/>
  <c r="B484" i="3"/>
  <c r="B567" i="3" s="1"/>
  <c r="B608" i="3" s="1"/>
  <c r="B525" i="3"/>
  <c r="C567" i="3" s="1"/>
  <c r="C608" i="3" s="1"/>
  <c r="B488" i="3"/>
  <c r="B571" i="3" s="1"/>
  <c r="B612" i="3" s="1"/>
  <c r="B529" i="3"/>
  <c r="C571" i="3" s="1"/>
  <c r="C612" i="3" s="1"/>
  <c r="B492" i="3"/>
  <c r="B575" i="3" s="1"/>
  <c r="B616" i="3" s="1"/>
  <c r="B533" i="3"/>
  <c r="C575" i="3" s="1"/>
  <c r="C616" i="3" s="1"/>
  <c r="B820" i="3"/>
  <c r="B371" i="3"/>
  <c r="B362" i="4"/>
  <c r="B123" i="4"/>
  <c r="C835" i="3"/>
  <c r="D561" i="3"/>
  <c r="D602" i="3" s="1"/>
  <c r="D361" i="4"/>
  <c r="D122" i="4"/>
  <c r="B520" i="3"/>
  <c r="C562" i="3" s="1"/>
  <c r="C603" i="3" s="1"/>
  <c r="B479" i="3"/>
  <c r="B562" i="3" s="1"/>
  <c r="B603" i="3" s="1"/>
  <c r="B527" i="3"/>
  <c r="C569" i="3" s="1"/>
  <c r="C610" i="3" s="1"/>
  <c r="B486" i="3"/>
  <c r="B569" i="3" s="1"/>
  <c r="B610" i="3" s="1"/>
  <c r="B528" i="3"/>
  <c r="C570" i="3" s="1"/>
  <c r="C611" i="3" s="1"/>
  <c r="B487" i="3"/>
  <c r="B570" i="3" s="1"/>
  <c r="B611" i="3" s="1"/>
  <c r="B535" i="3"/>
  <c r="C577" i="3" s="1"/>
  <c r="C618" i="3" s="1"/>
  <c r="B494" i="3"/>
  <c r="B577" i="3" s="1"/>
  <c r="B618" i="3" s="1"/>
  <c r="C26" i="4" l="1"/>
  <c r="C70" i="4" s="1"/>
  <c r="C18" i="4"/>
  <c r="C62" i="4" s="1"/>
  <c r="C25" i="4"/>
  <c r="C69" i="4" s="1"/>
  <c r="C21" i="4"/>
  <c r="C65" i="4" s="1"/>
  <c r="C17" i="4"/>
  <c r="C61" i="4" s="1"/>
  <c r="C13" i="4"/>
  <c r="C57" i="4" s="1"/>
  <c r="C32" i="4"/>
  <c r="C76" i="4" s="1"/>
  <c r="C24" i="4"/>
  <c r="C68" i="4" s="1"/>
  <c r="C20" i="4"/>
  <c r="C64" i="4" s="1"/>
  <c r="C16" i="4"/>
  <c r="C60" i="4" s="1"/>
  <c r="C30" i="4"/>
  <c r="C74" i="4" s="1"/>
  <c r="C29" i="4"/>
  <c r="C73" i="4" s="1"/>
  <c r="C23" i="4"/>
  <c r="C67" i="4" s="1"/>
  <c r="C19" i="4"/>
  <c r="C63" i="4" s="1"/>
  <c r="C15" i="4"/>
  <c r="C59" i="4" s="1"/>
  <c r="C31" i="4"/>
  <c r="C75" i="4" s="1"/>
  <c r="C22" i="4"/>
  <c r="C66" i="4" s="1"/>
  <c r="C14" i="4"/>
  <c r="C58" i="4" s="1"/>
  <c r="E137" i="4"/>
  <c r="E154" i="4" s="1"/>
  <c r="B31" i="4"/>
  <c r="B75" i="4" s="1"/>
  <c r="B25" i="4"/>
  <c r="B69" i="4" s="1"/>
  <c r="B21" i="4"/>
  <c r="B65" i="4" s="1"/>
  <c r="B17" i="4"/>
  <c r="B61" i="4" s="1"/>
  <c r="B13" i="4"/>
  <c r="B57" i="4" s="1"/>
  <c r="B30" i="4"/>
  <c r="B74" i="4" s="1"/>
  <c r="B24" i="4"/>
  <c r="B68" i="4" s="1"/>
  <c r="B20" i="4"/>
  <c r="B64" i="4" s="1"/>
  <c r="B16" i="4"/>
  <c r="B60" i="4" s="1"/>
  <c r="B29" i="4"/>
  <c r="B73" i="4" s="1"/>
  <c r="B23" i="4"/>
  <c r="B67" i="4" s="1"/>
  <c r="B19" i="4"/>
  <c r="B63" i="4" s="1"/>
  <c r="B15" i="4"/>
  <c r="B59" i="4" s="1"/>
  <c r="B32" i="4"/>
  <c r="B76" i="4" s="1"/>
  <c r="B26" i="4"/>
  <c r="B70" i="4" s="1"/>
  <c r="B22" i="4"/>
  <c r="B66" i="4" s="1"/>
  <c r="B18" i="4"/>
  <c r="B62" i="4" s="1"/>
  <c r="B14" i="4"/>
  <c r="B58" i="4" s="1"/>
  <c r="D20" i="4"/>
  <c r="D64" i="4" s="1"/>
  <c r="D30" i="4"/>
  <c r="D74" i="4" s="1"/>
  <c r="D29" i="4"/>
  <c r="D73" i="4" s="1"/>
  <c r="D23" i="4"/>
  <c r="D67" i="4" s="1"/>
  <c r="D19" i="4"/>
  <c r="D63" i="4" s="1"/>
  <c r="D15" i="4"/>
  <c r="D59" i="4" s="1"/>
  <c r="D31" i="4"/>
  <c r="D75" i="4" s="1"/>
  <c r="D26" i="4"/>
  <c r="D70" i="4" s="1"/>
  <c r="D22" i="4"/>
  <c r="D66" i="4" s="1"/>
  <c r="D18" i="4"/>
  <c r="D62" i="4" s="1"/>
  <c r="D14" i="4"/>
  <c r="D58" i="4" s="1"/>
  <c r="D32" i="4"/>
  <c r="D76" i="4" s="1"/>
  <c r="D25" i="4"/>
  <c r="D69" i="4" s="1"/>
  <c r="D21" i="4"/>
  <c r="D65" i="4" s="1"/>
  <c r="D17" i="4"/>
  <c r="D61" i="4" s="1"/>
  <c r="D13" i="4"/>
  <c r="D57" i="4" s="1"/>
  <c r="D24" i="4"/>
  <c r="D68" i="4" s="1"/>
  <c r="D16" i="4"/>
  <c r="D60" i="4" s="1"/>
  <c r="E375" i="4"/>
  <c r="B493" i="3"/>
  <c r="B576" i="3" s="1"/>
  <c r="B617" i="3" s="1"/>
  <c r="B534" i="3"/>
  <c r="C576" i="3" s="1"/>
  <c r="C617" i="3" s="1"/>
  <c r="B485" i="3"/>
  <c r="B568" i="3" s="1"/>
  <c r="B609" i="3" s="1"/>
  <c r="B526" i="3"/>
  <c r="C568" i="3" s="1"/>
  <c r="C609" i="3" s="1"/>
  <c r="E164" i="4"/>
  <c r="D164" i="4"/>
  <c r="B489" i="3"/>
  <c r="B572" i="3" s="1"/>
  <c r="B613" i="3" s="1"/>
  <c r="B530" i="3"/>
  <c r="C572" i="3" s="1"/>
  <c r="C613" i="3" s="1"/>
  <c r="B504" i="3"/>
  <c r="C546" i="3" s="1"/>
  <c r="C587" i="3" s="1"/>
  <c r="B463" i="3"/>
  <c r="B546" i="3" s="1"/>
  <c r="B587" i="3" s="1"/>
  <c r="D336" i="4" l="1"/>
  <c r="D97" i="4"/>
  <c r="D116" i="4"/>
  <c r="D355" i="4"/>
  <c r="D110" i="4"/>
  <c r="D349" i="4"/>
  <c r="D346" i="4"/>
  <c r="D107" i="4"/>
  <c r="B337" i="4"/>
  <c r="B98" i="4"/>
  <c r="B355" i="4"/>
  <c r="B116" i="4"/>
  <c r="B346" i="4"/>
  <c r="B107" i="4"/>
  <c r="B343" i="4"/>
  <c r="B104" i="4"/>
  <c r="B340" i="4"/>
  <c r="B101" i="4"/>
  <c r="C338" i="4"/>
  <c r="C99" i="4"/>
  <c r="C353" i="4"/>
  <c r="C114" i="4"/>
  <c r="C116" i="4"/>
  <c r="C355" i="4"/>
  <c r="C348" i="4"/>
  <c r="C109" i="4"/>
  <c r="D339" i="4"/>
  <c r="D100" i="4"/>
  <c r="D340" i="4"/>
  <c r="D101" i="4"/>
  <c r="D337" i="4"/>
  <c r="D98" i="4"/>
  <c r="D354" i="4"/>
  <c r="D115" i="4"/>
  <c r="D352" i="4"/>
  <c r="D113" i="4"/>
  <c r="B341" i="4"/>
  <c r="B102" i="4"/>
  <c r="B352" i="4"/>
  <c r="B113" i="4"/>
  <c r="B347" i="4"/>
  <c r="B108" i="4"/>
  <c r="B344" i="4"/>
  <c r="B105" i="4"/>
  <c r="C337" i="4"/>
  <c r="C98" i="4"/>
  <c r="C342" i="4"/>
  <c r="C103" i="4"/>
  <c r="C339" i="4"/>
  <c r="C100" i="4"/>
  <c r="C336" i="4"/>
  <c r="C97" i="4"/>
  <c r="D347" i="4"/>
  <c r="D108" i="4"/>
  <c r="D344" i="4"/>
  <c r="D105" i="4"/>
  <c r="D341" i="4"/>
  <c r="D102" i="4"/>
  <c r="D338" i="4"/>
  <c r="D99" i="4"/>
  <c r="D353" i="4"/>
  <c r="D114" i="4"/>
  <c r="B345" i="4"/>
  <c r="B106" i="4"/>
  <c r="B338" i="4"/>
  <c r="B99" i="4"/>
  <c r="B353" i="4"/>
  <c r="B114" i="4"/>
  <c r="B348" i="4"/>
  <c r="B109" i="4"/>
  <c r="C345" i="4"/>
  <c r="C106" i="4"/>
  <c r="C346" i="4"/>
  <c r="C107" i="4"/>
  <c r="C104" i="4"/>
  <c r="C343" i="4"/>
  <c r="C340" i="4"/>
  <c r="C101" i="4"/>
  <c r="C341" i="4"/>
  <c r="C102" i="4"/>
  <c r="D348" i="4"/>
  <c r="D109" i="4"/>
  <c r="D345" i="4"/>
  <c r="D106" i="4"/>
  <c r="D342" i="4"/>
  <c r="D103" i="4"/>
  <c r="D343" i="4"/>
  <c r="D104" i="4"/>
  <c r="B349" i="4"/>
  <c r="B110" i="4"/>
  <c r="B342" i="4"/>
  <c r="B103" i="4"/>
  <c r="B339" i="4"/>
  <c r="B100" i="4"/>
  <c r="B336" i="4"/>
  <c r="B97" i="4"/>
  <c r="B354" i="4"/>
  <c r="B115" i="4"/>
  <c r="C354" i="4"/>
  <c r="C115" i="4"/>
  <c r="C352" i="4"/>
  <c r="C113" i="4"/>
  <c r="C347" i="4"/>
  <c r="C108" i="4"/>
  <c r="C344" i="4"/>
  <c r="C105" i="4"/>
  <c r="C349" i="4"/>
  <c r="C110" i="4"/>
  <c r="B175" i="4"/>
  <c r="H211" i="4" s="1"/>
  <c r="B174" i="4"/>
  <c r="H210" i="4" s="1"/>
  <c r="B173" i="4"/>
  <c r="H209" i="4" s="1"/>
  <c r="B172" i="4"/>
  <c r="H208" i="4" s="1"/>
  <c r="B186" i="4"/>
  <c r="F203" i="4" s="1"/>
  <c r="B185" i="4"/>
  <c r="F202" i="4" s="1"/>
  <c r="B184" i="4"/>
  <c r="F201" i="4" s="1"/>
  <c r="B183" i="4"/>
  <c r="F200" i="4" s="1"/>
  <c r="B145" i="4" l="1"/>
  <c r="B137" i="4"/>
  <c r="B375" i="4"/>
  <c r="C145" i="4"/>
  <c r="C137" i="4"/>
  <c r="C154" i="4" s="1"/>
  <c r="D145" i="4"/>
  <c r="D137" i="4"/>
  <c r="D154" i="4" s="1"/>
  <c r="C164" i="4" s="1"/>
  <c r="C375" i="4"/>
  <c r="D375" i="4"/>
  <c r="D383" i="4" s="1"/>
  <c r="D396" i="4" s="1"/>
  <c r="C383" i="4" l="1"/>
  <c r="C396" i="4" s="1"/>
  <c r="C415" i="4" s="1"/>
  <c r="C441" i="4" s="1"/>
  <c r="B154" i="4"/>
  <c r="B164" i="4" s="1"/>
  <c r="B383" i="4"/>
  <c r="B396" i="4" s="1"/>
  <c r="E383" i="4"/>
  <c r="E396" i="4" s="1"/>
  <c r="D415" i="4"/>
  <c r="D441" i="4" s="1"/>
  <c r="B415" i="4" l="1"/>
  <c r="B441" i="4" s="1"/>
  <c r="E415" i="4"/>
  <c r="B423" i="4" s="1"/>
  <c r="B432" i="4" l="1"/>
  <c r="E441" i="4" s="1"/>
  <c r="D432" i="4"/>
  <c r="G441" i="4" s="1"/>
  <c r="C432" i="4"/>
  <c r="F441" i="4" s="1"/>
  <c r="B459" i="4" s="1"/>
  <c r="E432" i="4"/>
  <c r="H441" i="4" s="1"/>
  <c r="B460" i="4" l="1"/>
  <c r="B518" i="4"/>
  <c r="B503" i="4"/>
  <c r="B468" i="4"/>
  <c r="B455" i="4"/>
  <c r="B464" i="4"/>
  <c r="B519" i="4"/>
  <c r="B504" i="4"/>
  <c r="B467" i="4"/>
  <c r="B466" i="4"/>
  <c r="B546" i="4" s="1"/>
  <c r="B26" i="5" s="1"/>
  <c r="B510" i="4"/>
  <c r="B451" i="4"/>
  <c r="B452" i="4"/>
  <c r="B532" i="4" s="1"/>
  <c r="D30" i="5" s="1"/>
  <c r="B502" i="4"/>
  <c r="B454" i="4"/>
  <c r="B534" i="4" s="1"/>
  <c r="B29" i="5" s="1"/>
  <c r="B505" i="4"/>
  <c r="B506" i="4"/>
  <c r="B508" i="4"/>
  <c r="B453" i="4"/>
  <c r="B533" i="4" s="1"/>
  <c r="E30" i="5" s="1"/>
  <c r="B520" i="4"/>
  <c r="B517" i="4"/>
  <c r="B516" i="4"/>
  <c r="B511" i="4"/>
  <c r="B539" i="4" s="1"/>
  <c r="C28" i="5" s="1"/>
  <c r="B457" i="4"/>
  <c r="B469" i="4"/>
  <c r="B513" i="4"/>
  <c r="B465" i="4"/>
  <c r="B545" i="4" s="1"/>
  <c r="E27" i="5" s="1"/>
  <c r="B456" i="4"/>
  <c r="B450" i="4"/>
  <c r="B458" i="4"/>
  <c r="B538" i="4" s="1"/>
  <c r="B28" i="5" s="1"/>
  <c r="B512" i="4"/>
  <c r="B461" i="4"/>
  <c r="B515" i="4"/>
  <c r="B462" i="4"/>
  <c r="B542" i="4" s="1"/>
  <c r="B27" i="5" s="1"/>
  <c r="B463" i="4"/>
  <c r="B543" i="4" s="1"/>
  <c r="C27" i="5" s="1"/>
  <c r="B509" i="4"/>
  <c r="B521" i="4"/>
  <c r="B514" i="4"/>
  <c r="B507" i="4"/>
  <c r="B544" i="4" l="1"/>
  <c r="D27" i="5" s="1"/>
  <c r="B530" i="4"/>
  <c r="B30" i="5" s="1"/>
  <c r="B549" i="4"/>
  <c r="E26" i="5" s="1"/>
  <c r="B547" i="4"/>
  <c r="C26" i="5" s="1"/>
  <c r="B535" i="4"/>
  <c r="C29" i="5" s="1"/>
  <c r="B540" i="4"/>
  <c r="D28" i="5" s="1"/>
  <c r="B541" i="4"/>
  <c r="E28" i="5" s="1"/>
  <c r="B536" i="4"/>
  <c r="D29" i="5" s="1"/>
  <c r="B537" i="4"/>
  <c r="E29" i="5" s="1"/>
  <c r="B531" i="4"/>
  <c r="C30" i="5" s="1"/>
  <c r="B548" i="4"/>
  <c r="D26" i="5" s="1"/>
  <c r="B248" i="3" l="1"/>
  <c r="E257" i="3" s="1"/>
  <c r="B652" i="3" l="1"/>
  <c r="B660" i="3" s="1"/>
  <c r="E652" i="3"/>
  <c r="F688" i="3" s="1"/>
  <c r="C266" i="3"/>
  <c r="D652" i="3"/>
  <c r="E688" i="3" s="1"/>
  <c r="D266" i="3"/>
  <c r="E266" i="3"/>
  <c r="C652" i="3"/>
  <c r="D688" i="3" s="1"/>
  <c r="B266" i="3"/>
  <c r="B304" i="3" l="1"/>
  <c r="B348" i="3" s="1"/>
  <c r="B292" i="3"/>
  <c r="B336" i="3" s="1"/>
  <c r="B306" i="3"/>
  <c r="B350" i="3" s="1"/>
  <c r="B296" i="3"/>
  <c r="B340" i="3" s="1"/>
  <c r="B300" i="3"/>
  <c r="B344" i="3" s="1"/>
  <c r="B289" i="3"/>
  <c r="B333" i="3" s="1"/>
  <c r="B297" i="3"/>
  <c r="B341" i="3" s="1"/>
  <c r="B307" i="3"/>
  <c r="B351" i="3" s="1"/>
  <c r="B288" i="3"/>
  <c r="B332" i="3" s="1"/>
  <c r="B294" i="3"/>
  <c r="B338" i="3" s="1"/>
  <c r="B295" i="3"/>
  <c r="B339" i="3" s="1"/>
  <c r="B305" i="3"/>
  <c r="B349" i="3" s="1"/>
  <c r="B299" i="3"/>
  <c r="B343" i="3" s="1"/>
  <c r="B290" i="3"/>
  <c r="B334" i="3" s="1"/>
  <c r="B291" i="3"/>
  <c r="B335" i="3" s="1"/>
  <c r="B301" i="3"/>
  <c r="B345" i="3" s="1"/>
  <c r="B293" i="3"/>
  <c r="B337" i="3" s="1"/>
  <c r="B298" i="3"/>
  <c r="B342" i="3" s="1"/>
  <c r="C288" i="3"/>
  <c r="C332" i="3" s="1"/>
  <c r="C299" i="3"/>
  <c r="C343" i="3" s="1"/>
  <c r="C295" i="3"/>
  <c r="C339" i="3" s="1"/>
  <c r="C306" i="3"/>
  <c r="C350" i="3" s="1"/>
  <c r="C300" i="3"/>
  <c r="C344" i="3" s="1"/>
  <c r="C297" i="3"/>
  <c r="C341" i="3" s="1"/>
  <c r="C290" i="3"/>
  <c r="C334" i="3" s="1"/>
  <c r="C291" i="3"/>
  <c r="C335" i="3" s="1"/>
  <c r="C296" i="3"/>
  <c r="C340" i="3" s="1"/>
  <c r="C298" i="3"/>
  <c r="C342" i="3" s="1"/>
  <c r="C305" i="3"/>
  <c r="C349" i="3" s="1"/>
  <c r="C293" i="3"/>
  <c r="C337" i="3" s="1"/>
  <c r="C307" i="3"/>
  <c r="C351" i="3" s="1"/>
  <c r="C292" i="3"/>
  <c r="C336" i="3" s="1"/>
  <c r="C301" i="3"/>
  <c r="C345" i="3" s="1"/>
  <c r="C294" i="3"/>
  <c r="C338" i="3" s="1"/>
  <c r="C304" i="3"/>
  <c r="C348" i="3" s="1"/>
  <c r="C289" i="3"/>
  <c r="C333" i="3" s="1"/>
  <c r="E304" i="3"/>
  <c r="E348" i="3" s="1"/>
  <c r="E295" i="3"/>
  <c r="E339" i="3" s="1"/>
  <c r="E297" i="3"/>
  <c r="E341" i="3" s="1"/>
  <c r="E293" i="3"/>
  <c r="E337" i="3" s="1"/>
  <c r="E294" i="3"/>
  <c r="E338" i="3" s="1"/>
  <c r="E300" i="3"/>
  <c r="E344" i="3" s="1"/>
  <c r="E305" i="3"/>
  <c r="E349" i="3" s="1"/>
  <c r="E288" i="3"/>
  <c r="E332" i="3" s="1"/>
  <c r="E307" i="3"/>
  <c r="E351" i="3" s="1"/>
  <c r="E289" i="3"/>
  <c r="E333" i="3" s="1"/>
  <c r="E301" i="3"/>
  <c r="E345" i="3" s="1"/>
  <c r="E298" i="3"/>
  <c r="E342" i="3" s="1"/>
  <c r="E296" i="3"/>
  <c r="E340" i="3" s="1"/>
  <c r="E290" i="3"/>
  <c r="E334" i="3" s="1"/>
  <c r="E306" i="3"/>
  <c r="E350" i="3" s="1"/>
  <c r="E291" i="3"/>
  <c r="E335" i="3" s="1"/>
  <c r="E299" i="3"/>
  <c r="E343" i="3" s="1"/>
  <c r="E292" i="3"/>
  <c r="E336" i="3" s="1"/>
  <c r="D297" i="3"/>
  <c r="D341" i="3" s="1"/>
  <c r="D299" i="3"/>
  <c r="D343" i="3" s="1"/>
  <c r="D307" i="3"/>
  <c r="D351" i="3" s="1"/>
  <c r="D306" i="3"/>
  <c r="D350" i="3" s="1"/>
  <c r="D291" i="3"/>
  <c r="D335" i="3" s="1"/>
  <c r="D294" i="3"/>
  <c r="D338" i="3" s="1"/>
  <c r="D289" i="3"/>
  <c r="D333" i="3" s="1"/>
  <c r="D288" i="3"/>
  <c r="D332" i="3" s="1"/>
  <c r="D305" i="3"/>
  <c r="D349" i="3" s="1"/>
  <c r="D301" i="3"/>
  <c r="D345" i="3" s="1"/>
  <c r="D300" i="3"/>
  <c r="D344" i="3" s="1"/>
  <c r="D298" i="3"/>
  <c r="D342" i="3" s="1"/>
  <c r="D292" i="3"/>
  <c r="D336" i="3" s="1"/>
  <c r="D304" i="3"/>
  <c r="D348" i="3" s="1"/>
  <c r="D296" i="3"/>
  <c r="D340" i="3" s="1"/>
  <c r="D290" i="3"/>
  <c r="D334" i="3" s="1"/>
  <c r="D293" i="3"/>
  <c r="D337" i="3" s="1"/>
  <c r="D295" i="3"/>
  <c r="D339" i="3" s="1"/>
  <c r="B678" i="3"/>
  <c r="C688" i="3" s="1"/>
  <c r="B669" i="3"/>
  <c r="B688" i="3" s="1"/>
  <c r="E554" i="3" l="1"/>
  <c r="E595" i="3" s="1"/>
  <c r="D828" i="3"/>
  <c r="D837" i="3"/>
  <c r="E563" i="3"/>
  <c r="E604" i="3" s="1"/>
  <c r="E560" i="3"/>
  <c r="E601" i="3" s="1"/>
  <c r="D834" i="3"/>
  <c r="E553" i="3"/>
  <c r="E594" i="3" s="1"/>
  <c r="D827" i="3"/>
  <c r="D832" i="3"/>
  <c r="E558" i="3"/>
  <c r="E599" i="3" s="1"/>
  <c r="E824" i="3"/>
  <c r="F550" i="3"/>
  <c r="F591" i="3" s="1"/>
  <c r="F557" i="3"/>
  <c r="F598" i="3" s="1"/>
  <c r="E831" i="3"/>
  <c r="F547" i="3"/>
  <c r="F588" i="3" s="1"/>
  <c r="E821" i="3"/>
  <c r="E826" i="3"/>
  <c r="F552" i="3"/>
  <c r="F593" i="3" s="1"/>
  <c r="D548" i="3"/>
  <c r="D589" i="3" s="1"/>
  <c r="C822" i="3"/>
  <c r="C825" i="3"/>
  <c r="D551" i="3"/>
  <c r="D592" i="3" s="1"/>
  <c r="C831" i="3"/>
  <c r="D557" i="3"/>
  <c r="D598" i="3" s="1"/>
  <c r="D556" i="3"/>
  <c r="D597" i="3" s="1"/>
  <c r="C830" i="3"/>
  <c r="C832" i="3"/>
  <c r="D558" i="3"/>
  <c r="D599" i="3" s="1"/>
  <c r="B834" i="3"/>
  <c r="B385" i="3"/>
  <c r="B389" i="3"/>
  <c r="B838" i="3"/>
  <c r="B840" i="3"/>
  <c r="B391" i="3"/>
  <c r="B829" i="3"/>
  <c r="B380" i="3"/>
  <c r="E552" i="3"/>
  <c r="E593" i="3" s="1"/>
  <c r="D826" i="3"/>
  <c r="E551" i="3"/>
  <c r="E592" i="3" s="1"/>
  <c r="D825" i="3"/>
  <c r="E564" i="3"/>
  <c r="E605" i="3" s="1"/>
  <c r="D838" i="3"/>
  <c r="E550" i="3"/>
  <c r="E591" i="3" s="1"/>
  <c r="D824" i="3"/>
  <c r="D830" i="3"/>
  <c r="E556" i="3"/>
  <c r="E597" i="3" s="1"/>
  <c r="E839" i="3"/>
  <c r="F565" i="3"/>
  <c r="F606" i="3" s="1"/>
  <c r="E834" i="3"/>
  <c r="F560" i="3"/>
  <c r="F601" i="3" s="1"/>
  <c r="F564" i="3"/>
  <c r="F605" i="3" s="1"/>
  <c r="E838" i="3"/>
  <c r="F556" i="3"/>
  <c r="F597" i="3" s="1"/>
  <c r="E830" i="3"/>
  <c r="D563" i="3"/>
  <c r="D604" i="3" s="1"/>
  <c r="C837" i="3"/>
  <c r="C840" i="3"/>
  <c r="D566" i="3"/>
  <c r="D607" i="3" s="1"/>
  <c r="C829" i="3"/>
  <c r="D555" i="3"/>
  <c r="D596" i="3" s="1"/>
  <c r="C833" i="3"/>
  <c r="D559" i="3"/>
  <c r="D600" i="3" s="1"/>
  <c r="C821" i="3"/>
  <c r="D547" i="3"/>
  <c r="D588" i="3" s="1"/>
  <c r="B375" i="3"/>
  <c r="B824" i="3"/>
  <c r="B828" i="3"/>
  <c r="B379" i="3"/>
  <c r="B830" i="3"/>
  <c r="B381" i="3"/>
  <c r="B839" i="3"/>
  <c r="B390" i="3"/>
  <c r="D823" i="3"/>
  <c r="E549" i="3"/>
  <c r="E590" i="3" s="1"/>
  <c r="E557" i="3"/>
  <c r="E598" i="3" s="1"/>
  <c r="D831" i="3"/>
  <c r="D821" i="3"/>
  <c r="E547" i="3"/>
  <c r="E588" i="3" s="1"/>
  <c r="E565" i="3"/>
  <c r="E606" i="3" s="1"/>
  <c r="D839" i="3"/>
  <c r="E825" i="3"/>
  <c r="F551" i="3"/>
  <c r="F592" i="3" s="1"/>
  <c r="F549" i="3"/>
  <c r="F590" i="3" s="1"/>
  <c r="E823" i="3"/>
  <c r="E822" i="3"/>
  <c r="F548" i="3"/>
  <c r="F589" i="3" s="1"/>
  <c r="E833" i="3"/>
  <c r="F559" i="3"/>
  <c r="F600" i="3" s="1"/>
  <c r="E828" i="3"/>
  <c r="F554" i="3"/>
  <c r="F595" i="3" s="1"/>
  <c r="C827" i="3"/>
  <c r="D553" i="3"/>
  <c r="D594" i="3" s="1"/>
  <c r="D552" i="3"/>
  <c r="D593" i="3" s="1"/>
  <c r="C826" i="3"/>
  <c r="D550" i="3"/>
  <c r="D591" i="3" s="1"/>
  <c r="C824" i="3"/>
  <c r="D565" i="3"/>
  <c r="D606" i="3" s="1"/>
  <c r="C839" i="3"/>
  <c r="B831" i="3"/>
  <c r="B382" i="3"/>
  <c r="B823" i="3"/>
  <c r="B374" i="3"/>
  <c r="B378" i="3"/>
  <c r="B827" i="3"/>
  <c r="B373" i="3"/>
  <c r="B822" i="3"/>
  <c r="B825" i="3"/>
  <c r="B376" i="3"/>
  <c r="D829" i="3"/>
  <c r="E555" i="3"/>
  <c r="E596" i="3" s="1"/>
  <c r="E559" i="3"/>
  <c r="E600" i="3" s="1"/>
  <c r="D833" i="3"/>
  <c r="D822" i="3"/>
  <c r="E548" i="3"/>
  <c r="E589" i="3" s="1"/>
  <c r="E566" i="3"/>
  <c r="E607" i="3" s="1"/>
  <c r="D840" i="3"/>
  <c r="E832" i="3"/>
  <c r="F558" i="3"/>
  <c r="F599" i="3" s="1"/>
  <c r="F555" i="3"/>
  <c r="F596" i="3" s="1"/>
  <c r="E829" i="3"/>
  <c r="E840" i="3"/>
  <c r="F566" i="3"/>
  <c r="F607" i="3" s="1"/>
  <c r="E827" i="3"/>
  <c r="F553" i="3"/>
  <c r="F594" i="3" s="1"/>
  <c r="E837" i="3"/>
  <c r="F563" i="3"/>
  <c r="F604" i="3" s="1"/>
  <c r="D560" i="3"/>
  <c r="D601" i="3" s="1"/>
  <c r="C834" i="3"/>
  <c r="D564" i="3"/>
  <c r="D605" i="3" s="1"/>
  <c r="C838" i="3"/>
  <c r="C823" i="3"/>
  <c r="D549" i="3"/>
  <c r="D590" i="3" s="1"/>
  <c r="D554" i="3"/>
  <c r="D595" i="3" s="1"/>
  <c r="C828" i="3"/>
  <c r="B377" i="3"/>
  <c r="B826" i="3"/>
  <c r="B383" i="3"/>
  <c r="B832" i="3"/>
  <c r="B821" i="3"/>
  <c r="B372" i="3"/>
  <c r="B833" i="3"/>
  <c r="B384" i="3"/>
  <c r="B388" i="3"/>
  <c r="B837" i="3"/>
  <c r="B464" i="3" l="1"/>
  <c r="B547" i="3" s="1"/>
  <c r="B588" i="3" s="1"/>
  <c r="B505" i="3"/>
  <c r="C547" i="3" s="1"/>
  <c r="C588" i="3" s="1"/>
  <c r="B509" i="3"/>
  <c r="C551" i="3" s="1"/>
  <c r="C592" i="3" s="1"/>
  <c r="B468" i="3"/>
  <c r="B551" i="3" s="1"/>
  <c r="B592" i="3" s="1"/>
  <c r="B474" i="3"/>
  <c r="B557" i="3" s="1"/>
  <c r="B598" i="3" s="1"/>
  <c r="B515" i="3"/>
  <c r="C557" i="3" s="1"/>
  <c r="C598" i="3" s="1"/>
  <c r="B523" i="3"/>
  <c r="C565" i="3" s="1"/>
  <c r="C606" i="3" s="1"/>
  <c r="B482" i="3"/>
  <c r="B565" i="3" s="1"/>
  <c r="B606" i="3" s="1"/>
  <c r="B471" i="3"/>
  <c r="B554" i="3" s="1"/>
  <c r="B595" i="3" s="1"/>
  <c r="B512" i="3"/>
  <c r="C554" i="3" s="1"/>
  <c r="C595" i="3" s="1"/>
  <c r="D627" i="3"/>
  <c r="B472" i="3"/>
  <c r="B555" i="3" s="1"/>
  <c r="B596" i="3" s="1"/>
  <c r="B513" i="3"/>
  <c r="C555" i="3" s="1"/>
  <c r="C596" i="3" s="1"/>
  <c r="E861" i="3"/>
  <c r="E878" i="3" s="1"/>
  <c r="E869" i="3"/>
  <c r="B521" i="3"/>
  <c r="C563" i="3" s="1"/>
  <c r="C604" i="3" s="1"/>
  <c r="B480" i="3"/>
  <c r="B563" i="3" s="1"/>
  <c r="B604" i="3" s="1"/>
  <c r="B869" i="3"/>
  <c r="B861" i="3"/>
  <c r="B878" i="3" s="1"/>
  <c r="B887" i="3" s="1"/>
  <c r="B510" i="3"/>
  <c r="C552" i="3" s="1"/>
  <c r="C593" i="3" s="1"/>
  <c r="B469" i="3"/>
  <c r="B552" i="3" s="1"/>
  <c r="B593" i="3" s="1"/>
  <c r="B511" i="3"/>
  <c r="C553" i="3" s="1"/>
  <c r="C594" i="3" s="1"/>
  <c r="B470" i="3"/>
  <c r="B553" i="3" s="1"/>
  <c r="B594" i="3" s="1"/>
  <c r="C869" i="3"/>
  <c r="C861" i="3"/>
  <c r="C878" i="3" s="1"/>
  <c r="B522" i="3"/>
  <c r="C564" i="3" s="1"/>
  <c r="C605" i="3" s="1"/>
  <c r="B481" i="3"/>
  <c r="B564" i="3" s="1"/>
  <c r="B605" i="3" s="1"/>
  <c r="F627" i="3"/>
  <c r="B517" i="3"/>
  <c r="C559" i="3" s="1"/>
  <c r="C600" i="3" s="1"/>
  <c r="B476" i="3"/>
  <c r="B559" i="3" s="1"/>
  <c r="B600" i="3" s="1"/>
  <c r="B507" i="3"/>
  <c r="C549" i="3" s="1"/>
  <c r="C590" i="3" s="1"/>
  <c r="B466" i="3"/>
  <c r="B549" i="3" s="1"/>
  <c r="B590" i="3" s="1"/>
  <c r="E627" i="3"/>
  <c r="B514" i="3"/>
  <c r="C556" i="3" s="1"/>
  <c r="C597" i="3" s="1"/>
  <c r="B473" i="3"/>
  <c r="B556" i="3" s="1"/>
  <c r="B597" i="3" s="1"/>
  <c r="B524" i="3"/>
  <c r="C566" i="3" s="1"/>
  <c r="C607" i="3" s="1"/>
  <c r="B483" i="3"/>
  <c r="B566" i="3" s="1"/>
  <c r="B607" i="3" s="1"/>
  <c r="B477" i="3"/>
  <c r="B560" i="3" s="1"/>
  <c r="B601" i="3" s="1"/>
  <c r="B518" i="3"/>
  <c r="C560" i="3" s="1"/>
  <c r="C601" i="3" s="1"/>
  <c r="B516" i="3"/>
  <c r="C558" i="3" s="1"/>
  <c r="C599" i="3" s="1"/>
  <c r="B475" i="3"/>
  <c r="B558" i="3" s="1"/>
  <c r="B599" i="3" s="1"/>
  <c r="B506" i="3"/>
  <c r="C548" i="3" s="1"/>
  <c r="C589" i="3" s="1"/>
  <c r="B465" i="3"/>
  <c r="B548" i="3" s="1"/>
  <c r="B589" i="3" s="1"/>
  <c r="D869" i="3"/>
  <c r="D861" i="3"/>
  <c r="D878" i="3" s="1"/>
  <c r="C887" i="3" s="1"/>
  <c r="B508" i="3"/>
  <c r="C550" i="3" s="1"/>
  <c r="C591" i="3" s="1"/>
  <c r="B467" i="3"/>
  <c r="B550" i="3" s="1"/>
  <c r="B591" i="3" s="1"/>
  <c r="C627" i="3" l="1"/>
  <c r="B627" i="3"/>
  <c r="B635" i="3" s="1"/>
  <c r="B784" i="3" s="1"/>
  <c r="F635" i="3" l="1"/>
  <c r="F784" i="3" s="1"/>
  <c r="E635" i="3"/>
  <c r="E784" i="3" s="1"/>
  <c r="C635" i="3"/>
  <c r="C784" i="3" s="1"/>
  <c r="D635" i="3"/>
  <c r="D784" i="3" s="1"/>
  <c r="D803" i="3" s="1"/>
  <c r="D812" i="3" s="1"/>
  <c r="B803" i="3" l="1"/>
  <c r="B812" i="3" s="1"/>
  <c r="C803" i="3"/>
  <c r="C812" i="3" s="1"/>
  <c r="E803" i="3"/>
  <c r="E812" i="3" s="1"/>
  <c r="D17" i="5" s="1"/>
  <c r="F803" i="3"/>
  <c r="E17" i="5" l="1"/>
  <c r="C17" i="5"/>
  <c r="B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<sst xmlns="http://schemas.openxmlformats.org/spreadsheetml/2006/main" count="2181" uniqueCount="627">
  <si>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</si>
  <si>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</si>
  <si>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</si>
  <si>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</si>
  <si>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</si>
  <si>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</si>
  <si>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</si>
  <si>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</si>
  <si>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</si>
  <si>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</si>
  <si>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</si>
  <si>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</si>
  <si>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</si>
  <si>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</si>
  <si>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</si>
  <si>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</si>
  <si>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</si>
  <si>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</si>
  <si>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</si>
  <si>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</si>
  <si>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</si>
  <si>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</si>
  <si>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</si>
  <si>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</si>
  <si>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</si>
  <si>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</si>
  <si>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</si>
  <si>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</si>
  <si>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</si>
  <si>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</si>
  <si>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</si>
  <si>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</si>
  <si>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</si>
  <si>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</si>
  <si>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</si>
  <si>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</si>
  <si>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</si>
  <si>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</si>
  <si>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</si>
  <si>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</si>
  <si>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</si>
  <si>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</si>
  <si>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</si>
  <si>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</si>
  <si>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</si>
  <si>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</si>
  <si>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</si>
  <si>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</si>
  <si>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</si>
  <si>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</si>
  <si>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</si>
  <si>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</si>
  <si>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</si>
  <si>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</si>
  <si>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</si>
  <si>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</si>
  <si>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</si>
  <si>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</si>
  <si>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</si>
  <si>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</si>
  <si>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</si>
  <si>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</si>
  <si>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</si>
  <si>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</si>
  <si>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</si>
  <si>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</si>
  <si>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</si>
  <si>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</si>
  <si>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</si>
  <si>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</si>
  <si>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</si>
  <si>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</si>
  <si>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</si>
  <si>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</si>
  <si>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</si>
  <si>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</si>
  <si>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</si>
  <si>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</si>
  <si>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</si>
  <si>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</si>
  <si>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</si>
  <si>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</si>
  <si>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</si>
  <si>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</si>
  <si>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</si>
  <si>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</si>
  <si>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</si>
  <si>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</si>
  <si>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</si>
  <si>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</si>
  <si>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</si>
  <si>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</si>
  <si>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</si>
  <si>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</si>
  <si>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</si>
  <si>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</si>
  <si>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</si>
  <si>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</si>
  <si>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</si>
  <si>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</si>
  <si>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</si>
  <si>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</si>
  <si>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</si>
  <si>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</si>
  <si>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</si>
  <si>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</si>
  <si>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</si>
  <si>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</si>
  <si>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</si>
  <si>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</si>
  <si>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</si>
  <si>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</si>
  <si>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</si>
  <si>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</si>
  <si>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</si>
  <si>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</si>
  <si>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</si>
  <si>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</si>
  <si>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</si>
  <si>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</si>
  <si>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</si>
  <si>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</si>
  <si>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</si>
  <si>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</si>
  <si>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</si>
  <si>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</si>
  <si>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</si>
  <si>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</si>
  <si>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</si>
  <si>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</si>
  <si>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</si>
  <si>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</si>
  <si>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</si>
  <si>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</si>
  <si>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</si>
  <si>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</si>
  <si>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</si>
  <si>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</si>
  <si>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</si>
  <si>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</si>
  <si>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</si>
  <si>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</si>
  <si>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</si>
  <si>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</si>
  <si>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</si>
  <si>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</si>
  <si>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</si>
  <si>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</si>
  <si>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</si>
  <si>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</si>
  <si>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</si>
  <si>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</si>
  <si>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</si>
  <si>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</si>
  <si>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</si>
  <si>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</si>
  <si>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</si>
  <si>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</si>
  <si>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</si>
  <si>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</si>
  <si>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</si>
  <si>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</si>
  <si>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</si>
  <si>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</si>
  <si>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</si>
  <si>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</si>
  <si>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</si>
  <si>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</si>
  <si>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</si>
  <si>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</si>
  <si>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</si>
  <si>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</si>
  <si>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</si>
  <si>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</si>
  <si>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</si>
  <si>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</si>
  <si>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</si>
  <si>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</si>
  <si>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</si>
  <si>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</si>
  <si>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</si>
  <si>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</si>
  <si>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</si>
  <si>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</si>
  <si>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</si>
  <si>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</si>
  <si>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</si>
  <si>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</si>
  <si>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</si>
  <si>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</si>
  <si>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</si>
  <si>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</si>
  <si>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</si>
  <si>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</si>
  <si>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</si>
  <si>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</si>
  <si>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</si>
  <si>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</si>
  <si>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</si>
  <si>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</si>
  <si>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</si>
  <si>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</si>
  <si>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</si>
  <si>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</si>
  <si>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</si>
  <si>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</si>
  <si>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</si>
  <si>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</si>
  <si>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</si>
  <si>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</si>
  <si>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</si>
  <si>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</si>
  <si>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</si>
  <si>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</si>
  <si>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</si>
  <si>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</si>
  <si>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</si>
  <si>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</si>
  <si>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</si>
  <si>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</si>
  <si>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</si>
  <si>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</si>
  <si>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</si>
  <si>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</si>
  <si>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</si>
  <si>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</si>
  <si>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</si>
  <si>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</si>
  <si>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</si>
  <si>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</si>
  <si>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</si>
  <si>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</si>
  <si>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</si>
  <si>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</si>
  <si>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</si>
  <si>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</si>
  <si>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</si>
  <si>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</si>
  <si>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</si>
  <si>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</si>
  <si>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</si>
  <si>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</si>
  <si>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</si>
  <si>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</si>
  <si>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</si>
  <si>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</si>
  <si>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</si>
  <si>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</si>
  <si>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</si>
  <si>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</si>
  <si>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</si>
  <si>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</si>
  <si>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</si>
  <si>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</si>
  <si>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</si>
  <si>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</si>
  <si>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</si>
  <si>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</si>
  <si>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</si>
  <si>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</si>
  <si>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</si>
  <si>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</si>
  <si>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</si>
  <si>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</si>
  <si>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</si>
  <si>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</si>
  <si>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</si>
  <si>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</si>
  <si>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</si>
  <si>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</si>
  <si>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</si>
  <si>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</si>
  <si>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</si>
  <si>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</si>
  <si>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</si>
  <si>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</si>
  <si>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</si>
  <si>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</si>
  <si>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</si>
  <si>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</si>
  <si>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</si>
  <si>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</si>
  <si>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</si>
  <si>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</si>
  <si>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</si>
  <si>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</si>
  <si>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</si>
  <si>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</si>
  <si>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</si>
  <si>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</si>
  <si>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</si>
  <si>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</si>
  <si>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</si>
  <si>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</si>
  <si>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</si>
  <si>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</si>
  <si>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</si>
  <si>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</si>
  <si>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</si>
  <si>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</si>
  <si>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</si>
  <si>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</si>
  <si>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</si>
  <si>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</si>
  <si>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</si>
  <si>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</si>
  <si>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</si>
  <si>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</si>
  <si>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</si>
  <si>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</si>
  <si>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</si>
  <si>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</si>
  <si>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</si>
  <si>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</si>
  <si>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</si>
  <si>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</si>
  <si>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</si>
  <si>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</si>
  <si>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</si>
  <si>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</si>
  <si>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</si>
  <si>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</si>
  <si>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</si>
  <si>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</si>
  <si>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</si>
  <si>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</si>
  <si>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</si>
  <si>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</si>
  <si>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</si>
  <si>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</si>
  <si>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</si>
  <si>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</si>
  <si>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</si>
  <si>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</si>
  <si>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</si>
  <si>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</si>
  <si>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</si>
  <si>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</si>
  <si>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</si>
  <si>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</si>
  <si>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</si>
  <si>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</si>
  <si>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</si>
  <si>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</si>
  <si>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</si>
  <si>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</si>
  <si>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</si>
  <si>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</si>
  <si>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</si>
  <si>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</si>
  <si>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</si>
  <si>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</si>
  <si>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</si>
  <si>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</si>
  <si>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</si>
  <si>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</si>
  <si>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</si>
  <si>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</si>
  <si>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</si>
  <si>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</si>
  <si>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</si>
  <si>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</si>
  <si>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</si>
  <si>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</si>
  <si>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</si>
  <si>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</si>
  <si>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</si>
  <si>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</si>
  <si>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</si>
  <si>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</si>
  <si>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</si>
  <si>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</si>
  <si>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</si>
  <si>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</si>
  <si>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</si>
  <si>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</si>
  <si>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</si>
  <si>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</si>
  <si>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</si>
  <si>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</si>
  <si>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</si>
  <si>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</si>
  <si>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</si>
  <si>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</si>
  <si>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</si>
  <si>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</si>
  <si>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</si>
  <si>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</si>
  <si>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</si>
  <si>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</si>
  <si>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</si>
  <si>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</si>
  <si>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</si>
  <si>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</si>
  <si>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</si>
  <si>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</si>
  <si>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</si>
  <si>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</si>
  <si>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</si>
  <si>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</si>
  <si>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</si>
  <si>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</si>
  <si>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</si>
  <si>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</si>
  <si>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</si>
  <si>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</si>
  <si>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</si>
  <si>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</si>
  <si>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</si>
  <si>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</si>
  <si>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</si>
  <si>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</si>
  <si>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</si>
  <si>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</si>
  <si>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</si>
  <si>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</si>
  <si>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</si>
  <si>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</si>
  <si>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</si>
  <si>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</si>
  <si>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</si>
  <si>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</si>
  <si>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</si>
  <si>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</si>
  <si>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</si>
  <si>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</si>
  <si>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</si>
  <si>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</si>
  <si>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</si>
  <si>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</si>
  <si>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</si>
  <si>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</si>
  <si>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</si>
  <si>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</si>
  <si>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</si>
  <si>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</si>
  <si>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</si>
  <si>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</si>
  <si>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</si>
  <si>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</si>
  <si>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</si>
  <si>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</si>
  <si>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</si>
  <si>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</si>
  <si>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</si>
  <si>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</si>
  <si>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</si>
  <si>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</si>
  <si>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</si>
  <si>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</si>
  <si>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</si>
  <si>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</si>
  <si>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</si>
  <si>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</si>
  <si>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</si>
  <si>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</si>
  <si>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</si>
  <si>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</si>
  <si>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</si>
  <si>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</si>
  <si>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</si>
  <si>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</si>
  <si>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</si>
  <si>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</si>
  <si>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</si>
  <si>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</si>
  <si>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</si>
  <si>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</si>
  <si>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</si>
  <si>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</si>
  <si>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</si>
  <si>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</si>
  <si>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</si>
  <si>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</si>
  <si>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</si>
  <si>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</si>
  <si>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</si>
  <si>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</si>
  <si>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</si>
  <si>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</si>
  <si>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</si>
  <si>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</si>
  <si>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</si>
  <si>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</si>
  <si>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</si>
  <si>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</si>
  <si>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</si>
  <si>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</si>
  <si>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</si>
  <si>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</si>
  <si>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</si>
  <si>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</si>
  <si>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</si>
  <si>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</si>
  <si>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</si>
  <si>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</si>
  <si>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</si>
  <si>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</si>
  <si>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</si>
  <si>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</si>
  <si>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</si>
  <si>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</si>
  <si>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</si>
  <si>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</si>
  <si>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</si>
  <si>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</si>
  <si>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</si>
  <si>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</si>
  <si>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</si>
  <si>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</si>
  <si>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</si>
  <si>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</si>
  <si>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</si>
  <si>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</si>
  <si>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</si>
  <si>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</si>
  <si>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</si>
  <si>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</si>
  <si>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</si>
  <si>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</si>
  <si>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</si>
  <si>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</si>
  <si>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</si>
  <si>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</si>
  <si>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</si>
  <si>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</si>
  <si>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</si>
  <si>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</si>
  <si>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</si>
  <si>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</si>
  <si>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</si>
  <si>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</si>
  <si>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</si>
  <si>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</si>
  <si>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</si>
  <si>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</si>
  <si>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</si>
  <si>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</si>
  <si>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</si>
  <si>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</si>
  <si>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</si>
  <si>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</si>
  <si>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</si>
  <si>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</si>
  <si>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</si>
  <si>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</si>
  <si>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</si>
  <si>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</si>
  <si>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</si>
  <si>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</si>
  <si>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</si>
  <si>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</si>
  <si>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</si>
  <si>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</si>
  <si>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</si>
  <si>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</si>
  <si>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</si>
  <si>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</si>
  <si>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</si>
  <si>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</si>
  <si>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</si>
  <si>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</si>
  <si>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</si>
  <si>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</si>
  <si>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</si>
  <si>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</si>
  <si>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</si>
  <si>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</si>
  <si>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</si>
  <si>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</si>
  <si>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</si>
  <si>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</si>
  <si>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</si>
  <si>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</si>
  <si>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</si>
  <si>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</si>
  <si>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</si>
  <si>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</si>
  <si>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</si>
  <si>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</si>
  <si>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</si>
  <si>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</si>
  <si>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</si>
  <si>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</si>
  <si>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</si>
  <si>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</si>
  <si>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</si>
  <si>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</si>
  <si>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</si>
  <si>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</si>
  <si>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</si>
  <si>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</si>
  <si>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</si>
  <si>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</si>
  <si>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</si>
  <si>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</si>
  <si>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</si>
  <si>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</si>
  <si>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</si>
  <si>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</si>
  <si>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</si>
  <si>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</si>
  <si>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</si>
  <si>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</si>
  <si>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</si>
  <si>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</si>
  <si>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</si>
  <si>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</si>
  <si>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</si>
  <si>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</si>
  <si>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</si>
  <si>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</si>
  <si>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</si>
  <si>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</si>
  <si>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</si>
  <si>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</si>
  <si>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</si>
  <si>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</si>
  <si>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</si>
  <si>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</si>
  <si>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</si>
  <si>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</si>
  <si>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</si>
  <si>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</si>
  <si>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South West</t>
  </si>
  <si>
    <t>April 19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</si>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</sst>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South West in April 19 (Finals)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workbookViewId="0">
      <pane ySplit="1" topLeftCell="A86" activePane="bottomLeft" state="frozen"/>
      <selection pane="bottomLeft" activeCell="B110" sqref="B110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South West in April 19 (Finals)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x14ac:dyDescent="0.25">
      <c r="A7" s="4" t="s">
        <v>4</v>
      </c>
      <c r="B7" s="16" t="s">
        <v>624</v>
      </c>
      <c r="C7" s="16" t="s">
        <v>625</v>
      </c>
      <c r="D7" s="16" t="s">
        <v>626</v>
      </c>
      <c r="E7" s="17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8.7663249906113391E-2</v>
      </c>
      <c r="C13" s="17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0.65</v>
      </c>
      <c r="C19" s="17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290321179.89561594</v>
      </c>
      <c r="C25" s="19">
        <v>293900000.00000006</v>
      </c>
      <c r="D25" s="19">
        <v>316402000.00000006</v>
      </c>
      <c r="E25" s="17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219175380</v>
      </c>
      <c r="C31" s="19">
        <v>7475332</v>
      </c>
      <c r="D31" s="17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519.3929296</v>
      </c>
      <c r="C37" s="17"/>
    </row>
    <row r="38" spans="1:3" x14ac:dyDescent="0.25">
      <c r="A38" s="4" t="s">
        <v>26</v>
      </c>
      <c r="B38" s="20">
        <v>3560.4307964999998</v>
      </c>
      <c r="C38" s="17"/>
    </row>
    <row r="39" spans="1:3" x14ac:dyDescent="0.25">
      <c r="A39" s="4" t="s">
        <v>27</v>
      </c>
      <c r="B39" s="20">
        <v>11135.698339690003</v>
      </c>
      <c r="C39" s="17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1023.462</v>
      </c>
      <c r="C45" s="17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6129999.9999999991</v>
      </c>
      <c r="C51" s="17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890000.00000000058</v>
      </c>
      <c r="C58" s="19">
        <v>0</v>
      </c>
      <c r="D58" s="19">
        <v>1160000.0000000002</v>
      </c>
      <c r="E58" s="19">
        <v>4900000</v>
      </c>
      <c r="F58" s="17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890000.00000000058</v>
      </c>
      <c r="C65" s="19">
        <v>0</v>
      </c>
      <c r="D65" s="19">
        <v>1160000.0000000002</v>
      </c>
      <c r="E65" s="19">
        <v>4900000</v>
      </c>
      <c r="F65" s="17"/>
    </row>
    <row r="66" spans="1:6" x14ac:dyDescent="0.25">
      <c r="A66" s="4" t="s">
        <v>43</v>
      </c>
      <c r="B66" s="19">
        <v>12000000</v>
      </c>
      <c r="C66" s="19">
        <v>5000000</v>
      </c>
      <c r="D66" s="19">
        <v>14899999.999999998</v>
      </c>
      <c r="E66" s="19">
        <v>13300000.000000002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8499999.9999999981</v>
      </c>
      <c r="C68" s="19">
        <v>400000</v>
      </c>
      <c r="D68" s="19">
        <v>2500000</v>
      </c>
      <c r="E68" s="19">
        <v>1000000</v>
      </c>
      <c r="F68" s="17"/>
    </row>
    <row r="69" spans="1:6" x14ac:dyDescent="0.25">
      <c r="A69" s="4" t="s">
        <v>46</v>
      </c>
      <c r="B69" s="19">
        <v>1200000</v>
      </c>
      <c r="C69" s="19">
        <v>2700000</v>
      </c>
      <c r="D69" s="19">
        <v>800000</v>
      </c>
      <c r="E69" s="19">
        <v>2100000</v>
      </c>
      <c r="F69" s="17"/>
    </row>
    <row r="70" spans="1:6" x14ac:dyDescent="0.25">
      <c r="A70" s="4" t="s">
        <v>47</v>
      </c>
      <c r="B70" s="19">
        <v>2795916.4081484308</v>
      </c>
      <c r="C70" s="19">
        <v>0</v>
      </c>
      <c r="D70" s="19">
        <v>2119896.1128685074</v>
      </c>
      <c r="E70" s="19">
        <v>393330.13347943331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557385390.08362377</v>
      </c>
      <c r="D104" s="19">
        <v>85963494.719814375</v>
      </c>
      <c r="E104" s="19">
        <v>194750432.191046</v>
      </c>
      <c r="F104" s="19">
        <v>222946949.17891872</v>
      </c>
      <c r="G104" s="19">
        <v>0</v>
      </c>
      <c r="H104" s="19">
        <v>871338202.43772948</v>
      </c>
      <c r="I104" s="19">
        <v>313466715.59321648</v>
      </c>
      <c r="J104" s="19">
        <v>591177151.50398386</v>
      </c>
      <c r="K104" s="19">
        <v>466353059.15377718</v>
      </c>
      <c r="L104" s="19">
        <v>14464485.893689742</v>
      </c>
      <c r="M104" s="17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130721340.2356573</v>
      </c>
      <c r="C110" s="17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0</v>
      </c>
      <c r="C117" s="17"/>
    </row>
    <row r="118" spans="1:3" x14ac:dyDescent="0.25">
      <c r="A118" s="4" t="s">
        <v>43</v>
      </c>
      <c r="B118" s="19">
        <v>44500000.000000007</v>
      </c>
      <c r="C118" s="17"/>
    </row>
    <row r="119" spans="1:3" x14ac:dyDescent="0.25">
      <c r="A119" s="4" t="s">
        <v>44</v>
      </c>
      <c r="B119" s="19">
        <v>14900000</v>
      </c>
      <c r="C119" s="17"/>
    </row>
    <row r="120" spans="1:3" x14ac:dyDescent="0.25">
      <c r="A120" s="4" t="s">
        <v>45</v>
      </c>
      <c r="B120" s="19">
        <v>13500000</v>
      </c>
      <c r="C120" s="17"/>
    </row>
    <row r="121" spans="1:3" x14ac:dyDescent="0.25">
      <c r="A121" s="4" t="s">
        <v>46</v>
      </c>
      <c r="B121" s="19">
        <v>7000000.0000000019</v>
      </c>
      <c r="C121" s="17"/>
    </row>
    <row r="122" spans="1:3" x14ac:dyDescent="0.25">
      <c r="A122" s="4" t="s">
        <v>47</v>
      </c>
      <c r="B122" s="19">
        <v>5300000.0000000009</v>
      </c>
      <c r="C122" s="17"/>
    </row>
    <row r="123" spans="1:3" x14ac:dyDescent="0.25">
      <c r="A123" s="4" t="s">
        <v>48</v>
      </c>
      <c r="B123" s="19">
        <v>600000</v>
      </c>
      <c r="C123" s="17"/>
    </row>
    <row r="124" spans="1:3" x14ac:dyDescent="0.25">
      <c r="A124" s="4" t="s">
        <v>49</v>
      </c>
      <c r="B124" s="19">
        <v>4500000</v>
      </c>
      <c r="C124" s="17"/>
    </row>
    <row r="125" spans="1:3" x14ac:dyDescent="0.25">
      <c r="A125" s="4" t="s">
        <v>50</v>
      </c>
      <c r="B125" s="19">
        <v>4899999.9999999991</v>
      </c>
      <c r="C125" s="17"/>
    </row>
    <row r="126" spans="1:3" x14ac:dyDescent="0.25">
      <c r="A126" s="4" t="s">
        <v>51</v>
      </c>
      <c r="B126" s="19">
        <v>9600000.0000000019</v>
      </c>
      <c r="C126" s="17"/>
    </row>
    <row r="127" spans="1:3" x14ac:dyDescent="0.25">
      <c r="A127" s="4" t="s">
        <v>52</v>
      </c>
      <c r="B127" s="19">
        <v>1900000</v>
      </c>
      <c r="C127" s="17"/>
    </row>
    <row r="128" spans="1:3" x14ac:dyDescent="0.25">
      <c r="A128" s="4" t="s">
        <v>53</v>
      </c>
      <c r="B128" s="19">
        <v>1000000</v>
      </c>
      <c r="C128" s="17"/>
    </row>
    <row r="129" spans="1:3" x14ac:dyDescent="0.25">
      <c r="A129" s="4" t="s">
        <v>54</v>
      </c>
      <c r="B129" s="19">
        <v>700000</v>
      </c>
      <c r="C129" s="17"/>
    </row>
    <row r="130" spans="1:3" x14ac:dyDescent="0.25">
      <c r="A130" s="4" t="s">
        <v>55</v>
      </c>
      <c r="B130" s="19">
        <v>1200000</v>
      </c>
      <c r="C130" s="17"/>
    </row>
    <row r="131" spans="1:3" x14ac:dyDescent="0.25">
      <c r="A131" s="4" t="s">
        <v>56</v>
      </c>
      <c r="B131" s="19">
        <v>4200000</v>
      </c>
      <c r="C131" s="17"/>
    </row>
    <row r="132" spans="1:3" x14ac:dyDescent="0.25">
      <c r="A132" s="4" t="s">
        <v>57</v>
      </c>
      <c r="B132" s="19">
        <v>6900000</v>
      </c>
      <c r="C132" s="17"/>
    </row>
    <row r="133" spans="1:3" x14ac:dyDescent="0.25">
      <c r="A133" s="4" t="s">
        <v>58</v>
      </c>
      <c r="B133" s="19">
        <v>3000000</v>
      </c>
      <c r="C133" s="17"/>
    </row>
    <row r="134" spans="1:3" x14ac:dyDescent="0.25">
      <c r="A134" s="4" t="s">
        <v>59</v>
      </c>
      <c r="B134" s="19">
        <v>899999.99999999988</v>
      </c>
      <c r="C134" s="17"/>
    </row>
    <row r="135" spans="1:3" x14ac:dyDescent="0.25">
      <c r="A135" s="4" t="s">
        <v>60</v>
      </c>
      <c r="B135" s="19">
        <v>1200000</v>
      </c>
      <c r="C135" s="17"/>
    </row>
    <row r="136" spans="1:3" x14ac:dyDescent="0.25">
      <c r="A136" s="4" t="s">
        <v>61</v>
      </c>
      <c r="B136" s="19">
        <v>5899999.9999999991</v>
      </c>
      <c r="C136" s="17"/>
    </row>
    <row r="137" spans="1:3" x14ac:dyDescent="0.25">
      <c r="A137" s="4" t="s">
        <v>62</v>
      </c>
      <c r="B137" s="19">
        <v>1600000</v>
      </c>
      <c r="C137" s="17"/>
    </row>
    <row r="138" spans="1:3" x14ac:dyDescent="0.25">
      <c r="A138" s="4" t="s">
        <v>63</v>
      </c>
      <c r="B138" s="19">
        <v>7300000.0000000009</v>
      </c>
      <c r="C138" s="17"/>
    </row>
    <row r="139" spans="1:3" x14ac:dyDescent="0.25">
      <c r="A139" s="4" t="s">
        <v>64</v>
      </c>
      <c r="B139" s="19">
        <v>20500000</v>
      </c>
      <c r="C139" s="17"/>
    </row>
    <row r="140" spans="1:3" x14ac:dyDescent="0.25">
      <c r="A140" s="4" t="s">
        <v>65</v>
      </c>
      <c r="B140" s="19">
        <v>5800000.0000000009</v>
      </c>
      <c r="C140" s="17"/>
    </row>
    <row r="141" spans="1:3" x14ac:dyDescent="0.25">
      <c r="A141" s="4" t="s">
        <v>66</v>
      </c>
      <c r="B141" s="19">
        <v>25200000</v>
      </c>
      <c r="C141" s="17"/>
    </row>
    <row r="142" spans="1:3" x14ac:dyDescent="0.25">
      <c r="A142" s="4" t="s">
        <v>67</v>
      </c>
      <c r="B142" s="19">
        <v>300000</v>
      </c>
      <c r="C142" s="17"/>
    </row>
    <row r="143" spans="1:3" x14ac:dyDescent="0.25">
      <c r="A143" s="4" t="s">
        <v>68</v>
      </c>
      <c r="B143" s="19">
        <v>100000</v>
      </c>
      <c r="C143" s="17"/>
    </row>
    <row r="144" spans="1:3" x14ac:dyDescent="0.25">
      <c r="A144" s="4" t="s">
        <v>69</v>
      </c>
      <c r="B144" s="19">
        <v>1099999.9999999998</v>
      </c>
      <c r="C144" s="17"/>
    </row>
    <row r="145" spans="1:4" x14ac:dyDescent="0.25">
      <c r="A145" s="4" t="s">
        <v>70</v>
      </c>
      <c r="B145" s="19">
        <v>34000000</v>
      </c>
      <c r="C145" s="17"/>
    </row>
    <row r="146" spans="1:4" x14ac:dyDescent="0.25">
      <c r="A146" s="4" t="s">
        <v>71</v>
      </c>
      <c r="B146" s="19">
        <v>18017120.399999999</v>
      </c>
      <c r="C146" s="17"/>
    </row>
    <row r="147" spans="1:4" x14ac:dyDescent="0.25">
      <c r="A147" s="4" t="s">
        <v>72</v>
      </c>
      <c r="B147" s="19">
        <v>5167573.9700000007</v>
      </c>
      <c r="C147" s="17"/>
    </row>
    <row r="148" spans="1:4" x14ac:dyDescent="0.25">
      <c r="A148" s="4" t="s">
        <v>73</v>
      </c>
      <c r="B148" s="19">
        <v>0</v>
      </c>
      <c r="C148" s="17"/>
    </row>
    <row r="149" spans="1:4" x14ac:dyDescent="0.25">
      <c r="A149" s="4" t="s">
        <v>74</v>
      </c>
      <c r="B149" s="19">
        <v>-11484694.370000085</v>
      </c>
      <c r="C149" s="17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7448</v>
      </c>
      <c r="C155" s="19">
        <v>19440</v>
      </c>
      <c r="D155" s="17"/>
    </row>
    <row r="156" spans="1:4" x14ac:dyDescent="0.25">
      <c r="A156" s="4" t="s">
        <v>101</v>
      </c>
      <c r="B156" s="19">
        <v>442000</v>
      </c>
      <c r="C156" s="19">
        <v>310</v>
      </c>
      <c r="D156" s="17"/>
    </row>
    <row r="157" spans="1:4" x14ac:dyDescent="0.25">
      <c r="A157" s="4" t="s">
        <v>102</v>
      </c>
      <c r="B157" s="19">
        <v>198165</v>
      </c>
      <c r="C157" s="19">
        <v>1880</v>
      </c>
      <c r="D157" s="17"/>
    </row>
    <row r="158" spans="1:4" x14ac:dyDescent="0.25">
      <c r="A158" s="4" t="s">
        <v>103</v>
      </c>
      <c r="B158" s="19">
        <v>2727.8220000000001</v>
      </c>
      <c r="C158" s="19">
        <v>75860</v>
      </c>
      <c r="D158" s="17"/>
    </row>
    <row r="159" spans="1:4" x14ac:dyDescent="0.25">
      <c r="A159" s="4" t="s">
        <v>104</v>
      </c>
      <c r="B159" s="19">
        <v>4957.2</v>
      </c>
      <c r="C159" s="19">
        <v>67220</v>
      </c>
      <c r="D159" s="17"/>
    </row>
    <row r="160" spans="1:4" x14ac:dyDescent="0.25">
      <c r="A160" s="4" t="s">
        <v>105</v>
      </c>
      <c r="B160" s="19">
        <v>6391.3</v>
      </c>
      <c r="C160" s="19">
        <v>75860</v>
      </c>
      <c r="D160" s="17"/>
    </row>
    <row r="161" spans="1:4" x14ac:dyDescent="0.25">
      <c r="A161" s="4" t="s">
        <v>106</v>
      </c>
      <c r="B161" s="19">
        <v>1091923</v>
      </c>
      <c r="C161" s="19">
        <v>700</v>
      </c>
      <c r="D161" s="17"/>
    </row>
    <row r="162" spans="1:4" x14ac:dyDescent="0.25">
      <c r="A162" s="4" t="s">
        <v>107</v>
      </c>
      <c r="B162" s="19">
        <v>6864</v>
      </c>
      <c r="C162" s="19">
        <v>7940</v>
      </c>
      <c r="D162" s="17"/>
    </row>
    <row r="163" spans="1:4" x14ac:dyDescent="0.25">
      <c r="A163" s="4" t="s">
        <v>108</v>
      </c>
      <c r="B163" s="19">
        <v>3328</v>
      </c>
      <c r="C163" s="19">
        <v>8360</v>
      </c>
      <c r="D163" s="17"/>
    </row>
    <row r="164" spans="1:4" x14ac:dyDescent="0.25">
      <c r="A164" s="4" t="s">
        <v>109</v>
      </c>
      <c r="B164" s="19">
        <v>1579</v>
      </c>
      <c r="C164" s="19">
        <v>10380</v>
      </c>
      <c r="D164" s="17"/>
    </row>
    <row r="165" spans="1:4" x14ac:dyDescent="0.25">
      <c r="A165" s="4" t="s">
        <v>110</v>
      </c>
      <c r="B165" s="19">
        <v>11751</v>
      </c>
      <c r="C165" s="19">
        <v>0</v>
      </c>
      <c r="D165" s="17"/>
    </row>
    <row r="166" spans="1:4" x14ac:dyDescent="0.25">
      <c r="A166" s="4" t="s">
        <v>111</v>
      </c>
      <c r="B166" s="19">
        <v>37881</v>
      </c>
      <c r="C166" s="19">
        <v>0</v>
      </c>
      <c r="D166" s="17"/>
    </row>
    <row r="167" spans="1:4" x14ac:dyDescent="0.25">
      <c r="A167" s="4" t="s">
        <v>112</v>
      </c>
      <c r="B167" s="19">
        <v>858</v>
      </c>
      <c r="C167" s="19">
        <v>0</v>
      </c>
      <c r="D167" s="17"/>
    </row>
    <row r="168" spans="1:4" x14ac:dyDescent="0.25">
      <c r="A168" s="4" t="s">
        <v>113</v>
      </c>
      <c r="B168" s="19">
        <v>16591</v>
      </c>
      <c r="C168" s="19">
        <v>20780</v>
      </c>
      <c r="D168" s="17"/>
    </row>
    <row r="169" spans="1:4" x14ac:dyDescent="0.25">
      <c r="A169" s="4" t="s">
        <v>114</v>
      </c>
      <c r="B169" s="19">
        <v>0</v>
      </c>
      <c r="C169" s="19">
        <v>0</v>
      </c>
      <c r="D169" s="17"/>
    </row>
    <row r="170" spans="1:4" x14ac:dyDescent="0.25">
      <c r="A170" s="4" t="s">
        <v>115</v>
      </c>
      <c r="B170" s="19">
        <v>0</v>
      </c>
      <c r="C170" s="19">
        <v>0</v>
      </c>
      <c r="D170" s="17"/>
    </row>
    <row r="171" spans="1:4" x14ac:dyDescent="0.25">
      <c r="A171" s="4" t="s">
        <v>116</v>
      </c>
      <c r="B171" s="19">
        <v>0</v>
      </c>
      <c r="C171" s="19">
        <v>0</v>
      </c>
      <c r="D171" s="17"/>
    </row>
    <row r="172" spans="1:4" x14ac:dyDescent="0.25">
      <c r="A172" s="4" t="s">
        <v>117</v>
      </c>
      <c r="B172" s="19">
        <v>213168</v>
      </c>
      <c r="C172" s="19">
        <v>2000</v>
      </c>
      <c r="D172" s="17"/>
    </row>
    <row r="173" spans="1:4" x14ac:dyDescent="0.25">
      <c r="A173" s="4" t="s">
        <v>118</v>
      </c>
      <c r="B173" s="19">
        <v>0</v>
      </c>
      <c r="C173" s="19">
        <v>0</v>
      </c>
      <c r="D173" s="17"/>
    </row>
    <row r="174" spans="1:4" x14ac:dyDescent="0.25">
      <c r="A174" s="4" t="s">
        <v>119</v>
      </c>
      <c r="B174" s="19">
        <v>6617.3</v>
      </c>
      <c r="C174" s="19">
        <v>84050</v>
      </c>
      <c r="D174" s="17"/>
    </row>
    <row r="175" spans="1:4" x14ac:dyDescent="0.25">
      <c r="A175" s="4" t="s">
        <v>120</v>
      </c>
      <c r="B175" s="19">
        <v>0</v>
      </c>
      <c r="C175" s="19">
        <v>0</v>
      </c>
      <c r="D175" s="17"/>
    </row>
    <row r="176" spans="1:4" x14ac:dyDescent="0.25">
      <c r="A176" s="4" t="s">
        <v>121</v>
      </c>
      <c r="B176" s="19">
        <v>20</v>
      </c>
      <c r="C176" s="19">
        <v>535000</v>
      </c>
      <c r="D176" s="17"/>
    </row>
    <row r="177" spans="1:4" x14ac:dyDescent="0.25">
      <c r="A177" s="4" t="s">
        <v>122</v>
      </c>
      <c r="B177" s="19">
        <v>697</v>
      </c>
      <c r="C177" s="19">
        <v>8230</v>
      </c>
      <c r="D177" s="17"/>
    </row>
    <row r="178" spans="1:4" x14ac:dyDescent="0.25">
      <c r="A178" s="4" t="s">
        <v>123</v>
      </c>
      <c r="B178" s="19">
        <v>4133</v>
      </c>
      <c r="C178" s="19">
        <v>24460</v>
      </c>
      <c r="D178" s="17"/>
    </row>
    <row r="179" spans="1:4" x14ac:dyDescent="0.25">
      <c r="A179" s="4" t="s">
        <v>124</v>
      </c>
      <c r="B179" s="19">
        <v>140</v>
      </c>
      <c r="C179" s="19">
        <v>6830</v>
      </c>
      <c r="D179" s="17"/>
    </row>
    <row r="180" spans="1:4" x14ac:dyDescent="0.25">
      <c r="A180" s="4" t="s">
        <v>125</v>
      </c>
      <c r="B180" s="19">
        <v>8698</v>
      </c>
      <c r="C180" s="19">
        <v>10020</v>
      </c>
      <c r="D180" s="17"/>
    </row>
    <row r="181" spans="1:4" x14ac:dyDescent="0.25">
      <c r="A181" s="4" t="s">
        <v>126</v>
      </c>
      <c r="B181" s="19">
        <v>7141</v>
      </c>
      <c r="C181" s="19">
        <v>12150</v>
      </c>
      <c r="D181" s="17"/>
    </row>
    <row r="182" spans="1:4" x14ac:dyDescent="0.25">
      <c r="A182" s="4" t="s">
        <v>127</v>
      </c>
      <c r="B182" s="19">
        <v>23664</v>
      </c>
      <c r="C182" s="19">
        <v>0</v>
      </c>
      <c r="D182" s="17"/>
    </row>
    <row r="183" spans="1:4" x14ac:dyDescent="0.25">
      <c r="A183" s="4" t="s">
        <v>128</v>
      </c>
      <c r="B183" s="19">
        <v>21</v>
      </c>
      <c r="C183" s="19">
        <v>0</v>
      </c>
      <c r="D183" s="17"/>
    </row>
    <row r="184" spans="1:4" x14ac:dyDescent="0.25">
      <c r="A184" s="4" t="s">
        <v>129</v>
      </c>
      <c r="B184" s="19">
        <v>0</v>
      </c>
      <c r="C184" s="19">
        <v>0</v>
      </c>
      <c r="D184" s="17"/>
    </row>
    <row r="185" spans="1:4" x14ac:dyDescent="0.25">
      <c r="A185" s="4" t="s">
        <v>130</v>
      </c>
      <c r="B185" s="19">
        <v>0</v>
      </c>
      <c r="C185" s="19">
        <v>0</v>
      </c>
      <c r="D185" s="17"/>
    </row>
    <row r="186" spans="1:4" x14ac:dyDescent="0.25">
      <c r="A186" s="4" t="s">
        <v>131</v>
      </c>
      <c r="B186" s="19">
        <v>0</v>
      </c>
      <c r="C186" s="19">
        <v>0</v>
      </c>
      <c r="D186" s="17"/>
    </row>
    <row r="187" spans="1:4" x14ac:dyDescent="0.25">
      <c r="A187" s="4" t="s">
        <v>132</v>
      </c>
      <c r="B187" s="19">
        <v>0</v>
      </c>
      <c r="C187" s="19">
        <v>0</v>
      </c>
      <c r="D187" s="17"/>
    </row>
    <row r="188" spans="1:4" x14ac:dyDescent="0.25">
      <c r="A188" s="4" t="s">
        <v>133</v>
      </c>
      <c r="B188" s="19">
        <v>0</v>
      </c>
      <c r="C188" s="19">
        <v>0</v>
      </c>
      <c r="D188" s="17"/>
    </row>
    <row r="189" spans="1:4" x14ac:dyDescent="0.25">
      <c r="A189" s="4" t="s">
        <v>134</v>
      </c>
      <c r="B189" s="19">
        <v>0</v>
      </c>
      <c r="C189" s="19">
        <v>0</v>
      </c>
      <c r="D189" s="17"/>
    </row>
    <row r="190" spans="1:4" x14ac:dyDescent="0.25">
      <c r="A190" s="4" t="s">
        <v>135</v>
      </c>
      <c r="B190" s="19">
        <v>0</v>
      </c>
      <c r="C190" s="19">
        <v>0</v>
      </c>
      <c r="D190" s="17"/>
    </row>
    <row r="191" spans="1:4" x14ac:dyDescent="0.25">
      <c r="A191" s="4" t="s">
        <v>136</v>
      </c>
      <c r="B191" s="19">
        <v>38122</v>
      </c>
      <c r="C191" s="19">
        <v>1740</v>
      </c>
      <c r="D191" s="17"/>
    </row>
    <row r="192" spans="1:4" x14ac:dyDescent="0.25">
      <c r="A192" s="4" t="s">
        <v>137</v>
      </c>
      <c r="B192" s="19">
        <v>12901</v>
      </c>
      <c r="C192" s="19">
        <v>12740</v>
      </c>
      <c r="D192" s="17"/>
    </row>
    <row r="193" spans="1:4" x14ac:dyDescent="0.25">
      <c r="A193" s="4" t="s">
        <v>138</v>
      </c>
      <c r="B193" s="19">
        <v>0</v>
      </c>
      <c r="C193" s="19">
        <v>0</v>
      </c>
      <c r="D193" s="17"/>
    </row>
    <row r="194" spans="1:4" x14ac:dyDescent="0.25">
      <c r="A194" s="4" t="s">
        <v>139</v>
      </c>
      <c r="B194" s="19">
        <v>0</v>
      </c>
      <c r="C194" s="19">
        <v>0</v>
      </c>
      <c r="D194" s="17"/>
    </row>
    <row r="195" spans="1:4" x14ac:dyDescent="0.25">
      <c r="A195" s="4" t="s">
        <v>140</v>
      </c>
      <c r="B195" s="19">
        <v>2808</v>
      </c>
      <c r="C195" s="19">
        <v>26870</v>
      </c>
      <c r="D195" s="17"/>
    </row>
    <row r="196" spans="1:4" x14ac:dyDescent="0.25">
      <c r="A196" s="4" t="s">
        <v>141</v>
      </c>
      <c r="B196" s="19">
        <v>101</v>
      </c>
      <c r="C196" s="19">
        <v>29820</v>
      </c>
      <c r="D196" s="17"/>
    </row>
    <row r="197" spans="1:4" x14ac:dyDescent="0.25">
      <c r="A197" s="4" t="s">
        <v>142</v>
      </c>
      <c r="B197" s="19">
        <v>0</v>
      </c>
      <c r="C197" s="19">
        <v>0</v>
      </c>
      <c r="D197" s="17"/>
    </row>
    <row r="198" spans="1:4" x14ac:dyDescent="0.25">
      <c r="A198" s="4" t="s">
        <v>143</v>
      </c>
      <c r="B198" s="19">
        <v>0</v>
      </c>
      <c r="C198" s="19">
        <v>0</v>
      </c>
      <c r="D198" s="17"/>
    </row>
    <row r="199" spans="1:4" x14ac:dyDescent="0.25">
      <c r="A199" s="4" t="s">
        <v>144</v>
      </c>
      <c r="B199" s="19">
        <v>29358</v>
      </c>
      <c r="C199" s="19">
        <v>2560</v>
      </c>
      <c r="D199" s="17"/>
    </row>
    <row r="200" spans="1:4" x14ac:dyDescent="0.25">
      <c r="A200" s="4" t="s">
        <v>145</v>
      </c>
      <c r="B200" s="19">
        <v>431</v>
      </c>
      <c r="C200" s="19">
        <v>45140</v>
      </c>
      <c r="D200" s="17"/>
    </row>
    <row r="201" spans="1:4" x14ac:dyDescent="0.25">
      <c r="A201" s="4" t="s">
        <v>146</v>
      </c>
      <c r="B201" s="19">
        <v>0</v>
      </c>
      <c r="C201" s="19">
        <v>0</v>
      </c>
      <c r="D201" s="17"/>
    </row>
    <row r="202" spans="1:4" x14ac:dyDescent="0.25">
      <c r="A202" s="4" t="s">
        <v>147</v>
      </c>
      <c r="B202" s="19">
        <v>0</v>
      </c>
      <c r="C202" s="19">
        <v>0</v>
      </c>
      <c r="D202" s="17"/>
    </row>
    <row r="203" spans="1:4" x14ac:dyDescent="0.25">
      <c r="A203" s="4" t="s">
        <v>148</v>
      </c>
      <c r="B203" s="19">
        <v>767.17</v>
      </c>
      <c r="C203" s="19">
        <v>172860</v>
      </c>
      <c r="D203" s="17"/>
    </row>
    <row r="204" spans="1:4" x14ac:dyDescent="0.25">
      <c r="A204" s="4" t="s">
        <v>149</v>
      </c>
      <c r="B204" s="19">
        <v>63.135000000000005</v>
      </c>
      <c r="C204" s="19">
        <v>173080</v>
      </c>
      <c r="D204" s="17"/>
    </row>
    <row r="205" spans="1:4" x14ac:dyDescent="0.25">
      <c r="A205" s="4" t="s">
        <v>150</v>
      </c>
      <c r="B205" s="19">
        <v>34</v>
      </c>
      <c r="C205" s="19">
        <v>172810</v>
      </c>
      <c r="D205" s="17"/>
    </row>
    <row r="206" spans="1:4" x14ac:dyDescent="0.25">
      <c r="A206" s="4" t="s">
        <v>151</v>
      </c>
      <c r="B206" s="19">
        <v>0</v>
      </c>
      <c r="C206" s="19">
        <v>0</v>
      </c>
      <c r="D206" s="17"/>
    </row>
    <row r="207" spans="1:4" x14ac:dyDescent="0.25">
      <c r="A207" s="4" t="s">
        <v>152</v>
      </c>
      <c r="B207" s="19">
        <v>0</v>
      </c>
      <c r="C207" s="19">
        <v>0</v>
      </c>
      <c r="D207" s="17"/>
    </row>
    <row r="208" spans="1:4" x14ac:dyDescent="0.25">
      <c r="A208" s="4" t="s">
        <v>153</v>
      </c>
      <c r="B208" s="19">
        <v>0</v>
      </c>
      <c r="C208" s="19">
        <v>0</v>
      </c>
      <c r="D208" s="17"/>
    </row>
    <row r="209" spans="1:4" x14ac:dyDescent="0.25">
      <c r="A209" s="4" t="s">
        <v>154</v>
      </c>
      <c r="B209" s="19">
        <v>66</v>
      </c>
      <c r="C209" s="19">
        <v>1136020</v>
      </c>
      <c r="D209" s="17"/>
    </row>
    <row r="210" spans="1:4" x14ac:dyDescent="0.25">
      <c r="A210" s="4" t="s">
        <v>155</v>
      </c>
      <c r="B210" s="19">
        <v>296</v>
      </c>
      <c r="C210" s="19">
        <v>66590</v>
      </c>
      <c r="D210" s="17"/>
    </row>
    <row r="211" spans="1:4" x14ac:dyDescent="0.25">
      <c r="A211" s="4" t="s">
        <v>156</v>
      </c>
      <c r="B211" s="19">
        <v>675</v>
      </c>
      <c r="C211" s="19">
        <v>51190</v>
      </c>
      <c r="D211" s="17"/>
    </row>
    <row r="212" spans="1:4" x14ac:dyDescent="0.25">
      <c r="A212" s="4" t="s">
        <v>157</v>
      </c>
      <c r="B212" s="19">
        <v>14</v>
      </c>
      <c r="C212" s="19">
        <v>33120</v>
      </c>
      <c r="D212" s="17"/>
    </row>
    <row r="213" spans="1:4" x14ac:dyDescent="0.25">
      <c r="A213" s="4" t="s">
        <v>158</v>
      </c>
      <c r="B213" s="19">
        <v>0</v>
      </c>
      <c r="C213" s="19">
        <v>0</v>
      </c>
      <c r="D213" s="17"/>
    </row>
    <row r="214" spans="1:4" x14ac:dyDescent="0.25">
      <c r="A214" s="4" t="s">
        <v>159</v>
      </c>
      <c r="B214" s="19">
        <v>2</v>
      </c>
      <c r="C214" s="19">
        <v>0</v>
      </c>
      <c r="D214" s="17"/>
    </row>
    <row r="215" spans="1:4" x14ac:dyDescent="0.25">
      <c r="A215" s="4" t="s">
        <v>160</v>
      </c>
      <c r="B215" s="19">
        <v>3273</v>
      </c>
      <c r="C215" s="19">
        <v>0</v>
      </c>
      <c r="D215" s="17"/>
    </row>
    <row r="216" spans="1:4" x14ac:dyDescent="0.25">
      <c r="A216" s="4" t="s">
        <v>161</v>
      </c>
      <c r="B216" s="19">
        <v>0</v>
      </c>
      <c r="C216" s="19">
        <v>0</v>
      </c>
      <c r="D216" s="17"/>
    </row>
    <row r="217" spans="1:4" x14ac:dyDescent="0.25">
      <c r="A217" s="4" t="s">
        <v>162</v>
      </c>
      <c r="B217" s="19">
        <v>0</v>
      </c>
      <c r="C217" s="19">
        <v>0</v>
      </c>
      <c r="D217" s="17"/>
    </row>
    <row r="218" spans="1:4" x14ac:dyDescent="0.25">
      <c r="A218" s="4" t="s">
        <v>163</v>
      </c>
      <c r="B218" s="19">
        <v>1</v>
      </c>
      <c r="C218" s="19">
        <v>0</v>
      </c>
      <c r="D218" s="17"/>
    </row>
    <row r="219" spans="1:4" x14ac:dyDescent="0.25">
      <c r="A219" s="4" t="s">
        <v>164</v>
      </c>
      <c r="B219" s="19">
        <v>587</v>
      </c>
      <c r="C219" s="19">
        <v>261250</v>
      </c>
      <c r="D219" s="17"/>
    </row>
    <row r="220" spans="1:4" x14ac:dyDescent="0.25">
      <c r="A220" s="4" t="s">
        <v>165</v>
      </c>
      <c r="B220" s="19">
        <v>189</v>
      </c>
      <c r="C220" s="19">
        <v>0</v>
      </c>
      <c r="D220" s="17"/>
    </row>
    <row r="221" spans="1:4" x14ac:dyDescent="0.25">
      <c r="A221" s="4" t="s">
        <v>166</v>
      </c>
      <c r="B221" s="19">
        <v>0</v>
      </c>
      <c r="C221" s="19">
        <v>0</v>
      </c>
      <c r="D221" s="17"/>
    </row>
    <row r="222" spans="1:4" x14ac:dyDescent="0.25">
      <c r="A222" s="4" t="s">
        <v>167</v>
      </c>
      <c r="B222" s="19">
        <v>0</v>
      </c>
      <c r="C222" s="19">
        <v>0</v>
      </c>
      <c r="D222" s="17"/>
    </row>
    <row r="223" spans="1:4" x14ac:dyDescent="0.25">
      <c r="A223" s="4" t="s">
        <v>168</v>
      </c>
      <c r="B223" s="19">
        <v>62.1</v>
      </c>
      <c r="C223" s="19">
        <v>59210</v>
      </c>
      <c r="D223" s="17"/>
    </row>
    <row r="224" spans="1:4" x14ac:dyDescent="0.25">
      <c r="A224" s="4" t="s">
        <v>169</v>
      </c>
      <c r="B224" s="19">
        <v>1382</v>
      </c>
      <c r="C224" s="19">
        <v>53460</v>
      </c>
      <c r="D224" s="17"/>
    </row>
    <row r="225" spans="1:4" x14ac:dyDescent="0.25">
      <c r="A225" s="4" t="s">
        <v>170</v>
      </c>
      <c r="B225" s="19">
        <v>558</v>
      </c>
      <c r="C225" s="19">
        <v>3550</v>
      </c>
      <c r="D225" s="17"/>
    </row>
    <row r="226" spans="1:4" x14ac:dyDescent="0.25">
      <c r="A226" s="4" t="s">
        <v>171</v>
      </c>
      <c r="B226" s="19">
        <v>3100</v>
      </c>
      <c r="C226" s="19">
        <v>98340</v>
      </c>
      <c r="D226" s="17"/>
    </row>
    <row r="227" spans="1:4" x14ac:dyDescent="0.25">
      <c r="A227" s="4" t="s">
        <v>172</v>
      </c>
      <c r="B227" s="19">
        <v>4710</v>
      </c>
      <c r="C227" s="19">
        <v>3740</v>
      </c>
      <c r="D227" s="17"/>
    </row>
    <row r="228" spans="1:4" x14ac:dyDescent="0.25">
      <c r="A228" s="4" t="s">
        <v>173</v>
      </c>
      <c r="B228" s="19">
        <v>7.93</v>
      </c>
      <c r="C228" s="19">
        <v>1191400</v>
      </c>
      <c r="D228" s="17"/>
    </row>
    <row r="229" spans="1:4" x14ac:dyDescent="0.25">
      <c r="A229" s="4" t="s">
        <v>174</v>
      </c>
      <c r="B229" s="19">
        <v>67.5</v>
      </c>
      <c r="C229" s="19">
        <v>1325500</v>
      </c>
      <c r="D229" s="17"/>
    </row>
    <row r="230" spans="1:4" x14ac:dyDescent="0.25">
      <c r="A230" s="4" t="s">
        <v>175</v>
      </c>
      <c r="B230" s="19">
        <v>0</v>
      </c>
      <c r="C230" s="19">
        <v>0</v>
      </c>
      <c r="D230" s="17"/>
    </row>
    <row r="231" spans="1:4" x14ac:dyDescent="0.25">
      <c r="A231" s="4" t="s">
        <v>176</v>
      </c>
      <c r="B231" s="19">
        <v>0</v>
      </c>
      <c r="C231" s="19">
        <v>0</v>
      </c>
      <c r="D231" s="17"/>
    </row>
    <row r="232" spans="1:4" x14ac:dyDescent="0.25">
      <c r="A232" s="4" t="s">
        <v>177</v>
      </c>
      <c r="B232" s="19">
        <v>153</v>
      </c>
      <c r="C232" s="19">
        <v>147020</v>
      </c>
      <c r="D232" s="17"/>
    </row>
    <row r="233" spans="1:4" x14ac:dyDescent="0.25">
      <c r="A233" s="4" t="s">
        <v>178</v>
      </c>
      <c r="B233" s="19">
        <v>856</v>
      </c>
      <c r="C233" s="19">
        <v>0</v>
      </c>
      <c r="D233" s="17"/>
    </row>
    <row r="234" spans="1:4" x14ac:dyDescent="0.25">
      <c r="A234" s="4" t="s">
        <v>179</v>
      </c>
      <c r="B234" s="19">
        <v>94</v>
      </c>
      <c r="C234" s="19">
        <v>1140570</v>
      </c>
      <c r="D234" s="17"/>
    </row>
    <row r="235" spans="1:4" x14ac:dyDescent="0.25">
      <c r="A235" s="4" t="s">
        <v>180</v>
      </c>
      <c r="B235" s="19">
        <v>161</v>
      </c>
      <c r="C235" s="19">
        <v>0</v>
      </c>
      <c r="D235" s="17"/>
    </row>
    <row r="236" spans="1:4" x14ac:dyDescent="0.25">
      <c r="A236" s="4" t="s">
        <v>181</v>
      </c>
      <c r="B236" s="19">
        <v>0</v>
      </c>
      <c r="C236" s="19">
        <v>0</v>
      </c>
      <c r="D236" s="17"/>
    </row>
    <row r="237" spans="1:4" x14ac:dyDescent="0.25">
      <c r="A237" s="4" t="s">
        <v>182</v>
      </c>
      <c r="B237" s="19">
        <v>393</v>
      </c>
      <c r="C237" s="19">
        <v>0</v>
      </c>
      <c r="D237" s="17"/>
    </row>
    <row r="238" spans="1:4" x14ac:dyDescent="0.25">
      <c r="A238" s="4" t="s">
        <v>183</v>
      </c>
      <c r="B238" s="19">
        <v>1747</v>
      </c>
      <c r="C238" s="19">
        <v>0</v>
      </c>
      <c r="D238" s="17"/>
    </row>
    <row r="239" spans="1:4" x14ac:dyDescent="0.25">
      <c r="A239" s="4" t="s">
        <v>184</v>
      </c>
      <c r="B239" s="19">
        <v>155</v>
      </c>
      <c r="C239" s="19">
        <v>0</v>
      </c>
      <c r="D239" s="17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116690169.08763137</v>
      </c>
      <c r="C245" s="17"/>
    </row>
    <row r="246" spans="1:3" x14ac:dyDescent="0.25">
      <c r="A246" s="4" t="s">
        <v>188</v>
      </c>
      <c r="B246" s="19">
        <v>34558479.357611723</v>
      </c>
      <c r="C246" s="17"/>
    </row>
    <row r="247" spans="1:3" x14ac:dyDescent="0.25">
      <c r="A247" s="4" t="s">
        <v>26</v>
      </c>
      <c r="B247" s="19">
        <v>130450344.51140504</v>
      </c>
      <c r="C247" s="17"/>
    </row>
    <row r="248" spans="1:3" x14ac:dyDescent="0.25">
      <c r="A248" s="4" t="s">
        <v>189</v>
      </c>
      <c r="B248" s="19">
        <v>73665828.71729888</v>
      </c>
      <c r="C248" s="17"/>
    </row>
    <row r="249" spans="1:3" x14ac:dyDescent="0.25">
      <c r="A249" s="4" t="s">
        <v>190</v>
      </c>
      <c r="B249" s="19">
        <v>80156402.243089825</v>
      </c>
      <c r="C249" s="17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0.27737839130950015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South West in April 19 (Finals)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890000.00000000058</v>
      </c>
      <c r="C10" s="22">
        <f>Input!C$58</f>
        <v>0</v>
      </c>
      <c r="D10" s="22">
        <f>Input!D$58</f>
        <v>1160000.0000000002</v>
      </c>
      <c r="E10" s="22">
        <f>Input!E$58</f>
        <v>4900000</v>
      </c>
      <c r="F10" s="17"/>
    </row>
    <row r="11" spans="1:6" ht="30" x14ac:dyDescent="0.25">
      <c r="A11" s="4" t="s">
        <v>43</v>
      </c>
      <c r="B11" s="22">
        <f>Input!B66</f>
        <v>12000000</v>
      </c>
      <c r="C11" s="22">
        <f>Input!C66</f>
        <v>5000000</v>
      </c>
      <c r="D11" s="22">
        <f>Input!D66</f>
        <v>14899999.999999998</v>
      </c>
      <c r="E11" s="22">
        <f>Input!E66</f>
        <v>13300000.000000002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8499999.9999999981</v>
      </c>
      <c r="C13" s="22">
        <f>Input!C68</f>
        <v>400000</v>
      </c>
      <c r="D13" s="22">
        <f>Input!D68</f>
        <v>2500000</v>
      </c>
      <c r="E13" s="22">
        <f>Input!E68</f>
        <v>1000000</v>
      </c>
      <c r="F13" s="17"/>
    </row>
    <row r="14" spans="1:6" x14ac:dyDescent="0.25">
      <c r="A14" s="4" t="s">
        <v>46</v>
      </c>
      <c r="B14" s="22">
        <f>Input!B69</f>
        <v>1200000</v>
      </c>
      <c r="C14" s="22">
        <f>Input!C69</f>
        <v>2700000</v>
      </c>
      <c r="D14" s="22">
        <f>Input!D69</f>
        <v>800000</v>
      </c>
      <c r="E14" s="22">
        <f>Input!E69</f>
        <v>2100000</v>
      </c>
      <c r="F14" s="17"/>
    </row>
    <row r="15" spans="1:6" x14ac:dyDescent="0.25">
      <c r="A15" s="4" t="s">
        <v>47</v>
      </c>
      <c r="B15" s="22">
        <f>Input!B70</f>
        <v>2795916.4081484308</v>
      </c>
      <c r="C15" s="22">
        <f>Input!C70</f>
        <v>0</v>
      </c>
      <c r="D15" s="22">
        <f>Input!D70</f>
        <v>2119896.1128685074</v>
      </c>
      <c r="E15" s="22">
        <f>Input!E70</f>
        <v>393330.13347943331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0</v>
      </c>
      <c r="C52" s="24">
        <f t="shared" ref="C52:C84" si="0">SUM($B10:$E10)</f>
        <v>6950000.0000000009</v>
      </c>
      <c r="D52" s="17"/>
    </row>
    <row r="53" spans="1:4" ht="30" x14ac:dyDescent="0.25">
      <c r="A53" s="4" t="s">
        <v>43</v>
      </c>
      <c r="B53" s="22">
        <f>Input!B118</f>
        <v>44500000.000000007</v>
      </c>
      <c r="C53" s="24">
        <f t="shared" si="0"/>
        <v>45200000</v>
      </c>
      <c r="D53" s="17"/>
    </row>
    <row r="54" spans="1:4" x14ac:dyDescent="0.25">
      <c r="A54" s="4" t="s">
        <v>44</v>
      </c>
      <c r="B54" s="22">
        <f>Input!B119</f>
        <v>14900000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13500000</v>
      </c>
      <c r="C55" s="24">
        <f t="shared" si="0"/>
        <v>12399999.999999998</v>
      </c>
      <c r="D55" s="17"/>
    </row>
    <row r="56" spans="1:4" x14ac:dyDescent="0.25">
      <c r="A56" s="4" t="s">
        <v>46</v>
      </c>
      <c r="B56" s="22">
        <f>Input!B121</f>
        <v>7000000.0000000019</v>
      </c>
      <c r="C56" s="24">
        <f t="shared" si="0"/>
        <v>6800000</v>
      </c>
      <c r="D56" s="17"/>
    </row>
    <row r="57" spans="1:4" x14ac:dyDescent="0.25">
      <c r="A57" s="4" t="s">
        <v>47</v>
      </c>
      <c r="B57" s="22">
        <f>Input!B122</f>
        <v>5300000.0000000009</v>
      </c>
      <c r="C57" s="24">
        <f t="shared" si="0"/>
        <v>5309142.6544963717</v>
      </c>
      <c r="D57" s="17"/>
    </row>
    <row r="58" spans="1:4" x14ac:dyDescent="0.25">
      <c r="A58" s="4" t="s">
        <v>48</v>
      </c>
      <c r="B58" s="22">
        <f>Input!B123</f>
        <v>600000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4500000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4899999.9999999991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9600000.0000000019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1900000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1000000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700000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1200000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4200000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6900000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3000000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899999.99999999988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1200000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5899999.9999999991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1600000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7300000.0000000009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20500000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5800000.0000000009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25200000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300000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100000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1099999.9999999998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34000000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18017120.399999999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5167573.9700000007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-11484694.370000085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144789120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137020000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372550200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206932576.92000002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333222984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484844018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764346100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54500160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27822080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16390020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0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344760980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426336000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556184065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10700000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5736310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101093180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956200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87153960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86763150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66332280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164358740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75450960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3011820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75156480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19455340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132613006.19999999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10927405.800000001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5875540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74977320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19710640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34553250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463680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153353750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3676941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73881720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1980900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304854000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17615400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9447802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89471250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22494060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107213580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2542417258.9200001</v>
      </c>
      <c r="C225" s="29">
        <f>SUMPRODUCT(D$132:D$216,$B$132:$B$216)</f>
        <v>404608130</v>
      </c>
      <c r="D225" s="29">
        <f>SUMPRODUCT(E$132:E$216,$B$132:$B$216)</f>
        <v>1445766735</v>
      </c>
      <c r="E225" s="29">
        <f>SUMPRODUCT(F$132:F$216,$B$132:$B$216)</f>
        <v>1236184845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0.45166595510299257</v>
      </c>
      <c r="C233" s="30">
        <f>C225/SUM($B$225:$E$225)</f>
        <v>7.1879514205514666E-2</v>
      </c>
      <c r="D233" s="30">
        <f>D225/SUM($B$225:$E$225)</f>
        <v>0.25684360461638039</v>
      </c>
      <c r="E233" s="30">
        <f>E225/SUM($B$225:$E$225)</f>
        <v>0.21961092607511232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0.89031306142853095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0.89031306142853095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0.46281443761591767</v>
      </c>
      <c r="C266" s="30">
        <f>C233*C257/SUMPRODUCT($B$233:$E$233,$B$257:$E$257)</f>
        <v>7.3653718123485423E-2</v>
      </c>
      <c r="D266" s="30">
        <f>D233*D257/SUMPRODUCT($B$233:$E$233,$B$257:$E$257)</f>
        <v>0.26318328198694829</v>
      </c>
      <c r="E266" s="30">
        <f>E233*E257/SUMPRODUCT($B$233:$E$233,$B$257:$E$257)</f>
        <v>0.20034856227364869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0.46281443761591767</v>
      </c>
      <c r="C288" s="30">
        <f t="shared" si="1"/>
        <v>7.3653718123485423E-2</v>
      </c>
      <c r="D288" s="30">
        <f t="shared" si="1"/>
        <v>0.26318328198694829</v>
      </c>
      <c r="E288" s="30">
        <f t="shared" si="1"/>
        <v>0.20034856227364869</v>
      </c>
      <c r="F288" s="17"/>
    </row>
    <row r="289" spans="1:6" x14ac:dyDescent="0.25">
      <c r="A289" s="4" t="s">
        <v>44</v>
      </c>
      <c r="B289" s="30">
        <f t="shared" si="1"/>
        <v>0.46281443761591767</v>
      </c>
      <c r="C289" s="30">
        <f t="shared" si="1"/>
        <v>7.3653718123485423E-2</v>
      </c>
      <c r="D289" s="30">
        <f t="shared" si="1"/>
        <v>0.26318328198694829</v>
      </c>
      <c r="E289" s="30">
        <f t="shared" si="1"/>
        <v>0.20034856227364869</v>
      </c>
      <c r="F289" s="17"/>
    </row>
    <row r="290" spans="1:6" x14ac:dyDescent="0.25">
      <c r="A290" s="4" t="s">
        <v>45</v>
      </c>
      <c r="B290" s="30">
        <f t="shared" si="1"/>
        <v>0.46281443761591767</v>
      </c>
      <c r="C290" s="30">
        <f t="shared" si="1"/>
        <v>7.3653718123485423E-2</v>
      </c>
      <c r="D290" s="30">
        <f t="shared" si="1"/>
        <v>0.26318328198694829</v>
      </c>
      <c r="E290" s="30">
        <f t="shared" si="1"/>
        <v>0.20034856227364869</v>
      </c>
      <c r="F290" s="17"/>
    </row>
    <row r="291" spans="1:6" x14ac:dyDescent="0.25">
      <c r="A291" s="4" t="s">
        <v>46</v>
      </c>
      <c r="B291" s="30">
        <f t="shared" si="1"/>
        <v>0.46281443761591767</v>
      </c>
      <c r="C291" s="30">
        <f t="shared" si="1"/>
        <v>7.3653718123485423E-2</v>
      </c>
      <c r="D291" s="30">
        <f t="shared" si="1"/>
        <v>0.26318328198694829</v>
      </c>
      <c r="E291" s="30">
        <f t="shared" si="1"/>
        <v>0.20034856227364869</v>
      </c>
      <c r="F291" s="17"/>
    </row>
    <row r="292" spans="1:6" x14ac:dyDescent="0.25">
      <c r="A292" s="4" t="s">
        <v>47</v>
      </c>
      <c r="B292" s="30">
        <f t="shared" si="1"/>
        <v>0.46281443761591767</v>
      </c>
      <c r="C292" s="30">
        <f t="shared" si="1"/>
        <v>7.3653718123485423E-2</v>
      </c>
      <c r="D292" s="30">
        <f t="shared" si="1"/>
        <v>0.26318328198694829</v>
      </c>
      <c r="E292" s="30">
        <f t="shared" si="1"/>
        <v>0.20034856227364869</v>
      </c>
      <c r="F292" s="17"/>
    </row>
    <row r="293" spans="1:6" x14ac:dyDescent="0.25">
      <c r="A293" s="4" t="s">
        <v>48</v>
      </c>
      <c r="B293" s="30">
        <f t="shared" si="1"/>
        <v>0.46281443761591767</v>
      </c>
      <c r="C293" s="30">
        <f t="shared" si="1"/>
        <v>7.3653718123485423E-2</v>
      </c>
      <c r="D293" s="30">
        <f t="shared" si="1"/>
        <v>0.26318328198694829</v>
      </c>
      <c r="E293" s="30">
        <f t="shared" si="1"/>
        <v>0.20034856227364869</v>
      </c>
      <c r="F293" s="17"/>
    </row>
    <row r="294" spans="1:6" x14ac:dyDescent="0.25">
      <c r="A294" s="4" t="s">
        <v>49</v>
      </c>
      <c r="B294" s="30">
        <f t="shared" si="1"/>
        <v>0.46281443761591767</v>
      </c>
      <c r="C294" s="30">
        <f t="shared" si="1"/>
        <v>7.3653718123485423E-2</v>
      </c>
      <c r="D294" s="30">
        <f t="shared" si="1"/>
        <v>0.26318328198694829</v>
      </c>
      <c r="E294" s="30">
        <f t="shared" si="1"/>
        <v>0.20034856227364869</v>
      </c>
      <c r="F294" s="17"/>
    </row>
    <row r="295" spans="1:6" x14ac:dyDescent="0.25">
      <c r="A295" s="4" t="s">
        <v>50</v>
      </c>
      <c r="B295" s="30">
        <f t="shared" si="1"/>
        <v>0.46281443761591767</v>
      </c>
      <c r="C295" s="30">
        <f t="shared" si="1"/>
        <v>7.3653718123485423E-2</v>
      </c>
      <c r="D295" s="30">
        <f t="shared" si="1"/>
        <v>0.26318328198694829</v>
      </c>
      <c r="E295" s="30">
        <f t="shared" si="1"/>
        <v>0.20034856227364869</v>
      </c>
      <c r="F295" s="17"/>
    </row>
    <row r="296" spans="1:6" x14ac:dyDescent="0.25">
      <c r="A296" s="4" t="s">
        <v>51</v>
      </c>
      <c r="B296" s="30">
        <f t="shared" si="1"/>
        <v>0.46281443761591767</v>
      </c>
      <c r="C296" s="30">
        <f t="shared" si="1"/>
        <v>7.3653718123485423E-2</v>
      </c>
      <c r="D296" s="30">
        <f t="shared" si="1"/>
        <v>0.26318328198694829</v>
      </c>
      <c r="E296" s="30">
        <f t="shared" si="1"/>
        <v>0.20034856227364869</v>
      </c>
      <c r="F296" s="17"/>
    </row>
    <row r="297" spans="1:6" x14ac:dyDescent="0.25">
      <c r="A297" s="4" t="s">
        <v>52</v>
      </c>
      <c r="B297" s="30">
        <f t="shared" si="1"/>
        <v>0.46281443761591767</v>
      </c>
      <c r="C297" s="30">
        <f t="shared" si="1"/>
        <v>7.3653718123485423E-2</v>
      </c>
      <c r="D297" s="30">
        <f t="shared" si="1"/>
        <v>0.26318328198694829</v>
      </c>
      <c r="E297" s="30">
        <f t="shared" si="1"/>
        <v>0.20034856227364869</v>
      </c>
      <c r="F297" s="17"/>
    </row>
    <row r="298" spans="1:6" x14ac:dyDescent="0.25">
      <c r="A298" s="4" t="s">
        <v>53</v>
      </c>
      <c r="B298" s="30">
        <f t="shared" si="1"/>
        <v>0.46281443761591767</v>
      </c>
      <c r="C298" s="30">
        <f t="shared" si="1"/>
        <v>7.3653718123485423E-2</v>
      </c>
      <c r="D298" s="30">
        <f t="shared" si="1"/>
        <v>0.26318328198694829</v>
      </c>
      <c r="E298" s="30">
        <f t="shared" si="1"/>
        <v>0.20034856227364869</v>
      </c>
      <c r="F298" s="17"/>
    </row>
    <row r="299" spans="1:6" x14ac:dyDescent="0.25">
      <c r="A299" s="4" t="s">
        <v>54</v>
      </c>
      <c r="B299" s="30">
        <f t="shared" si="1"/>
        <v>0.46281443761591767</v>
      </c>
      <c r="C299" s="30">
        <f t="shared" si="1"/>
        <v>7.3653718123485423E-2</v>
      </c>
      <c r="D299" s="30">
        <f t="shared" si="1"/>
        <v>0.26318328198694829</v>
      </c>
      <c r="E299" s="30">
        <f t="shared" si="1"/>
        <v>0.20034856227364869</v>
      </c>
      <c r="F299" s="17"/>
    </row>
    <row r="300" spans="1:6" x14ac:dyDescent="0.25">
      <c r="A300" s="4" t="s">
        <v>55</v>
      </c>
      <c r="B300" s="30">
        <f t="shared" si="1"/>
        <v>0.46281443761591767</v>
      </c>
      <c r="C300" s="30">
        <f t="shared" si="1"/>
        <v>7.3653718123485423E-2</v>
      </c>
      <c r="D300" s="30">
        <f t="shared" si="1"/>
        <v>0.26318328198694829</v>
      </c>
      <c r="E300" s="30">
        <f t="shared" si="1"/>
        <v>0.20034856227364869</v>
      </c>
      <c r="F300" s="17"/>
    </row>
    <row r="301" spans="1:6" x14ac:dyDescent="0.25">
      <c r="A301" s="4" t="s">
        <v>56</v>
      </c>
      <c r="B301" s="30">
        <f t="shared" si="1"/>
        <v>0.46281443761591767</v>
      </c>
      <c r="C301" s="30">
        <f t="shared" si="1"/>
        <v>7.3653718123485423E-2</v>
      </c>
      <c r="D301" s="30">
        <f t="shared" si="1"/>
        <v>0.26318328198694829</v>
      </c>
      <c r="E301" s="30">
        <f t="shared" si="1"/>
        <v>0.20034856227364869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0.46281443761591767</v>
      </c>
      <c r="C304" s="30">
        <f t="shared" si="1"/>
        <v>7.3653718123485423E-2</v>
      </c>
      <c r="D304" s="30">
        <f t="shared" si="1"/>
        <v>0.26318328198694829</v>
      </c>
      <c r="E304" s="30">
        <f t="shared" si="1"/>
        <v>0.20034856227364869</v>
      </c>
      <c r="F304" s="17"/>
    </row>
    <row r="305" spans="1:6" x14ac:dyDescent="0.25">
      <c r="A305" s="4" t="s">
        <v>60</v>
      </c>
      <c r="B305" s="30">
        <f t="shared" si="1"/>
        <v>0.46281443761591767</v>
      </c>
      <c r="C305" s="30">
        <f t="shared" si="1"/>
        <v>7.3653718123485423E-2</v>
      </c>
      <c r="D305" s="30">
        <f t="shared" si="1"/>
        <v>0.26318328198694829</v>
      </c>
      <c r="E305" s="30">
        <f t="shared" si="1"/>
        <v>0.20034856227364869</v>
      </c>
      <c r="F305" s="17"/>
    </row>
    <row r="306" spans="1:6" x14ac:dyDescent="0.25">
      <c r="A306" s="4" t="s">
        <v>61</v>
      </c>
      <c r="B306" s="30">
        <f t="shared" si="1"/>
        <v>0.46281443761591767</v>
      </c>
      <c r="C306" s="30">
        <f t="shared" si="1"/>
        <v>7.3653718123485423E-2</v>
      </c>
      <c r="D306" s="30">
        <f t="shared" si="1"/>
        <v>0.26318328198694829</v>
      </c>
      <c r="E306" s="30">
        <f t="shared" si="1"/>
        <v>0.20034856227364869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0.46281443761591767</v>
      </c>
      <c r="C307" s="30">
        <f t="shared" si="2"/>
        <v>7.3653718123485423E-2</v>
      </c>
      <c r="D307" s="30">
        <f t="shared" si="2"/>
        <v>0.26318328198694829</v>
      </c>
      <c r="E307" s="30">
        <f t="shared" si="2"/>
        <v>0.20034856227364869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890000.00000000058</v>
      </c>
      <c r="C331" s="24">
        <f t="shared" si="3"/>
        <v>0</v>
      </c>
      <c r="D331" s="24">
        <f t="shared" si="3"/>
        <v>1160000.0000000002</v>
      </c>
      <c r="E331" s="24">
        <f t="shared" si="3"/>
        <v>4900000</v>
      </c>
      <c r="F331" s="17"/>
    </row>
    <row r="332" spans="1:6" ht="30" x14ac:dyDescent="0.25">
      <c r="A332" s="4" t="s">
        <v>43</v>
      </c>
      <c r="B332" s="24">
        <f t="shared" si="3"/>
        <v>11676029.89366886</v>
      </c>
      <c r="C332" s="24">
        <f t="shared" si="3"/>
        <v>4948442.3973135604</v>
      </c>
      <c r="D332" s="24">
        <f t="shared" si="3"/>
        <v>14715771.702609137</v>
      </c>
      <c r="E332" s="24">
        <f t="shared" si="3"/>
        <v>13159756.006408449</v>
      </c>
      <c r="F332" s="17"/>
    </row>
    <row r="333" spans="1:6" x14ac:dyDescent="0.25">
      <c r="A333" s="4" t="s">
        <v>44</v>
      </c>
      <c r="B333" s="24">
        <f t="shared" si="3"/>
        <v>6895935.1204771735</v>
      </c>
      <c r="C333" s="24">
        <f t="shared" si="3"/>
        <v>1097440.4000399327</v>
      </c>
      <c r="D333" s="24">
        <f t="shared" si="3"/>
        <v>3921430.9016055297</v>
      </c>
      <c r="E333" s="24">
        <f t="shared" si="3"/>
        <v>2985193.5778773655</v>
      </c>
      <c r="F333" s="17"/>
    </row>
    <row r="334" spans="1:6" x14ac:dyDescent="0.25">
      <c r="A334" s="4" t="s">
        <v>45</v>
      </c>
      <c r="B334" s="24">
        <f t="shared" si="3"/>
        <v>9009095.8813775089</v>
      </c>
      <c r="C334" s="24">
        <f t="shared" si="3"/>
        <v>481019.08993583411</v>
      </c>
      <c r="D334" s="24">
        <f t="shared" si="3"/>
        <v>2789501.6101856437</v>
      </c>
      <c r="E334" s="24">
        <f t="shared" si="3"/>
        <v>1220383.4185010139</v>
      </c>
      <c r="F334" s="17"/>
    </row>
    <row r="335" spans="1:6" x14ac:dyDescent="0.25">
      <c r="A335" s="4" t="s">
        <v>46</v>
      </c>
      <c r="B335" s="24">
        <f t="shared" si="3"/>
        <v>1292562.8875231843</v>
      </c>
      <c r="C335" s="24">
        <f t="shared" si="3"/>
        <v>2714730.7436246974</v>
      </c>
      <c r="D335" s="24">
        <f t="shared" si="3"/>
        <v>852636.65639739018</v>
      </c>
      <c r="E335" s="24">
        <f t="shared" si="3"/>
        <v>2140069.7124547302</v>
      </c>
      <c r="F335" s="17"/>
    </row>
    <row r="336" spans="1:6" x14ac:dyDescent="0.25">
      <c r="A336" s="4" t="s">
        <v>47</v>
      </c>
      <c r="B336" s="24">
        <f t="shared" si="3"/>
        <v>2791685.0556493765</v>
      </c>
      <c r="C336" s="24">
        <f t="shared" si="3"/>
        <v>-673.3904971761126</v>
      </c>
      <c r="D336" s="24">
        <f t="shared" si="3"/>
        <v>2117489.9190520798</v>
      </c>
      <c r="E336" s="24">
        <f t="shared" si="3"/>
        <v>391498.41579572071</v>
      </c>
      <c r="F336" s="17"/>
    </row>
    <row r="337" spans="1:6" x14ac:dyDescent="0.25">
      <c r="A337" s="4" t="s">
        <v>48</v>
      </c>
      <c r="B337" s="24">
        <f t="shared" si="3"/>
        <v>277688.66256955062</v>
      </c>
      <c r="C337" s="24">
        <f t="shared" si="3"/>
        <v>44192.230874091256</v>
      </c>
      <c r="D337" s="24">
        <f t="shared" si="3"/>
        <v>157909.96919216897</v>
      </c>
      <c r="E337" s="24">
        <f t="shared" si="3"/>
        <v>120209.13736418921</v>
      </c>
      <c r="F337" s="17"/>
    </row>
    <row r="338" spans="1:6" x14ac:dyDescent="0.25">
      <c r="A338" s="4" t="s">
        <v>49</v>
      </c>
      <c r="B338" s="24">
        <f t="shared" si="3"/>
        <v>2082664.9692716296</v>
      </c>
      <c r="C338" s="24">
        <f t="shared" si="3"/>
        <v>331441.73155568441</v>
      </c>
      <c r="D338" s="24">
        <f t="shared" si="3"/>
        <v>1184324.7689412674</v>
      </c>
      <c r="E338" s="24">
        <f t="shared" si="3"/>
        <v>901568.53023141914</v>
      </c>
      <c r="F338" s="17"/>
    </row>
    <row r="339" spans="1:6" x14ac:dyDescent="0.25">
      <c r="A339" s="4" t="s">
        <v>50</v>
      </c>
      <c r="B339" s="24">
        <f t="shared" si="3"/>
        <v>2267790.7443179963</v>
      </c>
      <c r="C339" s="24">
        <f t="shared" si="3"/>
        <v>360903.21880507853</v>
      </c>
      <c r="D339" s="24">
        <f t="shared" si="3"/>
        <v>1289598.0817360464</v>
      </c>
      <c r="E339" s="24">
        <f t="shared" si="3"/>
        <v>981707.95514087845</v>
      </c>
      <c r="F339" s="17"/>
    </row>
    <row r="340" spans="1:6" x14ac:dyDescent="0.25">
      <c r="A340" s="4" t="s">
        <v>51</v>
      </c>
      <c r="B340" s="24">
        <f t="shared" si="3"/>
        <v>4443018.6011128109</v>
      </c>
      <c r="C340" s="24">
        <f t="shared" si="3"/>
        <v>707075.69398546021</v>
      </c>
      <c r="D340" s="24">
        <f t="shared" si="3"/>
        <v>2526559.5070747039</v>
      </c>
      <c r="E340" s="24">
        <f t="shared" si="3"/>
        <v>1923346.1978270279</v>
      </c>
      <c r="F340" s="17"/>
    </row>
    <row r="341" spans="1:6" x14ac:dyDescent="0.25">
      <c r="A341" s="4" t="s">
        <v>52</v>
      </c>
      <c r="B341" s="24">
        <f t="shared" si="3"/>
        <v>879347.43147024361</v>
      </c>
      <c r="C341" s="24">
        <f t="shared" si="3"/>
        <v>139942.0644346223</v>
      </c>
      <c r="D341" s="24">
        <f t="shared" si="3"/>
        <v>500048.23577520176</v>
      </c>
      <c r="E341" s="24">
        <f t="shared" si="3"/>
        <v>380662.26831993251</v>
      </c>
      <c r="F341" s="17"/>
    </row>
    <row r="342" spans="1:6" x14ac:dyDescent="0.25">
      <c r="A342" s="4" t="s">
        <v>53</v>
      </c>
      <c r="B342" s="24">
        <f t="shared" si="3"/>
        <v>462814.43761591765</v>
      </c>
      <c r="C342" s="24">
        <f t="shared" si="3"/>
        <v>73653.718123485422</v>
      </c>
      <c r="D342" s="24">
        <f t="shared" si="3"/>
        <v>263183.28198694828</v>
      </c>
      <c r="E342" s="24">
        <f t="shared" si="3"/>
        <v>200348.56227364868</v>
      </c>
      <c r="F342" s="17"/>
    </row>
    <row r="343" spans="1:6" x14ac:dyDescent="0.25">
      <c r="A343" s="4" t="s">
        <v>54</v>
      </c>
      <c r="B343" s="24">
        <f t="shared" si="3"/>
        <v>323970.10633114236</v>
      </c>
      <c r="C343" s="24">
        <f t="shared" si="3"/>
        <v>51557.602686439794</v>
      </c>
      <c r="D343" s="24">
        <f t="shared" si="3"/>
        <v>184228.29739086379</v>
      </c>
      <c r="E343" s="24">
        <f t="shared" si="3"/>
        <v>140243.99359155408</v>
      </c>
      <c r="F343" s="17"/>
    </row>
    <row r="344" spans="1:6" x14ac:dyDescent="0.25">
      <c r="A344" s="4" t="s">
        <v>55</v>
      </c>
      <c r="B344" s="24">
        <f t="shared" si="3"/>
        <v>555377.32513910125</v>
      </c>
      <c r="C344" s="24">
        <f t="shared" si="3"/>
        <v>88384.461748182512</v>
      </c>
      <c r="D344" s="24">
        <f t="shared" si="3"/>
        <v>315819.93838433793</v>
      </c>
      <c r="E344" s="24">
        <f t="shared" si="3"/>
        <v>240418.27472837843</v>
      </c>
      <c r="F344" s="17"/>
    </row>
    <row r="345" spans="1:6" x14ac:dyDescent="0.25">
      <c r="A345" s="4" t="s">
        <v>56</v>
      </c>
      <c r="B345" s="24">
        <f t="shared" si="3"/>
        <v>1943820.6379868542</v>
      </c>
      <c r="C345" s="24">
        <f t="shared" si="3"/>
        <v>309345.61611863878</v>
      </c>
      <c r="D345" s="24">
        <f t="shared" si="3"/>
        <v>1105369.7843451828</v>
      </c>
      <c r="E345" s="24">
        <f t="shared" si="3"/>
        <v>841463.96154932457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416532.99385432585</v>
      </c>
      <c r="C348" s="24">
        <f t="shared" si="3"/>
        <v>66288.346311136876</v>
      </c>
      <c r="D348" s="24">
        <f t="shared" si="3"/>
        <v>236864.95378825342</v>
      </c>
      <c r="E348" s="24">
        <f t="shared" si="3"/>
        <v>180313.7060462838</v>
      </c>
      <c r="F348" s="17"/>
    </row>
    <row r="349" spans="1:6" x14ac:dyDescent="0.25">
      <c r="A349" s="4" t="s">
        <v>60</v>
      </c>
      <c r="B349" s="24">
        <f t="shared" si="3"/>
        <v>555377.32513910125</v>
      </c>
      <c r="C349" s="24">
        <f t="shared" si="3"/>
        <v>88384.461748182512</v>
      </c>
      <c r="D349" s="24">
        <f t="shared" si="3"/>
        <v>315819.93838433793</v>
      </c>
      <c r="E349" s="24">
        <f t="shared" si="3"/>
        <v>240418.27472837843</v>
      </c>
      <c r="F349" s="17"/>
    </row>
    <row r="350" spans="1:6" x14ac:dyDescent="0.25">
      <c r="A350" s="4" t="s">
        <v>61</v>
      </c>
      <c r="B350" s="24">
        <f t="shared" si="3"/>
        <v>2730605.1819339138</v>
      </c>
      <c r="C350" s="24">
        <f t="shared" si="3"/>
        <v>434556.93692856393</v>
      </c>
      <c r="D350" s="24">
        <f t="shared" si="3"/>
        <v>1552781.3637229947</v>
      </c>
      <c r="E350" s="24">
        <f t="shared" si="3"/>
        <v>1182056.517414527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740503.10018546833</v>
      </c>
      <c r="C351" s="24">
        <f t="shared" si="4"/>
        <v>117845.94899757668</v>
      </c>
      <c r="D351" s="24">
        <f t="shared" si="4"/>
        <v>421093.25117911724</v>
      </c>
      <c r="E351" s="24">
        <f t="shared" si="4"/>
        <v>320557.69963783794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890000.00000000058</v>
      </c>
      <c r="C371" s="17"/>
    </row>
    <row r="372" spans="1:3" ht="30" x14ac:dyDescent="0.25">
      <c r="A372" s="4" t="s">
        <v>43</v>
      </c>
      <c r="B372" s="22">
        <f t="shared" si="5"/>
        <v>11676029.89366886</v>
      </c>
      <c r="C372" s="17"/>
    </row>
    <row r="373" spans="1:3" x14ac:dyDescent="0.25">
      <c r="A373" s="4" t="s">
        <v>44</v>
      </c>
      <c r="B373" s="22">
        <f t="shared" si="5"/>
        <v>6895935.1204771735</v>
      </c>
      <c r="C373" s="17"/>
    </row>
    <row r="374" spans="1:3" x14ac:dyDescent="0.25">
      <c r="A374" s="4" t="s">
        <v>45</v>
      </c>
      <c r="B374" s="22">
        <f t="shared" si="5"/>
        <v>9009095.8813775089</v>
      </c>
      <c r="C374" s="17"/>
    </row>
    <row r="375" spans="1:3" x14ac:dyDescent="0.25">
      <c r="A375" s="4" t="s">
        <v>46</v>
      </c>
      <c r="B375" s="22">
        <f t="shared" si="5"/>
        <v>1292562.8875231843</v>
      </c>
      <c r="C375" s="17"/>
    </row>
    <row r="376" spans="1:3" x14ac:dyDescent="0.25">
      <c r="A376" s="4" t="s">
        <v>47</v>
      </c>
      <c r="B376" s="22">
        <f t="shared" si="5"/>
        <v>2791685.0556493765</v>
      </c>
      <c r="C376" s="17"/>
    </row>
    <row r="377" spans="1:3" x14ac:dyDescent="0.25">
      <c r="A377" s="4" t="s">
        <v>48</v>
      </c>
      <c r="B377" s="22">
        <f t="shared" si="5"/>
        <v>277688.66256955062</v>
      </c>
      <c r="C377" s="17"/>
    </row>
    <row r="378" spans="1:3" x14ac:dyDescent="0.25">
      <c r="A378" s="4" t="s">
        <v>49</v>
      </c>
      <c r="B378" s="22">
        <f t="shared" si="5"/>
        <v>2082664.9692716296</v>
      </c>
      <c r="C378" s="17"/>
    </row>
    <row r="379" spans="1:3" x14ac:dyDescent="0.25">
      <c r="A379" s="4" t="s">
        <v>50</v>
      </c>
      <c r="B379" s="22">
        <f t="shared" si="5"/>
        <v>2267790.7443179963</v>
      </c>
      <c r="C379" s="17"/>
    </row>
    <row r="380" spans="1:3" x14ac:dyDescent="0.25">
      <c r="A380" s="4" t="s">
        <v>51</v>
      </c>
      <c r="B380" s="22">
        <f t="shared" si="5"/>
        <v>4443018.6011128109</v>
      </c>
      <c r="C380" s="17"/>
    </row>
    <row r="381" spans="1:3" x14ac:dyDescent="0.25">
      <c r="A381" s="4" t="s">
        <v>52</v>
      </c>
      <c r="B381" s="22">
        <f t="shared" si="5"/>
        <v>879347.43147024361</v>
      </c>
      <c r="C381" s="17"/>
    </row>
    <row r="382" spans="1:3" x14ac:dyDescent="0.25">
      <c r="A382" s="4" t="s">
        <v>53</v>
      </c>
      <c r="B382" s="22">
        <f t="shared" si="5"/>
        <v>462814.43761591765</v>
      </c>
      <c r="C382" s="17"/>
    </row>
    <row r="383" spans="1:3" x14ac:dyDescent="0.25">
      <c r="A383" s="4" t="s">
        <v>54</v>
      </c>
      <c r="B383" s="22">
        <f t="shared" si="5"/>
        <v>323970.10633114236</v>
      </c>
      <c r="C383" s="17"/>
    </row>
    <row r="384" spans="1:3" x14ac:dyDescent="0.25">
      <c r="A384" s="4" t="s">
        <v>55</v>
      </c>
      <c r="B384" s="22">
        <f t="shared" si="5"/>
        <v>555377.32513910125</v>
      </c>
      <c r="C384" s="17"/>
    </row>
    <row r="385" spans="1:3" x14ac:dyDescent="0.25">
      <c r="A385" s="4" t="s">
        <v>56</v>
      </c>
      <c r="B385" s="22">
        <f t="shared" si="5"/>
        <v>1943820.6379868542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416532.99385432585</v>
      </c>
      <c r="C388" s="17"/>
    </row>
    <row r="389" spans="1:3" x14ac:dyDescent="0.25">
      <c r="A389" s="4" t="s">
        <v>60</v>
      </c>
      <c r="B389" s="22">
        <f t="shared" si="5"/>
        <v>555377.32513910125</v>
      </c>
      <c r="C389" s="17"/>
    </row>
    <row r="390" spans="1:3" x14ac:dyDescent="0.25">
      <c r="A390" s="4" t="s">
        <v>61</v>
      </c>
      <c r="B390" s="22">
        <f t="shared" si="5"/>
        <v>2730605.1819339138</v>
      </c>
      <c r="C390" s="17"/>
    </row>
    <row r="391" spans="1:3" x14ac:dyDescent="0.25">
      <c r="A391" s="4" t="s">
        <v>62</v>
      </c>
      <c r="B391" s="22">
        <f t="shared" si="5"/>
        <v>740503.10018546833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0.35453114426342969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0.35453114426342969</v>
      </c>
      <c r="C423" s="17"/>
    </row>
    <row r="424" spans="1:3" x14ac:dyDescent="0.25">
      <c r="A424" s="4" t="s">
        <v>44</v>
      </c>
      <c r="B424" s="30">
        <f t="shared" si="6"/>
        <v>0.35453114426342969</v>
      </c>
      <c r="C424" s="17"/>
    </row>
    <row r="425" spans="1:3" x14ac:dyDescent="0.25">
      <c r="A425" s="4" t="s">
        <v>45</v>
      </c>
      <c r="B425" s="30">
        <f t="shared" si="6"/>
        <v>0.35453114426342969</v>
      </c>
      <c r="C425" s="17"/>
    </row>
    <row r="426" spans="1:3" x14ac:dyDescent="0.25">
      <c r="A426" s="4" t="s">
        <v>46</v>
      </c>
      <c r="B426" s="30">
        <f t="shared" si="6"/>
        <v>0.35453114426342969</v>
      </c>
      <c r="C426" s="17"/>
    </row>
    <row r="427" spans="1:3" x14ac:dyDescent="0.25">
      <c r="A427" s="4" t="s">
        <v>47</v>
      </c>
      <c r="B427" s="30">
        <f t="shared" si="6"/>
        <v>0.35453114426342969</v>
      </c>
      <c r="C427" s="17"/>
    </row>
    <row r="428" spans="1:3" x14ac:dyDescent="0.25">
      <c r="A428" s="4" t="s">
        <v>48</v>
      </c>
      <c r="B428" s="30">
        <f t="shared" si="6"/>
        <v>0.35453114426342969</v>
      </c>
      <c r="C428" s="17"/>
    </row>
    <row r="429" spans="1:3" x14ac:dyDescent="0.25">
      <c r="A429" s="4" t="s">
        <v>49</v>
      </c>
      <c r="B429" s="30">
        <f t="shared" si="6"/>
        <v>0.35453114426342969</v>
      </c>
      <c r="C429" s="17"/>
    </row>
    <row r="430" spans="1:3" x14ac:dyDescent="0.25">
      <c r="A430" s="4" t="s">
        <v>50</v>
      </c>
      <c r="B430" s="30">
        <f t="shared" si="6"/>
        <v>0.35453114426342969</v>
      </c>
      <c r="C430" s="17"/>
    </row>
    <row r="431" spans="1:3" x14ac:dyDescent="0.25">
      <c r="A431" s="4" t="s">
        <v>51</v>
      </c>
      <c r="B431" s="30">
        <f t="shared" si="6"/>
        <v>0.35453114426342969</v>
      </c>
      <c r="C431" s="17"/>
    </row>
    <row r="432" spans="1:3" x14ac:dyDescent="0.25">
      <c r="A432" s="4" t="s">
        <v>52</v>
      </c>
      <c r="B432" s="30">
        <f t="shared" si="6"/>
        <v>0.35453114426342969</v>
      </c>
      <c r="C432" s="17"/>
    </row>
    <row r="433" spans="1:3" x14ac:dyDescent="0.25">
      <c r="A433" s="4" t="s">
        <v>53</v>
      </c>
      <c r="B433" s="30">
        <f t="shared" si="6"/>
        <v>0.35453114426342969</v>
      </c>
      <c r="C433" s="17"/>
    </row>
    <row r="434" spans="1:3" x14ac:dyDescent="0.25">
      <c r="A434" s="4" t="s">
        <v>54</v>
      </c>
      <c r="B434" s="30">
        <f t="shared" si="6"/>
        <v>0.35453114426342969</v>
      </c>
      <c r="C434" s="17"/>
    </row>
    <row r="435" spans="1:3" x14ac:dyDescent="0.25">
      <c r="A435" s="4" t="s">
        <v>55</v>
      </c>
      <c r="B435" s="30">
        <f t="shared" si="6"/>
        <v>0.35453114426342969</v>
      </c>
      <c r="C435" s="17"/>
    </row>
    <row r="436" spans="1:3" x14ac:dyDescent="0.25">
      <c r="A436" s="4" t="s">
        <v>56</v>
      </c>
      <c r="B436" s="30">
        <f t="shared" si="6"/>
        <v>0.35453114426342969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0.35453114426342969</v>
      </c>
      <c r="C439" s="17"/>
    </row>
    <row r="440" spans="1:3" x14ac:dyDescent="0.25">
      <c r="A440" s="4" t="s">
        <v>60</v>
      </c>
      <c r="B440" s="30">
        <f t="shared" si="6"/>
        <v>0.35453114426342969</v>
      </c>
      <c r="C440" s="17"/>
    </row>
    <row r="441" spans="1:3" x14ac:dyDescent="0.25">
      <c r="A441" s="4" t="s">
        <v>61</v>
      </c>
      <c r="B441" s="30">
        <f t="shared" si="6"/>
        <v>0.35453114426342969</v>
      </c>
      <c r="C441" s="17"/>
    </row>
    <row r="442" spans="1:3" x14ac:dyDescent="0.25">
      <c r="A442" s="4" t="s">
        <v>62</v>
      </c>
      <c r="B442" s="30">
        <f t="shared" si="6"/>
        <v>0.35453114426342969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4139516.2386564324</v>
      </c>
      <c r="C464" s="17"/>
    </row>
    <row r="465" spans="1:3" x14ac:dyDescent="0.25">
      <c r="A465" s="4" t="s">
        <v>44</v>
      </c>
      <c r="B465" s="24">
        <f t="shared" si="7"/>
        <v>2444823.7690291442</v>
      </c>
      <c r="C465" s="17"/>
    </row>
    <row r="466" spans="1:3" x14ac:dyDescent="0.25">
      <c r="A466" s="4" t="s">
        <v>45</v>
      </c>
      <c r="B466" s="24">
        <f t="shared" si="7"/>
        <v>3194005.0716037196</v>
      </c>
      <c r="C466" s="17"/>
    </row>
    <row r="467" spans="1:3" x14ac:dyDescent="0.25">
      <c r="A467" s="4" t="s">
        <v>46</v>
      </c>
      <c r="B467" s="24">
        <f t="shared" si="7"/>
        <v>458253.79954603728</v>
      </c>
      <c r="C467" s="17"/>
    </row>
    <row r="468" spans="1:3" x14ac:dyDescent="0.25">
      <c r="A468" s="4" t="s">
        <v>47</v>
      </c>
      <c r="B468" s="24">
        <f t="shared" si="7"/>
        <v>989739.2972024898</v>
      </c>
      <c r="C468" s="17"/>
    </row>
    <row r="469" spans="1:3" x14ac:dyDescent="0.25">
      <c r="A469" s="4" t="s">
        <v>48</v>
      </c>
      <c r="B469" s="24">
        <f t="shared" si="7"/>
        <v>98449.279289764207</v>
      </c>
      <c r="C469" s="17"/>
    </row>
    <row r="470" spans="1:3" x14ac:dyDescent="0.25">
      <c r="A470" s="4" t="s">
        <v>49</v>
      </c>
      <c r="B470" s="24">
        <f t="shared" si="7"/>
        <v>738369.59467323148</v>
      </c>
      <c r="C470" s="17"/>
    </row>
    <row r="471" spans="1:3" x14ac:dyDescent="0.25">
      <c r="A471" s="4" t="s">
        <v>50</v>
      </c>
      <c r="B471" s="24">
        <f t="shared" si="7"/>
        <v>804002.44753307418</v>
      </c>
      <c r="C471" s="17"/>
    </row>
    <row r="472" spans="1:3" x14ac:dyDescent="0.25">
      <c r="A472" s="4" t="s">
        <v>51</v>
      </c>
      <c r="B472" s="24">
        <f t="shared" si="7"/>
        <v>1575188.4686362275</v>
      </c>
      <c r="C472" s="17"/>
    </row>
    <row r="473" spans="1:3" x14ac:dyDescent="0.25">
      <c r="A473" s="4" t="s">
        <v>52</v>
      </c>
      <c r="B473" s="24">
        <f t="shared" si="7"/>
        <v>311756.0510842533</v>
      </c>
      <c r="C473" s="17"/>
    </row>
    <row r="474" spans="1:3" x14ac:dyDescent="0.25">
      <c r="A474" s="4" t="s">
        <v>53</v>
      </c>
      <c r="B474" s="24">
        <f t="shared" si="7"/>
        <v>164082.13214960697</v>
      </c>
      <c r="C474" s="17"/>
    </row>
    <row r="475" spans="1:3" x14ac:dyDescent="0.25">
      <c r="A475" s="4" t="s">
        <v>54</v>
      </c>
      <c r="B475" s="24">
        <f t="shared" si="7"/>
        <v>114857.49250472488</v>
      </c>
      <c r="C475" s="17"/>
    </row>
    <row r="476" spans="1:3" x14ac:dyDescent="0.25">
      <c r="A476" s="4" t="s">
        <v>55</v>
      </c>
      <c r="B476" s="24">
        <f t="shared" si="7"/>
        <v>196898.55857952841</v>
      </c>
      <c r="C476" s="17"/>
    </row>
    <row r="477" spans="1:3" x14ac:dyDescent="0.25">
      <c r="A477" s="4" t="s">
        <v>56</v>
      </c>
      <c r="B477" s="24">
        <f t="shared" si="7"/>
        <v>689144.9550283493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147673.91893464627</v>
      </c>
      <c r="C480" s="17"/>
    </row>
    <row r="481" spans="1:3" x14ac:dyDescent="0.25">
      <c r="A481" s="4" t="s">
        <v>60</v>
      </c>
      <c r="B481" s="24">
        <f t="shared" si="7"/>
        <v>196898.55857952841</v>
      </c>
      <c r="C481" s="17"/>
    </row>
    <row r="482" spans="1:3" x14ac:dyDescent="0.25">
      <c r="A482" s="4" t="s">
        <v>61</v>
      </c>
      <c r="B482" s="24">
        <f t="shared" si="7"/>
        <v>968084.57968268113</v>
      </c>
      <c r="C482" s="17"/>
    </row>
    <row r="483" spans="1:3" x14ac:dyDescent="0.25">
      <c r="A483" s="4" t="s">
        <v>62</v>
      </c>
      <c r="B483" s="24">
        <f t="shared" si="7"/>
        <v>262531.41143937118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890000.00000000058</v>
      </c>
      <c r="C504" s="17"/>
    </row>
    <row r="505" spans="1:3" ht="30" x14ac:dyDescent="0.25">
      <c r="A505" s="4" t="s">
        <v>43</v>
      </c>
      <c r="B505" s="24">
        <f t="shared" si="8"/>
        <v>7536513.6550124278</v>
      </c>
      <c r="C505" s="17"/>
    </row>
    <row r="506" spans="1:3" x14ac:dyDescent="0.25">
      <c r="A506" s="4" t="s">
        <v>44</v>
      </c>
      <c r="B506" s="24">
        <f t="shared" si="8"/>
        <v>4451111.3514480293</v>
      </c>
      <c r="C506" s="17"/>
    </row>
    <row r="507" spans="1:3" x14ac:dyDescent="0.25">
      <c r="A507" s="4" t="s">
        <v>45</v>
      </c>
      <c r="B507" s="24">
        <f t="shared" si="8"/>
        <v>5815090.8097737888</v>
      </c>
      <c r="C507" s="17"/>
    </row>
    <row r="508" spans="1:3" x14ac:dyDescent="0.25">
      <c r="A508" s="4" t="s">
        <v>46</v>
      </c>
      <c r="B508" s="24">
        <f t="shared" si="8"/>
        <v>834309.08797714696</v>
      </c>
      <c r="C508" s="17"/>
    </row>
    <row r="509" spans="1:3" x14ac:dyDescent="0.25">
      <c r="A509" s="4" t="s">
        <v>47</v>
      </c>
      <c r="B509" s="24">
        <f t="shared" si="8"/>
        <v>1801945.7584468867</v>
      </c>
      <c r="C509" s="17"/>
    </row>
    <row r="510" spans="1:3" x14ac:dyDescent="0.25">
      <c r="A510" s="4" t="s">
        <v>48</v>
      </c>
      <c r="B510" s="24">
        <f t="shared" si="8"/>
        <v>179239.38327978642</v>
      </c>
      <c r="C510" s="17"/>
    </row>
    <row r="511" spans="1:3" x14ac:dyDescent="0.25">
      <c r="A511" s="4" t="s">
        <v>49</v>
      </c>
      <c r="B511" s="24">
        <f t="shared" si="8"/>
        <v>1344295.3745983981</v>
      </c>
      <c r="C511" s="17"/>
    </row>
    <row r="512" spans="1:3" x14ac:dyDescent="0.25">
      <c r="A512" s="4" t="s">
        <v>50</v>
      </c>
      <c r="B512" s="24">
        <f t="shared" si="8"/>
        <v>1463788.2967849222</v>
      </c>
      <c r="C512" s="17"/>
    </row>
    <row r="513" spans="1:3" x14ac:dyDescent="0.25">
      <c r="A513" s="4" t="s">
        <v>51</v>
      </c>
      <c r="B513" s="24">
        <f t="shared" si="8"/>
        <v>2867830.1324765836</v>
      </c>
      <c r="C513" s="17"/>
    </row>
    <row r="514" spans="1:3" x14ac:dyDescent="0.25">
      <c r="A514" s="4" t="s">
        <v>52</v>
      </c>
      <c r="B514" s="24">
        <f t="shared" si="8"/>
        <v>567591.38038599037</v>
      </c>
      <c r="C514" s="17"/>
    </row>
    <row r="515" spans="1:3" x14ac:dyDescent="0.25">
      <c r="A515" s="4" t="s">
        <v>53</v>
      </c>
      <c r="B515" s="24">
        <f t="shared" si="8"/>
        <v>298732.30546631064</v>
      </c>
      <c r="C515" s="17"/>
    </row>
    <row r="516" spans="1:3" x14ac:dyDescent="0.25">
      <c r="A516" s="4" t="s">
        <v>54</v>
      </c>
      <c r="B516" s="24">
        <f t="shared" si="8"/>
        <v>209112.61382641748</v>
      </c>
      <c r="C516" s="17"/>
    </row>
    <row r="517" spans="1:3" x14ac:dyDescent="0.25">
      <c r="A517" s="4" t="s">
        <v>55</v>
      </c>
      <c r="B517" s="24">
        <f t="shared" si="8"/>
        <v>358478.76655957283</v>
      </c>
      <c r="C517" s="17"/>
    </row>
    <row r="518" spans="1:3" x14ac:dyDescent="0.25">
      <c r="A518" s="4" t="s">
        <v>56</v>
      </c>
      <c r="B518" s="24">
        <f t="shared" si="8"/>
        <v>1254675.6829585049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268859.07491967955</v>
      </c>
      <c r="C521" s="17"/>
    </row>
    <row r="522" spans="1:3" x14ac:dyDescent="0.25">
      <c r="A522" s="4" t="s">
        <v>60</v>
      </c>
      <c r="B522" s="24">
        <f t="shared" si="8"/>
        <v>358478.76655957283</v>
      </c>
      <c r="C522" s="17"/>
    </row>
    <row r="523" spans="1:3" x14ac:dyDescent="0.25">
      <c r="A523" s="4" t="s">
        <v>61</v>
      </c>
      <c r="B523" s="24">
        <f t="shared" si="8"/>
        <v>1762520.6022512328</v>
      </c>
      <c r="C523" s="17"/>
    </row>
    <row r="524" spans="1:3" x14ac:dyDescent="0.25">
      <c r="A524" s="4" t="s">
        <v>62</v>
      </c>
      <c r="B524" s="24">
        <f t="shared" si="8"/>
        <v>477971.68874609715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890000.00000000058</v>
      </c>
      <c r="D546" s="22">
        <f t="shared" ref="D546:D578" si="11">$C331</f>
        <v>0</v>
      </c>
      <c r="E546" s="22">
        <f t="shared" ref="E546:E578" si="12">$D331</f>
        <v>1160000.0000000002</v>
      </c>
      <c r="F546" s="22">
        <f t="shared" ref="F546:F578" si="13">$E331</f>
        <v>4900000</v>
      </c>
      <c r="G546" s="17"/>
    </row>
    <row r="547" spans="1:7" ht="30" x14ac:dyDescent="0.25">
      <c r="A547" s="4" t="s">
        <v>43</v>
      </c>
      <c r="B547" s="22">
        <f t="shared" si="9"/>
        <v>4139516.2386564324</v>
      </c>
      <c r="C547" s="22">
        <f t="shared" si="10"/>
        <v>7536513.6550124278</v>
      </c>
      <c r="D547" s="22">
        <f t="shared" si="11"/>
        <v>4948442.3973135604</v>
      </c>
      <c r="E547" s="22">
        <f t="shared" si="12"/>
        <v>14715771.702609137</v>
      </c>
      <c r="F547" s="22">
        <f t="shared" si="13"/>
        <v>13159756.006408449</v>
      </c>
      <c r="G547" s="17"/>
    </row>
    <row r="548" spans="1:7" x14ac:dyDescent="0.25">
      <c r="A548" s="4" t="s">
        <v>44</v>
      </c>
      <c r="B548" s="22">
        <f t="shared" si="9"/>
        <v>2444823.7690291442</v>
      </c>
      <c r="C548" s="22">
        <f t="shared" si="10"/>
        <v>4451111.3514480293</v>
      </c>
      <c r="D548" s="22">
        <f t="shared" si="11"/>
        <v>1097440.4000399327</v>
      </c>
      <c r="E548" s="22">
        <f t="shared" si="12"/>
        <v>3921430.9016055297</v>
      </c>
      <c r="F548" s="22">
        <f t="shared" si="13"/>
        <v>2985193.5778773655</v>
      </c>
      <c r="G548" s="17"/>
    </row>
    <row r="549" spans="1:7" x14ac:dyDescent="0.25">
      <c r="A549" s="4" t="s">
        <v>45</v>
      </c>
      <c r="B549" s="22">
        <f t="shared" si="9"/>
        <v>3194005.0716037196</v>
      </c>
      <c r="C549" s="22">
        <f t="shared" si="10"/>
        <v>5815090.8097737888</v>
      </c>
      <c r="D549" s="22">
        <f t="shared" si="11"/>
        <v>481019.08993583411</v>
      </c>
      <c r="E549" s="22">
        <f t="shared" si="12"/>
        <v>2789501.6101856437</v>
      </c>
      <c r="F549" s="22">
        <f t="shared" si="13"/>
        <v>1220383.4185010139</v>
      </c>
      <c r="G549" s="17"/>
    </row>
    <row r="550" spans="1:7" x14ac:dyDescent="0.25">
      <c r="A550" s="4" t="s">
        <v>46</v>
      </c>
      <c r="B550" s="22">
        <f t="shared" si="9"/>
        <v>458253.79954603728</v>
      </c>
      <c r="C550" s="22">
        <f t="shared" si="10"/>
        <v>834309.08797714696</v>
      </c>
      <c r="D550" s="22">
        <f t="shared" si="11"/>
        <v>2714730.7436246974</v>
      </c>
      <c r="E550" s="22">
        <f t="shared" si="12"/>
        <v>852636.65639739018</v>
      </c>
      <c r="F550" s="22">
        <f t="shared" si="13"/>
        <v>2140069.7124547302</v>
      </c>
      <c r="G550" s="17"/>
    </row>
    <row r="551" spans="1:7" x14ac:dyDescent="0.25">
      <c r="A551" s="4" t="s">
        <v>47</v>
      </c>
      <c r="B551" s="22">
        <f t="shared" si="9"/>
        <v>989739.2972024898</v>
      </c>
      <c r="C551" s="22">
        <f t="shared" si="10"/>
        <v>1801945.7584468867</v>
      </c>
      <c r="D551" s="22">
        <f t="shared" si="11"/>
        <v>-673.3904971761126</v>
      </c>
      <c r="E551" s="22">
        <f t="shared" si="12"/>
        <v>2117489.9190520798</v>
      </c>
      <c r="F551" s="22">
        <f t="shared" si="13"/>
        <v>391498.41579572071</v>
      </c>
      <c r="G551" s="17"/>
    </row>
    <row r="552" spans="1:7" x14ac:dyDescent="0.25">
      <c r="A552" s="4" t="s">
        <v>48</v>
      </c>
      <c r="B552" s="22">
        <f t="shared" si="9"/>
        <v>98449.279289764207</v>
      </c>
      <c r="C552" s="22">
        <f t="shared" si="10"/>
        <v>179239.38327978642</v>
      </c>
      <c r="D552" s="22">
        <f t="shared" si="11"/>
        <v>44192.230874091256</v>
      </c>
      <c r="E552" s="22">
        <f t="shared" si="12"/>
        <v>157909.96919216897</v>
      </c>
      <c r="F552" s="22">
        <f t="shared" si="13"/>
        <v>120209.13736418921</v>
      </c>
      <c r="G552" s="17"/>
    </row>
    <row r="553" spans="1:7" x14ac:dyDescent="0.25">
      <c r="A553" s="4" t="s">
        <v>49</v>
      </c>
      <c r="B553" s="22">
        <f t="shared" si="9"/>
        <v>738369.59467323148</v>
      </c>
      <c r="C553" s="22">
        <f t="shared" si="10"/>
        <v>1344295.3745983981</v>
      </c>
      <c r="D553" s="22">
        <f t="shared" si="11"/>
        <v>331441.73155568441</v>
      </c>
      <c r="E553" s="22">
        <f t="shared" si="12"/>
        <v>1184324.7689412674</v>
      </c>
      <c r="F553" s="22">
        <f t="shared" si="13"/>
        <v>901568.53023141914</v>
      </c>
      <c r="G553" s="17"/>
    </row>
    <row r="554" spans="1:7" x14ac:dyDescent="0.25">
      <c r="A554" s="4" t="s">
        <v>50</v>
      </c>
      <c r="B554" s="22">
        <f t="shared" si="9"/>
        <v>804002.44753307418</v>
      </c>
      <c r="C554" s="22">
        <f t="shared" si="10"/>
        <v>1463788.2967849222</v>
      </c>
      <c r="D554" s="22">
        <f t="shared" si="11"/>
        <v>360903.21880507853</v>
      </c>
      <c r="E554" s="22">
        <f t="shared" si="12"/>
        <v>1289598.0817360464</v>
      </c>
      <c r="F554" s="22">
        <f t="shared" si="13"/>
        <v>981707.95514087845</v>
      </c>
      <c r="G554" s="17"/>
    </row>
    <row r="555" spans="1:7" x14ac:dyDescent="0.25">
      <c r="A555" s="4" t="s">
        <v>51</v>
      </c>
      <c r="B555" s="22">
        <f t="shared" si="9"/>
        <v>1575188.4686362275</v>
      </c>
      <c r="C555" s="22">
        <f t="shared" si="10"/>
        <v>2867830.1324765836</v>
      </c>
      <c r="D555" s="22">
        <f t="shared" si="11"/>
        <v>707075.69398546021</v>
      </c>
      <c r="E555" s="22">
        <f t="shared" si="12"/>
        <v>2526559.5070747039</v>
      </c>
      <c r="F555" s="22">
        <f t="shared" si="13"/>
        <v>1923346.1978270279</v>
      </c>
      <c r="G555" s="17"/>
    </row>
    <row r="556" spans="1:7" x14ac:dyDescent="0.25">
      <c r="A556" s="4" t="s">
        <v>52</v>
      </c>
      <c r="B556" s="22">
        <f t="shared" si="9"/>
        <v>311756.0510842533</v>
      </c>
      <c r="C556" s="22">
        <f t="shared" si="10"/>
        <v>567591.38038599037</v>
      </c>
      <c r="D556" s="22">
        <f t="shared" si="11"/>
        <v>139942.0644346223</v>
      </c>
      <c r="E556" s="22">
        <f t="shared" si="12"/>
        <v>500048.23577520176</v>
      </c>
      <c r="F556" s="22">
        <f t="shared" si="13"/>
        <v>380662.26831993251</v>
      </c>
      <c r="G556" s="17"/>
    </row>
    <row r="557" spans="1:7" x14ac:dyDescent="0.25">
      <c r="A557" s="4" t="s">
        <v>53</v>
      </c>
      <c r="B557" s="22">
        <f t="shared" si="9"/>
        <v>164082.13214960697</v>
      </c>
      <c r="C557" s="22">
        <f t="shared" si="10"/>
        <v>298732.30546631064</v>
      </c>
      <c r="D557" s="22">
        <f t="shared" si="11"/>
        <v>73653.718123485422</v>
      </c>
      <c r="E557" s="22">
        <f t="shared" si="12"/>
        <v>263183.28198694828</v>
      </c>
      <c r="F557" s="22">
        <f t="shared" si="13"/>
        <v>200348.56227364868</v>
      </c>
      <c r="G557" s="17"/>
    </row>
    <row r="558" spans="1:7" x14ac:dyDescent="0.25">
      <c r="A558" s="4" t="s">
        <v>54</v>
      </c>
      <c r="B558" s="22">
        <f t="shared" si="9"/>
        <v>114857.49250472488</v>
      </c>
      <c r="C558" s="22">
        <f t="shared" si="10"/>
        <v>209112.61382641748</v>
      </c>
      <c r="D558" s="22">
        <f t="shared" si="11"/>
        <v>51557.602686439794</v>
      </c>
      <c r="E558" s="22">
        <f t="shared" si="12"/>
        <v>184228.29739086379</v>
      </c>
      <c r="F558" s="22">
        <f t="shared" si="13"/>
        <v>140243.99359155408</v>
      </c>
      <c r="G558" s="17"/>
    </row>
    <row r="559" spans="1:7" x14ac:dyDescent="0.25">
      <c r="A559" s="4" t="s">
        <v>55</v>
      </c>
      <c r="B559" s="22">
        <f t="shared" si="9"/>
        <v>196898.55857952841</v>
      </c>
      <c r="C559" s="22">
        <f t="shared" si="10"/>
        <v>358478.76655957283</v>
      </c>
      <c r="D559" s="22">
        <f t="shared" si="11"/>
        <v>88384.461748182512</v>
      </c>
      <c r="E559" s="22">
        <f t="shared" si="12"/>
        <v>315819.93838433793</v>
      </c>
      <c r="F559" s="22">
        <f t="shared" si="13"/>
        <v>240418.27472837843</v>
      </c>
      <c r="G559" s="17"/>
    </row>
    <row r="560" spans="1:7" x14ac:dyDescent="0.25">
      <c r="A560" s="4" t="s">
        <v>56</v>
      </c>
      <c r="B560" s="22">
        <f t="shared" si="9"/>
        <v>689144.9550283493</v>
      </c>
      <c r="C560" s="22">
        <f t="shared" si="10"/>
        <v>1254675.6829585049</v>
      </c>
      <c r="D560" s="22">
        <f t="shared" si="11"/>
        <v>309345.61611863878</v>
      </c>
      <c r="E560" s="22">
        <f t="shared" si="12"/>
        <v>1105369.7843451828</v>
      </c>
      <c r="F560" s="22">
        <f t="shared" si="13"/>
        <v>841463.96154932457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147673.91893464627</v>
      </c>
      <c r="C563" s="22">
        <f t="shared" si="10"/>
        <v>268859.07491967955</v>
      </c>
      <c r="D563" s="22">
        <f t="shared" si="11"/>
        <v>66288.346311136876</v>
      </c>
      <c r="E563" s="22">
        <f t="shared" si="12"/>
        <v>236864.95378825342</v>
      </c>
      <c r="F563" s="22">
        <f t="shared" si="13"/>
        <v>180313.7060462838</v>
      </c>
      <c r="G563" s="17"/>
    </row>
    <row r="564" spans="1:7" x14ac:dyDescent="0.25">
      <c r="A564" s="4" t="s">
        <v>60</v>
      </c>
      <c r="B564" s="22">
        <f t="shared" si="9"/>
        <v>196898.55857952841</v>
      </c>
      <c r="C564" s="22">
        <f t="shared" si="10"/>
        <v>358478.76655957283</v>
      </c>
      <c r="D564" s="22">
        <f t="shared" si="11"/>
        <v>88384.461748182512</v>
      </c>
      <c r="E564" s="22">
        <f t="shared" si="12"/>
        <v>315819.93838433793</v>
      </c>
      <c r="F564" s="22">
        <f t="shared" si="13"/>
        <v>240418.27472837843</v>
      </c>
      <c r="G564" s="17"/>
    </row>
    <row r="565" spans="1:7" x14ac:dyDescent="0.25">
      <c r="A565" s="4" t="s">
        <v>61</v>
      </c>
      <c r="B565" s="22">
        <f t="shared" si="9"/>
        <v>968084.57968268113</v>
      </c>
      <c r="C565" s="22">
        <f t="shared" si="10"/>
        <v>1762520.6022512328</v>
      </c>
      <c r="D565" s="22">
        <f t="shared" si="11"/>
        <v>434556.93692856393</v>
      </c>
      <c r="E565" s="22">
        <f t="shared" si="12"/>
        <v>1552781.3637229947</v>
      </c>
      <c r="F565" s="22">
        <f t="shared" si="13"/>
        <v>1182056.517414527</v>
      </c>
      <c r="G565" s="17"/>
    </row>
    <row r="566" spans="1:7" x14ac:dyDescent="0.25">
      <c r="A566" s="4" t="s">
        <v>62</v>
      </c>
      <c r="B566" s="22">
        <f t="shared" si="9"/>
        <v>262531.41143937118</v>
      </c>
      <c r="C566" s="22">
        <f t="shared" si="10"/>
        <v>477971.68874609715</v>
      </c>
      <c r="D566" s="22">
        <f t="shared" si="11"/>
        <v>117845.94899757668</v>
      </c>
      <c r="E566" s="22">
        <f t="shared" si="12"/>
        <v>421093.25117911724</v>
      </c>
      <c r="F566" s="22">
        <f t="shared" si="13"/>
        <v>320557.69963783794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1870290.1833072954</v>
      </c>
      <c r="C589" s="24">
        <f t="shared" si="14"/>
        <v>3405100.1838577422</v>
      </c>
      <c r="D589" s="24">
        <f t="shared" si="14"/>
        <v>839541.9060305485</v>
      </c>
      <c r="E589" s="24">
        <f t="shared" si="14"/>
        <v>2999894.6397282304</v>
      </c>
      <c r="F589" s="24">
        <f t="shared" si="14"/>
        <v>2283673.0870761848</v>
      </c>
      <c r="G589" s="17"/>
    </row>
    <row r="590" spans="1:7" x14ac:dyDescent="0.25">
      <c r="A590" s="4" t="s">
        <v>45</v>
      </c>
      <c r="B590" s="24">
        <f t="shared" si="14"/>
        <v>2443413.8797768457</v>
      </c>
      <c r="C590" s="24">
        <f t="shared" si="14"/>
        <v>4448544.4694769485</v>
      </c>
      <c r="D590" s="24">
        <f t="shared" si="14"/>
        <v>367979.60380091309</v>
      </c>
      <c r="E590" s="24">
        <f t="shared" si="14"/>
        <v>2133968.7317920174</v>
      </c>
      <c r="F590" s="24">
        <f t="shared" si="14"/>
        <v>933593.31515327562</v>
      </c>
      <c r="G590" s="17"/>
    </row>
    <row r="591" spans="1:7" x14ac:dyDescent="0.25">
      <c r="A591" s="4" t="s">
        <v>46</v>
      </c>
      <c r="B591" s="24">
        <f t="shared" si="14"/>
        <v>350564.15665271855</v>
      </c>
      <c r="C591" s="24">
        <f t="shared" si="14"/>
        <v>638246.45230251749</v>
      </c>
      <c r="D591" s="24">
        <f t="shared" si="14"/>
        <v>2076769.0188728936</v>
      </c>
      <c r="E591" s="24">
        <f t="shared" si="14"/>
        <v>652267.04214400344</v>
      </c>
      <c r="F591" s="24">
        <f t="shared" si="14"/>
        <v>1637153.3300278685</v>
      </c>
      <c r="G591" s="17"/>
    </row>
    <row r="592" spans="1:7" x14ac:dyDescent="0.25">
      <c r="A592" s="4" t="s">
        <v>47</v>
      </c>
      <c r="B592" s="24">
        <f t="shared" si="14"/>
        <v>757150.56235990475</v>
      </c>
      <c r="C592" s="24">
        <f t="shared" si="14"/>
        <v>1378488.5052118683</v>
      </c>
      <c r="D592" s="24">
        <f t="shared" si="14"/>
        <v>-515.14373033972618</v>
      </c>
      <c r="E592" s="24">
        <f t="shared" si="14"/>
        <v>1619879.788074841</v>
      </c>
      <c r="F592" s="24">
        <f t="shared" si="14"/>
        <v>299496.28808372637</v>
      </c>
      <c r="G592" s="17"/>
    </row>
    <row r="593" spans="1:7" x14ac:dyDescent="0.25">
      <c r="A593" s="4" t="s">
        <v>48</v>
      </c>
      <c r="B593" s="24">
        <f t="shared" si="14"/>
        <v>46694.493167135166</v>
      </c>
      <c r="C593" s="24">
        <f t="shared" si="14"/>
        <v>85013.239489602711</v>
      </c>
      <c r="D593" s="24">
        <f t="shared" si="14"/>
        <v>20960.375103581486</v>
      </c>
      <c r="E593" s="24">
        <f t="shared" si="14"/>
        <v>74896.698387845754</v>
      </c>
      <c r="F593" s="24">
        <f t="shared" si="14"/>
        <v>57015.193851834949</v>
      </c>
      <c r="G593" s="17"/>
    </row>
    <row r="594" spans="1:7" x14ac:dyDescent="0.25">
      <c r="A594" s="4" t="s">
        <v>49</v>
      </c>
      <c r="B594" s="24">
        <f t="shared" si="14"/>
        <v>350208.69875351375</v>
      </c>
      <c r="C594" s="24">
        <f t="shared" si="14"/>
        <v>637599.29617202026</v>
      </c>
      <c r="D594" s="24">
        <f t="shared" si="14"/>
        <v>157202.81327686112</v>
      </c>
      <c r="E594" s="24">
        <f t="shared" si="14"/>
        <v>561725.23790884321</v>
      </c>
      <c r="F594" s="24">
        <f t="shared" si="14"/>
        <v>427613.95388876216</v>
      </c>
      <c r="G594" s="17"/>
    </row>
    <row r="595" spans="1:7" x14ac:dyDescent="0.25">
      <c r="A595" s="4" t="s">
        <v>50</v>
      </c>
      <c r="B595" s="24">
        <f t="shared" si="14"/>
        <v>381338.36086493713</v>
      </c>
      <c r="C595" s="24">
        <f t="shared" si="14"/>
        <v>694274.78916508867</v>
      </c>
      <c r="D595" s="24">
        <f t="shared" si="14"/>
        <v>171176.39667924878</v>
      </c>
      <c r="E595" s="24">
        <f t="shared" si="14"/>
        <v>611656.37016740686</v>
      </c>
      <c r="F595" s="24">
        <f t="shared" si="14"/>
        <v>465624.08312331868</v>
      </c>
      <c r="G595" s="17"/>
    </row>
    <row r="596" spans="1:7" x14ac:dyDescent="0.25">
      <c r="A596" s="4" t="s">
        <v>51</v>
      </c>
      <c r="B596" s="24">
        <f t="shared" si="14"/>
        <v>747111.89067416277</v>
      </c>
      <c r="C596" s="24">
        <f t="shared" si="14"/>
        <v>1360211.8318336438</v>
      </c>
      <c r="D596" s="24">
        <f t="shared" si="14"/>
        <v>335366.00165730383</v>
      </c>
      <c r="E596" s="24">
        <f t="shared" si="14"/>
        <v>1198347.1742055323</v>
      </c>
      <c r="F596" s="24">
        <f t="shared" si="14"/>
        <v>912243.10162935941</v>
      </c>
      <c r="G596" s="17"/>
    </row>
    <row r="597" spans="1:7" x14ac:dyDescent="0.25">
      <c r="A597" s="4" t="s">
        <v>52</v>
      </c>
      <c r="B597" s="24">
        <f t="shared" ref="B597:F606" si="15">B556*(1-$C99)</f>
        <v>147865.89502926136</v>
      </c>
      <c r="C597" s="24">
        <f t="shared" si="15"/>
        <v>269208.59171707527</v>
      </c>
      <c r="D597" s="24">
        <f t="shared" si="15"/>
        <v>66374.52116134137</v>
      </c>
      <c r="E597" s="24">
        <f t="shared" si="15"/>
        <v>237172.87822817822</v>
      </c>
      <c r="F597" s="24">
        <f t="shared" si="15"/>
        <v>180548.11386414402</v>
      </c>
      <c r="G597" s="17"/>
    </row>
    <row r="598" spans="1:7" x14ac:dyDescent="0.25">
      <c r="A598" s="4" t="s">
        <v>53</v>
      </c>
      <c r="B598" s="24">
        <f t="shared" si="15"/>
        <v>77824.155278558595</v>
      </c>
      <c r="C598" s="24">
        <f t="shared" si="15"/>
        <v>141688.73248267116</v>
      </c>
      <c r="D598" s="24">
        <f t="shared" si="15"/>
        <v>34933.958505969138</v>
      </c>
      <c r="E598" s="24">
        <f t="shared" si="15"/>
        <v>124827.83064640958</v>
      </c>
      <c r="F598" s="24">
        <f t="shared" si="15"/>
        <v>95025.323086391581</v>
      </c>
      <c r="G598" s="17"/>
    </row>
    <row r="599" spans="1:7" x14ac:dyDescent="0.25">
      <c r="A599" s="4" t="s">
        <v>54</v>
      </c>
      <c r="B599" s="24">
        <f t="shared" si="15"/>
        <v>54476.90869499102</v>
      </c>
      <c r="C599" s="24">
        <f t="shared" si="15"/>
        <v>99182.112737869829</v>
      </c>
      <c r="D599" s="24">
        <f t="shared" si="15"/>
        <v>24453.770954178395</v>
      </c>
      <c r="E599" s="24">
        <f t="shared" si="15"/>
        <v>87379.481452486711</v>
      </c>
      <c r="F599" s="24">
        <f t="shared" si="15"/>
        <v>66517.726160474107</v>
      </c>
      <c r="G599" s="17"/>
    </row>
    <row r="600" spans="1:7" x14ac:dyDescent="0.25">
      <c r="A600" s="4" t="s">
        <v>55</v>
      </c>
      <c r="B600" s="24">
        <f t="shared" si="15"/>
        <v>93388.986334270332</v>
      </c>
      <c r="C600" s="24">
        <f t="shared" si="15"/>
        <v>170026.47897920542</v>
      </c>
      <c r="D600" s="24">
        <f t="shared" si="15"/>
        <v>41920.750207162971</v>
      </c>
      <c r="E600" s="24">
        <f t="shared" si="15"/>
        <v>149793.39677569151</v>
      </c>
      <c r="F600" s="24">
        <f t="shared" si="15"/>
        <v>114030.3877036699</v>
      </c>
      <c r="G600" s="17"/>
    </row>
    <row r="601" spans="1:7" x14ac:dyDescent="0.25">
      <c r="A601" s="4" t="s">
        <v>56</v>
      </c>
      <c r="B601" s="24">
        <f t="shared" si="15"/>
        <v>326861.4521699461</v>
      </c>
      <c r="C601" s="24">
        <f t="shared" si="15"/>
        <v>595092.67642721895</v>
      </c>
      <c r="D601" s="24">
        <f t="shared" si="15"/>
        <v>146722.62572507039</v>
      </c>
      <c r="E601" s="24">
        <f t="shared" si="15"/>
        <v>524276.88871492026</v>
      </c>
      <c r="F601" s="24">
        <f t="shared" si="15"/>
        <v>399106.35696284467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70041.739750702734</v>
      </c>
      <c r="C604" s="24">
        <f t="shared" si="15"/>
        <v>127519.85923440402</v>
      </c>
      <c r="D604" s="24">
        <f t="shared" si="15"/>
        <v>31440.562655372225</v>
      </c>
      <c r="E604" s="24">
        <f t="shared" si="15"/>
        <v>112345.04758176861</v>
      </c>
      <c r="F604" s="24">
        <f t="shared" si="15"/>
        <v>85522.790777752409</v>
      </c>
      <c r="G604" s="17"/>
    </row>
    <row r="605" spans="1:7" x14ac:dyDescent="0.25">
      <c r="A605" s="4" t="s">
        <v>60</v>
      </c>
      <c r="B605" s="24">
        <f t="shared" si="15"/>
        <v>93388.986334270332</v>
      </c>
      <c r="C605" s="24">
        <f t="shared" si="15"/>
        <v>170026.47897920542</v>
      </c>
      <c r="D605" s="24">
        <f t="shared" si="15"/>
        <v>41920.750207162971</v>
      </c>
      <c r="E605" s="24">
        <f t="shared" si="15"/>
        <v>149793.39677569151</v>
      </c>
      <c r="F605" s="24">
        <f t="shared" si="15"/>
        <v>114030.3877036699</v>
      </c>
      <c r="G605" s="17"/>
    </row>
    <row r="606" spans="1:7" x14ac:dyDescent="0.25">
      <c r="A606" s="4" t="s">
        <v>61</v>
      </c>
      <c r="B606" s="24">
        <f t="shared" si="15"/>
        <v>459162.51614349574</v>
      </c>
      <c r="C606" s="24">
        <f t="shared" si="15"/>
        <v>835963.52164775983</v>
      </c>
      <c r="D606" s="24">
        <f t="shared" si="15"/>
        <v>206110.35518521789</v>
      </c>
      <c r="E606" s="24">
        <f t="shared" si="15"/>
        <v>736484.20081381651</v>
      </c>
      <c r="F606" s="24">
        <f t="shared" si="15"/>
        <v>560649.40620971017</v>
      </c>
      <c r="G606" s="17"/>
    </row>
    <row r="607" spans="1:7" x14ac:dyDescent="0.25">
      <c r="A607" s="4" t="s">
        <v>62</v>
      </c>
      <c r="B607" s="24">
        <f t="shared" ref="B607:F616" si="16">B566*(1-$C109)</f>
        <v>124518.64844569376</v>
      </c>
      <c r="C607" s="24">
        <f t="shared" si="16"/>
        <v>226701.9719722739</v>
      </c>
      <c r="D607" s="24">
        <f t="shared" si="16"/>
        <v>55894.333609550624</v>
      </c>
      <c r="E607" s="24">
        <f t="shared" si="16"/>
        <v>199724.52903425533</v>
      </c>
      <c r="F607" s="24">
        <f t="shared" si="16"/>
        <v>152040.51693822656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8394301.5137377027</v>
      </c>
      <c r="C627" s="24">
        <f>SUM(C$587:C$619)</f>
        <v>15282889.191687116</v>
      </c>
      <c r="D627" s="24">
        <f>SUM(D$587:D$619)</f>
        <v>4618252.5999020375</v>
      </c>
      <c r="E627" s="24">
        <f>SUM(E$587:E$619)</f>
        <v>12174433.332431937</v>
      </c>
      <c r="F627" s="24">
        <f>SUM(F$587:F$619)</f>
        <v>8783883.3622412141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0.17042965884711544</v>
      </c>
      <c r="C635" s="30">
        <f>C627/SUM($B$627:$F$627)</f>
        <v>0.3102887818450229</v>
      </c>
      <c r="D635" s="30">
        <f>D627/SUM($B$627:$F$627)</f>
        <v>9.376446792898728E-2</v>
      </c>
      <c r="E635" s="30">
        <f>E627/SUM($B$627:$F$627)</f>
        <v>0.24717774505808154</v>
      </c>
      <c r="F635" s="30">
        <f>F627/SUM($B$627:$F$627)</f>
        <v>0.17833934632079282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0.26793222162201652</v>
      </c>
      <c r="C643" s="30">
        <f>Input!$B$246/(Input!$B$245+Input!$B$246+Input!$B$247+Input!$B$248+Input!$B$249)</f>
        <v>7.9349702057677052E-2</v>
      </c>
      <c r="D643" s="30">
        <f>Input!$B$247/(Input!$B$245+Input!$B$246+Input!$B$247+Input!$B$248+Input!$B$249)</f>
        <v>0.29952695149537595</v>
      </c>
      <c r="E643" s="30">
        <f>(Input!$B$248+Input!$B$249)/(Input!$B$245+Input!$B$246+Input!$B$247+Input!$B$248+Input!$B$249)</f>
        <v>0.3531911248249307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0.27873036217687763</v>
      </c>
      <c r="C652" s="30">
        <f>C643*C257/SUMPRODUCT($B$643:$E$643,$B$257:$E$257)</f>
        <v>8.2547634843133197E-2</v>
      </c>
      <c r="D652" s="30">
        <f>D643*D257/SUMPRODUCT($B$643:$E$643,$B$257:$E$257)</f>
        <v>0.31159841532542976</v>
      </c>
      <c r="E652" s="30">
        <f>E643*E257/SUMPRODUCT($B$643:$E$643,$B$257:$E$257)</f>
        <v>0.3271235876545594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0.27873036217687763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7.7313779469736665E-2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0.20141658270714097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7.7313779469736665E-2</v>
      </c>
      <c r="C688" s="32">
        <f>$B678</f>
        <v>0.20141658270714097</v>
      </c>
      <c r="D688" s="32">
        <f>$C652</f>
        <v>8.2547634843133197E-2</v>
      </c>
      <c r="E688" s="32">
        <f>$D652</f>
        <v>0.31159841532542976</v>
      </c>
      <c r="F688" s="32">
        <f>$E652</f>
        <v>0.3271235876545594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0.35131451983799888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5167573.9700000007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206532474.03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945441.44711760897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963627.63141173928</v>
      </c>
      <c r="E727" s="24">
        <f>1000000*(1+Input!B$45/(Input!B$39+Input!B$38/2+Input!B$37/4)/2)/(1+Input!B$45/(Input!B$39+Input!B$38/2+Input!B$37/4))</f>
        <v>963627.63141173928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11135698339.690002</v>
      </c>
      <c r="C737" s="24">
        <f>SUMPRODUCT(C$726:C$728,Input!$B$37:$B$39)</f>
        <v>11135698339.690002</v>
      </c>
      <c r="D737" s="24">
        <f>SUMPRODUCT(D$726:D$728,Input!$B$37:$B$39)</f>
        <v>14566627834.92671</v>
      </c>
      <c r="E737" s="24">
        <f>SUMPRODUCT(E$726:E$728,Input!$B$37:$B$39)</f>
        <v>15057683437.910389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11135698339.690002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11135698339.690002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11135698339.690002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11135698339.690002</v>
      </c>
      <c r="C771" s="22">
        <f>$B761</f>
        <v>11135698339.690002</v>
      </c>
      <c r="D771" s="22">
        <f>$C737</f>
        <v>11135698339.690002</v>
      </c>
      <c r="E771" s="22">
        <f>$D737</f>
        <v>14566627834.92671</v>
      </c>
      <c r="F771" s="22">
        <f>$E737</f>
        <v>15057683437.910389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0.21344713092364942</v>
      </c>
      <c r="C784" s="33">
        <f>(((1-$B698)*C688+$B698*C635)*$B717+Input!$B51*C635)/C771*100</f>
        <v>0.46158460163197468</v>
      </c>
      <c r="D784" s="33">
        <f>(((1-$B698)*D688+$B698*D635)*$B717+Input!$B51*D635)/D771*100</f>
        <v>0.16557033286888073</v>
      </c>
      <c r="E784" s="33">
        <f>(((1-$B698)*E688+$B698*E635)*$B717+Input!$B51*E635)/E771*100</f>
        <v>0.42011209536030419</v>
      </c>
      <c r="F784" s="33">
        <f>(((1-$B698)*F688+$B698*F635)*$B717+Input!$B51*F635)/F771*100</f>
        <v>0.38425165866353878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8.396315424037433E-2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0.12345627505348213</v>
      </c>
      <c r="C803" s="30">
        <f>C784/(SUM($B$784:$F$784)+$B794)</f>
        <v>0.2669771914615845</v>
      </c>
      <c r="D803" s="30">
        <f>D784/(SUM($B$784:$F$784)+$B794)</f>
        <v>9.5764681712535271E-2</v>
      </c>
      <c r="E803" s="30">
        <f>E784/(SUM($B$784:$F$784)+$B794)</f>
        <v>0.24298979411744279</v>
      </c>
      <c r="F803" s="30">
        <f>F784/(SUM($B$784:$F$784)+$B794)</f>
        <v>0.2222483771810049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0.12345627505348213</v>
      </c>
      <c r="C812" s="32">
        <f>$C803</f>
        <v>0.2669771914615845</v>
      </c>
      <c r="D812" s="32">
        <f>$D803</f>
        <v>9.5764681712535271E-2</v>
      </c>
      <c r="E812" s="32">
        <f>$E803</f>
        <v>0.24298979411744279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890000.00000000058</v>
      </c>
      <c r="C820" s="24">
        <f t="shared" si="18"/>
        <v>0</v>
      </c>
      <c r="D820" s="24">
        <f t="shared" si="18"/>
        <v>1160000.0000000002</v>
      </c>
      <c r="E820" s="24">
        <f t="shared" si="18"/>
        <v>4900000</v>
      </c>
      <c r="F820" s="17"/>
    </row>
    <row r="821" spans="1:6" ht="30" x14ac:dyDescent="0.25">
      <c r="A821" s="4" t="s">
        <v>43</v>
      </c>
      <c r="B821" s="24">
        <f t="shared" si="18"/>
        <v>11676029.89366886</v>
      </c>
      <c r="C821" s="24">
        <f t="shared" si="18"/>
        <v>4948442.3973135604</v>
      </c>
      <c r="D821" s="24">
        <f t="shared" si="18"/>
        <v>14715771.702609137</v>
      </c>
      <c r="E821" s="24">
        <f t="shared" si="18"/>
        <v>13159756.006408449</v>
      </c>
      <c r="F821" s="17"/>
    </row>
    <row r="822" spans="1:6" x14ac:dyDescent="0.25">
      <c r="A822" s="4" t="s">
        <v>44</v>
      </c>
      <c r="B822" s="24">
        <f t="shared" si="18"/>
        <v>6895935.1204771735</v>
      </c>
      <c r="C822" s="24">
        <f t="shared" si="18"/>
        <v>1097440.4000399327</v>
      </c>
      <c r="D822" s="24">
        <f t="shared" si="18"/>
        <v>3921430.9016055297</v>
      </c>
      <c r="E822" s="24">
        <f t="shared" si="18"/>
        <v>2985193.5778773655</v>
      </c>
      <c r="F822" s="17"/>
    </row>
    <row r="823" spans="1:6" x14ac:dyDescent="0.25">
      <c r="A823" s="4" t="s">
        <v>45</v>
      </c>
      <c r="B823" s="24">
        <f t="shared" si="18"/>
        <v>9009095.8813775089</v>
      </c>
      <c r="C823" s="24">
        <f t="shared" si="18"/>
        <v>481019.08993583411</v>
      </c>
      <c r="D823" s="24">
        <f t="shared" si="18"/>
        <v>2789501.6101856437</v>
      </c>
      <c r="E823" s="24">
        <f t="shared" si="18"/>
        <v>1220383.4185010139</v>
      </c>
      <c r="F823" s="17"/>
    </row>
    <row r="824" spans="1:6" x14ac:dyDescent="0.25">
      <c r="A824" s="4" t="s">
        <v>46</v>
      </c>
      <c r="B824" s="24">
        <f t="shared" si="18"/>
        <v>1292562.8875231843</v>
      </c>
      <c r="C824" s="24">
        <f t="shared" si="18"/>
        <v>2714730.7436246974</v>
      </c>
      <c r="D824" s="24">
        <f t="shared" si="18"/>
        <v>852636.65639739018</v>
      </c>
      <c r="E824" s="24">
        <f t="shared" si="18"/>
        <v>2140069.7124547302</v>
      </c>
      <c r="F824" s="17"/>
    </row>
    <row r="825" spans="1:6" x14ac:dyDescent="0.25">
      <c r="A825" s="4" t="s">
        <v>47</v>
      </c>
      <c r="B825" s="24">
        <f t="shared" si="18"/>
        <v>2791685.0556493765</v>
      </c>
      <c r="C825" s="24">
        <f t="shared" si="18"/>
        <v>0</v>
      </c>
      <c r="D825" s="24">
        <f t="shared" si="18"/>
        <v>2117489.9190520798</v>
      </c>
      <c r="E825" s="24">
        <f t="shared" si="18"/>
        <v>391498.41579572071</v>
      </c>
      <c r="F825" s="17"/>
    </row>
    <row r="826" spans="1:6" x14ac:dyDescent="0.25">
      <c r="A826" s="4" t="s">
        <v>48</v>
      </c>
      <c r="B826" s="24">
        <f t="shared" si="18"/>
        <v>277688.66256955062</v>
      </c>
      <c r="C826" s="24">
        <f t="shared" si="18"/>
        <v>44192.230874091256</v>
      </c>
      <c r="D826" s="24">
        <f t="shared" si="18"/>
        <v>157909.96919216897</v>
      </c>
      <c r="E826" s="24">
        <f t="shared" si="18"/>
        <v>120209.13736418921</v>
      </c>
      <c r="F826" s="17"/>
    </row>
    <row r="827" spans="1:6" x14ac:dyDescent="0.25">
      <c r="A827" s="4" t="s">
        <v>49</v>
      </c>
      <c r="B827" s="24">
        <f t="shared" si="18"/>
        <v>2082664.9692716296</v>
      </c>
      <c r="C827" s="24">
        <f t="shared" si="18"/>
        <v>331441.73155568441</v>
      </c>
      <c r="D827" s="24">
        <f t="shared" si="18"/>
        <v>1184324.7689412674</v>
      </c>
      <c r="E827" s="24">
        <f t="shared" si="18"/>
        <v>901568.53023141914</v>
      </c>
      <c r="F827" s="17"/>
    </row>
    <row r="828" spans="1:6" x14ac:dyDescent="0.25">
      <c r="A828" s="4" t="s">
        <v>50</v>
      </c>
      <c r="B828" s="24">
        <f t="shared" si="18"/>
        <v>2267790.7443179963</v>
      </c>
      <c r="C828" s="24">
        <f t="shared" si="18"/>
        <v>360903.21880507853</v>
      </c>
      <c r="D828" s="24">
        <f t="shared" si="18"/>
        <v>1289598.0817360464</v>
      </c>
      <c r="E828" s="24">
        <f t="shared" si="18"/>
        <v>981707.95514087845</v>
      </c>
      <c r="F828" s="17"/>
    </row>
    <row r="829" spans="1:6" x14ac:dyDescent="0.25">
      <c r="A829" s="4" t="s">
        <v>51</v>
      </c>
      <c r="B829" s="24">
        <f t="shared" si="18"/>
        <v>4443018.6011128109</v>
      </c>
      <c r="C829" s="24">
        <f t="shared" si="18"/>
        <v>707075.69398546021</v>
      </c>
      <c r="D829" s="24">
        <f t="shared" si="18"/>
        <v>2526559.5070747039</v>
      </c>
      <c r="E829" s="24">
        <f t="shared" si="18"/>
        <v>1923346.1978270279</v>
      </c>
      <c r="F829" s="17"/>
    </row>
    <row r="830" spans="1:6" x14ac:dyDescent="0.25">
      <c r="A830" s="4" t="s">
        <v>52</v>
      </c>
      <c r="B830" s="24">
        <f t="shared" si="18"/>
        <v>879347.43147024361</v>
      </c>
      <c r="C830" s="24">
        <f t="shared" si="18"/>
        <v>139942.0644346223</v>
      </c>
      <c r="D830" s="24">
        <f t="shared" si="18"/>
        <v>500048.23577520176</v>
      </c>
      <c r="E830" s="24">
        <f t="shared" si="18"/>
        <v>380662.26831993251</v>
      </c>
      <c r="F830" s="17"/>
    </row>
    <row r="831" spans="1:6" x14ac:dyDescent="0.25">
      <c r="A831" s="4" t="s">
        <v>53</v>
      </c>
      <c r="B831" s="24">
        <f t="shared" si="18"/>
        <v>462814.43761591765</v>
      </c>
      <c r="C831" s="24">
        <f t="shared" si="18"/>
        <v>73653.718123485422</v>
      </c>
      <c r="D831" s="24">
        <f t="shared" si="18"/>
        <v>263183.28198694828</v>
      </c>
      <c r="E831" s="24">
        <f t="shared" si="18"/>
        <v>200348.56227364868</v>
      </c>
      <c r="F831" s="17"/>
    </row>
    <row r="832" spans="1:6" x14ac:dyDescent="0.25">
      <c r="A832" s="4" t="s">
        <v>54</v>
      </c>
      <c r="B832" s="24">
        <f t="shared" si="18"/>
        <v>323970.10633114236</v>
      </c>
      <c r="C832" s="24">
        <f t="shared" si="18"/>
        <v>51557.602686439794</v>
      </c>
      <c r="D832" s="24">
        <f t="shared" si="18"/>
        <v>184228.29739086379</v>
      </c>
      <c r="E832" s="24">
        <f t="shared" si="18"/>
        <v>140243.99359155408</v>
      </c>
      <c r="F832" s="17"/>
    </row>
    <row r="833" spans="1:6" x14ac:dyDescent="0.25">
      <c r="A833" s="4" t="s">
        <v>55</v>
      </c>
      <c r="B833" s="24">
        <f t="shared" si="18"/>
        <v>555377.32513910125</v>
      </c>
      <c r="C833" s="24">
        <f t="shared" si="18"/>
        <v>88384.461748182512</v>
      </c>
      <c r="D833" s="24">
        <f t="shared" si="18"/>
        <v>315819.93838433793</v>
      </c>
      <c r="E833" s="24">
        <f t="shared" si="18"/>
        <v>240418.27472837843</v>
      </c>
      <c r="F833" s="17"/>
    </row>
    <row r="834" spans="1:6" x14ac:dyDescent="0.25">
      <c r="A834" s="4" t="s">
        <v>56</v>
      </c>
      <c r="B834" s="24">
        <f t="shared" si="18"/>
        <v>1943820.6379868542</v>
      </c>
      <c r="C834" s="24">
        <f t="shared" si="18"/>
        <v>309345.61611863878</v>
      </c>
      <c r="D834" s="24">
        <f t="shared" si="18"/>
        <v>1105369.7843451828</v>
      </c>
      <c r="E834" s="24">
        <f t="shared" si="18"/>
        <v>841463.96154932457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416532.99385432585</v>
      </c>
      <c r="C837" s="24">
        <f t="shared" si="18"/>
        <v>66288.346311136876</v>
      </c>
      <c r="D837" s="24">
        <f t="shared" si="18"/>
        <v>236864.95378825342</v>
      </c>
      <c r="E837" s="24">
        <f t="shared" si="18"/>
        <v>180313.7060462838</v>
      </c>
      <c r="F837" s="17"/>
    </row>
    <row r="838" spans="1:6" x14ac:dyDescent="0.25">
      <c r="A838" s="4" t="s">
        <v>60</v>
      </c>
      <c r="B838" s="24">
        <f t="shared" si="18"/>
        <v>555377.32513910125</v>
      </c>
      <c r="C838" s="24">
        <f t="shared" si="18"/>
        <v>88384.461748182512</v>
      </c>
      <c r="D838" s="24">
        <f t="shared" si="18"/>
        <v>315819.93838433793</v>
      </c>
      <c r="E838" s="24">
        <f t="shared" si="18"/>
        <v>240418.27472837843</v>
      </c>
      <c r="F838" s="17"/>
    </row>
    <row r="839" spans="1:6" x14ac:dyDescent="0.25">
      <c r="A839" s="4" t="s">
        <v>61</v>
      </c>
      <c r="B839" s="24">
        <f t="shared" si="18"/>
        <v>2730605.1819339138</v>
      </c>
      <c r="C839" s="24">
        <f t="shared" si="18"/>
        <v>434556.93692856393</v>
      </c>
      <c r="D839" s="24">
        <f t="shared" si="18"/>
        <v>1552781.3637229947</v>
      </c>
      <c r="E839" s="24">
        <f t="shared" si="18"/>
        <v>1182056.517414527</v>
      </c>
      <c r="F839" s="17"/>
    </row>
    <row r="840" spans="1:6" x14ac:dyDescent="0.25">
      <c r="A840" s="4" t="s">
        <v>62</v>
      </c>
      <c r="B840" s="24">
        <f t="shared" ref="B840:E852" si="19">MAX(0,B351)</f>
        <v>740503.10018546833</v>
      </c>
      <c r="C840" s="24">
        <f t="shared" si="19"/>
        <v>117845.94899757668</v>
      </c>
      <c r="D840" s="24">
        <f t="shared" si="19"/>
        <v>421093.25117911724</v>
      </c>
      <c r="E840" s="24">
        <f t="shared" si="19"/>
        <v>320557.69963783794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32555308.838696104</v>
      </c>
      <c r="C861" s="24">
        <f>SUMPRODUCT(C$820:C$852,$D$89:$D$121)</f>
        <v>9241632.630914025</v>
      </c>
      <c r="D861" s="24">
        <f>SUMPRODUCT(D$820:D$852,$D$89:$D$121)</f>
        <v>25556830.789849784</v>
      </c>
      <c r="E861" s="24">
        <f>SUMPRODUCT(E$820:E$852,$D$89:$D$121)</f>
        <v>24796901.13103728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50234820.355624154</v>
      </c>
      <c r="C869" s="24">
        <f>SUM(C$820:C$852)</f>
        <v>12055204.66323117</v>
      </c>
      <c r="D869" s="24">
        <f>SUM(D$820:D$852)</f>
        <v>35610432.161751211</v>
      </c>
      <c r="E869" s="24">
        <f>SUM(E$820:E$852)</f>
        <v>32450216.209890656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0.64806261091866924</v>
      </c>
      <c r="C878" s="30">
        <f>C861/C869</f>
        <v>0.76660935165218336</v>
      </c>
      <c r="D878" s="30">
        <f>D861/D869</f>
        <v>0.71767819816857226</v>
      </c>
      <c r="E878" s="30">
        <f>E861/E869</f>
        <v>0.76415210828331293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0.64806261091866924</v>
      </c>
      <c r="C887" s="32">
        <f>$D878</f>
        <v>0.71767819816857226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South West in April 19 (Finals)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0.45166595510299257</v>
      </c>
      <c r="C13" s="30">
        <f>IF(CDCM!$B90="60%MEAV",0.4*CDCM!C$276+CDCM!C$233,IF(CDCM!$B90="MEAV",CDCM!C$233,IF(CDCM!$B90="EHV only",CDCM!C$271,IF(CDCM!$B90="LV only",CDCM!C$276,0))))</f>
        <v>7.1879514205514666E-2</v>
      </c>
      <c r="D13" s="30">
        <f>IF(CDCM!$B90="60%MEAV",0.4*CDCM!D$276+CDCM!D$233,IF(CDCM!$B90="MEAV",CDCM!D$233,IF(CDCM!$B90="EHV only",CDCM!D$271,IF(CDCM!$B90="LV only",CDCM!D$276,0))))</f>
        <v>0.25684360461638039</v>
      </c>
      <c r="E13" s="30">
        <f>IF(CDCM!$B90="60%MEAV",0.4*CDCM!E$276+CDCM!E$233,IF(CDCM!$B90="MEAV",CDCM!E$233,IF(CDCM!$B90="EHV only",CDCM!E$271,IF(CDCM!$B90="LV only",CDCM!E$276,0))))</f>
        <v>0.21961092607511232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0.45166595510299257</v>
      </c>
      <c r="C14" s="30">
        <f>IF(CDCM!$B91="60%MEAV",0.4*CDCM!C$276+CDCM!C$233,IF(CDCM!$B91="MEAV",CDCM!C$233,IF(CDCM!$B91="EHV only",CDCM!C$271,IF(CDCM!$B91="LV only",CDCM!C$276,0))))</f>
        <v>7.1879514205514666E-2</v>
      </c>
      <c r="D14" s="30">
        <f>IF(CDCM!$B91="60%MEAV",0.4*CDCM!D$276+CDCM!D$233,IF(CDCM!$B91="MEAV",CDCM!D$233,IF(CDCM!$B91="EHV only",CDCM!D$271,IF(CDCM!$B91="LV only",CDCM!D$276,0))))</f>
        <v>0.25684360461638039</v>
      </c>
      <c r="E14" s="30">
        <f>IF(CDCM!$B91="60%MEAV",0.4*CDCM!E$276+CDCM!E$233,IF(CDCM!$B91="MEAV",CDCM!E$233,IF(CDCM!$B91="EHV only",CDCM!E$271,IF(CDCM!$B91="LV only",CDCM!E$276,0))))</f>
        <v>0.21961092607511232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0.45166595510299257</v>
      </c>
      <c r="C15" s="30">
        <f>IF(CDCM!$B92="60%MEAV",0.4*CDCM!C$276+CDCM!C$233,IF(CDCM!$B92="MEAV",CDCM!C$233,IF(CDCM!$B92="EHV only",CDCM!C$271,IF(CDCM!$B92="LV only",CDCM!C$276,0))))</f>
        <v>7.1879514205514666E-2</v>
      </c>
      <c r="D15" s="30">
        <f>IF(CDCM!$B92="60%MEAV",0.4*CDCM!D$276+CDCM!D$233,IF(CDCM!$B92="MEAV",CDCM!D$233,IF(CDCM!$B92="EHV only",CDCM!D$271,IF(CDCM!$B92="LV only",CDCM!D$276,0))))</f>
        <v>0.25684360461638039</v>
      </c>
      <c r="E15" s="30">
        <f>IF(CDCM!$B92="60%MEAV",0.4*CDCM!E$276+CDCM!E$233,IF(CDCM!$B92="MEAV",CDCM!E$233,IF(CDCM!$B92="EHV only",CDCM!E$271,IF(CDCM!$B92="LV only",CDCM!E$276,0))))</f>
        <v>0.21961092607511232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0.45166595510299257</v>
      </c>
      <c r="C16" s="30">
        <f>IF(CDCM!$B93="60%MEAV",0.4*CDCM!C$276+CDCM!C$233,IF(CDCM!$B93="MEAV",CDCM!C$233,IF(CDCM!$B93="EHV only",CDCM!C$271,IF(CDCM!$B93="LV only",CDCM!C$276,0))))</f>
        <v>7.1879514205514666E-2</v>
      </c>
      <c r="D16" s="30">
        <f>IF(CDCM!$B93="60%MEAV",0.4*CDCM!D$276+CDCM!D$233,IF(CDCM!$B93="MEAV",CDCM!D$233,IF(CDCM!$B93="EHV only",CDCM!D$271,IF(CDCM!$B93="LV only",CDCM!D$276,0))))</f>
        <v>0.25684360461638039</v>
      </c>
      <c r="E16" s="30">
        <f>IF(CDCM!$B93="60%MEAV",0.4*CDCM!E$276+CDCM!E$233,IF(CDCM!$B93="MEAV",CDCM!E$233,IF(CDCM!$B93="EHV only",CDCM!E$271,IF(CDCM!$B93="LV only",CDCM!E$276,0))))</f>
        <v>0.21961092607511232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0.45166595510299257</v>
      </c>
      <c r="C17" s="30">
        <f>IF(CDCM!$B94="60%MEAV",0.4*CDCM!C$276+CDCM!C$233,IF(CDCM!$B94="MEAV",CDCM!C$233,IF(CDCM!$B94="EHV only",CDCM!C$271,IF(CDCM!$B94="LV only",CDCM!C$276,0))))</f>
        <v>7.1879514205514666E-2</v>
      </c>
      <c r="D17" s="30">
        <f>IF(CDCM!$B94="60%MEAV",0.4*CDCM!D$276+CDCM!D$233,IF(CDCM!$B94="MEAV",CDCM!D$233,IF(CDCM!$B94="EHV only",CDCM!D$271,IF(CDCM!$B94="LV only",CDCM!D$276,0))))</f>
        <v>0.25684360461638039</v>
      </c>
      <c r="E17" s="30">
        <f>IF(CDCM!$B94="60%MEAV",0.4*CDCM!E$276+CDCM!E$233,IF(CDCM!$B94="MEAV",CDCM!E$233,IF(CDCM!$B94="EHV only",CDCM!E$271,IF(CDCM!$B94="LV only",CDCM!E$276,0))))</f>
        <v>0.21961092607511232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0.45166595510299257</v>
      </c>
      <c r="C18" s="30">
        <f>IF(CDCM!$B95="60%MEAV",0.4*CDCM!C$276+CDCM!C$233,IF(CDCM!$B95="MEAV",CDCM!C$233,IF(CDCM!$B95="EHV only",CDCM!C$271,IF(CDCM!$B95="LV only",CDCM!C$276,0))))</f>
        <v>7.1879514205514666E-2</v>
      </c>
      <c r="D18" s="30">
        <f>IF(CDCM!$B95="60%MEAV",0.4*CDCM!D$276+CDCM!D$233,IF(CDCM!$B95="MEAV",CDCM!D$233,IF(CDCM!$B95="EHV only",CDCM!D$271,IF(CDCM!$B95="LV only",CDCM!D$276,0))))</f>
        <v>0.25684360461638039</v>
      </c>
      <c r="E18" s="30">
        <f>IF(CDCM!$B95="60%MEAV",0.4*CDCM!E$276+CDCM!E$233,IF(CDCM!$B95="MEAV",CDCM!E$233,IF(CDCM!$B95="EHV only",CDCM!E$271,IF(CDCM!$B95="LV only",CDCM!E$276,0))))</f>
        <v>0.21961092607511232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0.45166595510299257</v>
      </c>
      <c r="C19" s="30">
        <f>IF(CDCM!$B96="60%MEAV",0.4*CDCM!C$276+CDCM!C$233,IF(CDCM!$B96="MEAV",CDCM!C$233,IF(CDCM!$B96="EHV only",CDCM!C$271,IF(CDCM!$B96="LV only",CDCM!C$276,0))))</f>
        <v>7.1879514205514666E-2</v>
      </c>
      <c r="D19" s="30">
        <f>IF(CDCM!$B96="60%MEAV",0.4*CDCM!D$276+CDCM!D$233,IF(CDCM!$B96="MEAV",CDCM!D$233,IF(CDCM!$B96="EHV only",CDCM!D$271,IF(CDCM!$B96="LV only",CDCM!D$276,0))))</f>
        <v>0.25684360461638039</v>
      </c>
      <c r="E19" s="30">
        <f>IF(CDCM!$B96="60%MEAV",0.4*CDCM!E$276+CDCM!E$233,IF(CDCM!$B96="MEAV",CDCM!E$233,IF(CDCM!$B96="EHV only",CDCM!E$271,IF(CDCM!$B96="LV only",CDCM!E$276,0))))</f>
        <v>0.21961092607511232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0.45166595510299257</v>
      </c>
      <c r="C20" s="30">
        <f>IF(CDCM!$B97="60%MEAV",0.4*CDCM!C$276+CDCM!C$233,IF(CDCM!$B97="MEAV",CDCM!C$233,IF(CDCM!$B97="EHV only",CDCM!C$271,IF(CDCM!$B97="LV only",CDCM!C$276,0))))</f>
        <v>7.1879514205514666E-2</v>
      </c>
      <c r="D20" s="30">
        <f>IF(CDCM!$B97="60%MEAV",0.4*CDCM!D$276+CDCM!D$233,IF(CDCM!$B97="MEAV",CDCM!D$233,IF(CDCM!$B97="EHV only",CDCM!D$271,IF(CDCM!$B97="LV only",CDCM!D$276,0))))</f>
        <v>0.25684360461638039</v>
      </c>
      <c r="E20" s="30">
        <f>IF(CDCM!$B97="60%MEAV",0.4*CDCM!E$276+CDCM!E$233,IF(CDCM!$B97="MEAV",CDCM!E$233,IF(CDCM!$B97="EHV only",CDCM!E$271,IF(CDCM!$B97="LV only",CDCM!E$276,0))))</f>
        <v>0.21961092607511232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0.45166595510299257</v>
      </c>
      <c r="C21" s="30">
        <f>IF(CDCM!$B98="60%MEAV",0.4*CDCM!C$276+CDCM!C$233,IF(CDCM!$B98="MEAV",CDCM!C$233,IF(CDCM!$B98="EHV only",CDCM!C$271,IF(CDCM!$B98="LV only",CDCM!C$276,0))))</f>
        <v>7.1879514205514666E-2</v>
      </c>
      <c r="D21" s="30">
        <f>IF(CDCM!$B98="60%MEAV",0.4*CDCM!D$276+CDCM!D$233,IF(CDCM!$B98="MEAV",CDCM!D$233,IF(CDCM!$B98="EHV only",CDCM!D$271,IF(CDCM!$B98="LV only",CDCM!D$276,0))))</f>
        <v>0.25684360461638039</v>
      </c>
      <c r="E21" s="30">
        <f>IF(CDCM!$B98="60%MEAV",0.4*CDCM!E$276+CDCM!E$233,IF(CDCM!$B98="MEAV",CDCM!E$233,IF(CDCM!$B98="EHV only",CDCM!E$271,IF(CDCM!$B98="LV only",CDCM!E$276,0))))</f>
        <v>0.21961092607511232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0.45166595510299257</v>
      </c>
      <c r="C22" s="30">
        <f>IF(CDCM!$B99="60%MEAV",0.4*CDCM!C$276+CDCM!C$233,IF(CDCM!$B99="MEAV",CDCM!C$233,IF(CDCM!$B99="EHV only",CDCM!C$271,IF(CDCM!$B99="LV only",CDCM!C$276,0))))</f>
        <v>7.1879514205514666E-2</v>
      </c>
      <c r="D22" s="30">
        <f>IF(CDCM!$B99="60%MEAV",0.4*CDCM!D$276+CDCM!D$233,IF(CDCM!$B99="MEAV",CDCM!D$233,IF(CDCM!$B99="EHV only",CDCM!D$271,IF(CDCM!$B99="LV only",CDCM!D$276,0))))</f>
        <v>0.25684360461638039</v>
      </c>
      <c r="E22" s="30">
        <f>IF(CDCM!$B99="60%MEAV",0.4*CDCM!E$276+CDCM!E$233,IF(CDCM!$B99="MEAV",CDCM!E$233,IF(CDCM!$B99="EHV only",CDCM!E$271,IF(CDCM!$B99="LV only",CDCM!E$276,0))))</f>
        <v>0.21961092607511232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0.45166595510299257</v>
      </c>
      <c r="C23" s="30">
        <f>IF(CDCM!$B100="60%MEAV",0.4*CDCM!C$276+CDCM!C$233,IF(CDCM!$B100="MEAV",CDCM!C$233,IF(CDCM!$B100="EHV only",CDCM!C$271,IF(CDCM!$B100="LV only",CDCM!C$276,0))))</f>
        <v>7.1879514205514666E-2</v>
      </c>
      <c r="D23" s="30">
        <f>IF(CDCM!$B100="60%MEAV",0.4*CDCM!D$276+CDCM!D$233,IF(CDCM!$B100="MEAV",CDCM!D$233,IF(CDCM!$B100="EHV only",CDCM!D$271,IF(CDCM!$B100="LV only",CDCM!D$276,0))))</f>
        <v>0.25684360461638039</v>
      </c>
      <c r="E23" s="30">
        <f>IF(CDCM!$B100="60%MEAV",0.4*CDCM!E$276+CDCM!E$233,IF(CDCM!$B100="MEAV",CDCM!E$233,IF(CDCM!$B100="EHV only",CDCM!E$271,IF(CDCM!$B100="LV only",CDCM!E$276,0))))</f>
        <v>0.21961092607511232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0.45166595510299257</v>
      </c>
      <c r="C24" s="30">
        <f>IF(CDCM!$B101="60%MEAV",0.4*CDCM!C$276+CDCM!C$233,IF(CDCM!$B101="MEAV",CDCM!C$233,IF(CDCM!$B101="EHV only",CDCM!C$271,IF(CDCM!$B101="LV only",CDCM!C$276,0))))</f>
        <v>7.1879514205514666E-2</v>
      </c>
      <c r="D24" s="30">
        <f>IF(CDCM!$B101="60%MEAV",0.4*CDCM!D$276+CDCM!D$233,IF(CDCM!$B101="MEAV",CDCM!D$233,IF(CDCM!$B101="EHV only",CDCM!D$271,IF(CDCM!$B101="LV only",CDCM!D$276,0))))</f>
        <v>0.25684360461638039</v>
      </c>
      <c r="E24" s="30">
        <f>IF(CDCM!$B101="60%MEAV",0.4*CDCM!E$276+CDCM!E$233,IF(CDCM!$B101="MEAV",CDCM!E$233,IF(CDCM!$B101="EHV only",CDCM!E$271,IF(CDCM!$B101="LV only",CDCM!E$276,0))))</f>
        <v>0.21961092607511232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0.45166595510299257</v>
      </c>
      <c r="C25" s="30">
        <f>IF(CDCM!$B102="60%MEAV",0.4*CDCM!C$276+CDCM!C$233,IF(CDCM!$B102="MEAV",CDCM!C$233,IF(CDCM!$B102="EHV only",CDCM!C$271,IF(CDCM!$B102="LV only",CDCM!C$276,0))))</f>
        <v>7.1879514205514666E-2</v>
      </c>
      <c r="D25" s="30">
        <f>IF(CDCM!$B102="60%MEAV",0.4*CDCM!D$276+CDCM!D$233,IF(CDCM!$B102="MEAV",CDCM!D$233,IF(CDCM!$B102="EHV only",CDCM!D$271,IF(CDCM!$B102="LV only",CDCM!D$276,0))))</f>
        <v>0.25684360461638039</v>
      </c>
      <c r="E25" s="30">
        <f>IF(CDCM!$B102="60%MEAV",0.4*CDCM!E$276+CDCM!E$233,IF(CDCM!$B102="MEAV",CDCM!E$233,IF(CDCM!$B102="EHV only",CDCM!E$271,IF(CDCM!$B102="LV only",CDCM!E$276,0))))</f>
        <v>0.21961092607511232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0.45166595510299257</v>
      </c>
      <c r="C26" s="30">
        <f>IF(CDCM!$B103="60%MEAV",0.4*CDCM!C$276+CDCM!C$233,IF(CDCM!$B103="MEAV",CDCM!C$233,IF(CDCM!$B103="EHV only",CDCM!C$271,IF(CDCM!$B103="LV only",CDCM!C$276,0))))</f>
        <v>7.1879514205514666E-2</v>
      </c>
      <c r="D26" s="30">
        <f>IF(CDCM!$B103="60%MEAV",0.4*CDCM!D$276+CDCM!D$233,IF(CDCM!$B103="MEAV",CDCM!D$233,IF(CDCM!$B103="EHV only",CDCM!D$271,IF(CDCM!$B103="LV only",CDCM!D$276,0))))</f>
        <v>0.25684360461638039</v>
      </c>
      <c r="E26" s="30">
        <f>IF(CDCM!$B103="60%MEAV",0.4*CDCM!E$276+CDCM!E$233,IF(CDCM!$B103="MEAV",CDCM!E$233,IF(CDCM!$B103="EHV only",CDCM!E$271,IF(CDCM!$B103="LV only",CDCM!E$276,0))))</f>
        <v>0.21961092607511232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0.45166595510299257</v>
      </c>
      <c r="C29" s="30">
        <f>IF(CDCM!$B106="60%MEAV",0.4*CDCM!C$276+CDCM!C$233,IF(CDCM!$B106="MEAV",CDCM!C$233,IF(CDCM!$B106="EHV only",CDCM!C$271,IF(CDCM!$B106="LV only",CDCM!C$276,0))))</f>
        <v>7.1879514205514666E-2</v>
      </c>
      <c r="D29" s="30">
        <f>IF(CDCM!$B106="60%MEAV",0.4*CDCM!D$276+CDCM!D$233,IF(CDCM!$B106="MEAV",CDCM!D$233,IF(CDCM!$B106="EHV only",CDCM!D$271,IF(CDCM!$B106="LV only",CDCM!D$276,0))))</f>
        <v>0.25684360461638039</v>
      </c>
      <c r="E29" s="30">
        <f>IF(CDCM!$B106="60%MEAV",0.4*CDCM!E$276+CDCM!E$233,IF(CDCM!$B106="MEAV",CDCM!E$233,IF(CDCM!$B106="EHV only",CDCM!E$271,IF(CDCM!$B106="LV only",CDCM!E$276,0))))</f>
        <v>0.21961092607511232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0.45166595510299257</v>
      </c>
      <c r="C30" s="30">
        <f>IF(CDCM!$B107="60%MEAV",0.4*CDCM!C$276+CDCM!C$233,IF(CDCM!$B107="MEAV",CDCM!C$233,IF(CDCM!$B107="EHV only",CDCM!C$271,IF(CDCM!$B107="LV only",CDCM!C$276,0))))</f>
        <v>7.1879514205514666E-2</v>
      </c>
      <c r="D30" s="30">
        <f>IF(CDCM!$B107="60%MEAV",0.4*CDCM!D$276+CDCM!D$233,IF(CDCM!$B107="MEAV",CDCM!D$233,IF(CDCM!$B107="EHV only",CDCM!D$271,IF(CDCM!$B107="LV only",CDCM!D$276,0))))</f>
        <v>0.25684360461638039</v>
      </c>
      <c r="E30" s="30">
        <f>IF(CDCM!$B107="60%MEAV",0.4*CDCM!E$276+CDCM!E$233,IF(CDCM!$B107="MEAV",CDCM!E$233,IF(CDCM!$B107="EHV only",CDCM!E$271,IF(CDCM!$B107="LV only",CDCM!E$276,0))))</f>
        <v>0.21961092607511232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0.45166595510299257</v>
      </c>
      <c r="C31" s="30">
        <f>IF(CDCM!$B108="60%MEAV",0.4*CDCM!C$276+CDCM!C$233,IF(CDCM!$B108="MEAV",CDCM!C$233,IF(CDCM!$B108="EHV only",CDCM!C$271,IF(CDCM!$B108="LV only",CDCM!C$276,0))))</f>
        <v>7.1879514205514666E-2</v>
      </c>
      <c r="D31" s="30">
        <f>IF(CDCM!$B108="60%MEAV",0.4*CDCM!D$276+CDCM!D$233,IF(CDCM!$B108="MEAV",CDCM!D$233,IF(CDCM!$B108="EHV only",CDCM!D$271,IF(CDCM!$B108="LV only",CDCM!D$276,0))))</f>
        <v>0.25684360461638039</v>
      </c>
      <c r="E31" s="30">
        <f>IF(CDCM!$B108="60%MEAV",0.4*CDCM!E$276+CDCM!E$233,IF(CDCM!$B108="MEAV",CDCM!E$233,IF(CDCM!$B108="EHV only",CDCM!E$271,IF(CDCM!$B108="LV only",CDCM!E$276,0))))</f>
        <v>0.21961092607511232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0.45166595510299257</v>
      </c>
      <c r="C32" s="30">
        <f>IF(CDCM!$B109="60%MEAV",0.4*CDCM!C$276+CDCM!C$233,IF(CDCM!$B109="MEAV",CDCM!C$233,IF(CDCM!$B109="EHV only",CDCM!C$271,IF(CDCM!$B109="LV only",CDCM!C$276,0))))</f>
        <v>7.1879514205514666E-2</v>
      </c>
      <c r="D32" s="30">
        <f>IF(CDCM!$B109="60%MEAV",0.4*CDCM!D$276+CDCM!D$233,IF(CDCM!$B109="MEAV",CDCM!D$233,IF(CDCM!$B109="EHV only",CDCM!D$271,IF(CDCM!$B109="LV only",CDCM!D$276,0))))</f>
        <v>0.25684360461638039</v>
      </c>
      <c r="E32" s="30">
        <f>IF(CDCM!$B109="60%MEAV",0.4*CDCM!E$276+CDCM!E$233,IF(CDCM!$B109="MEAV",CDCM!E$233,IF(CDCM!$B109="EHV only",CDCM!E$271,IF(CDCM!$B109="LV only",CDCM!E$276,0))))</f>
        <v>0.21961092607511232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890000.00000000058</v>
      </c>
      <c r="C56" s="24">
        <f>IF(CDCM!$B89="Kill",0,CDCM!C10+(Input!$B117-CDCM!$C52)*C12)</f>
        <v>0</v>
      </c>
      <c r="D56" s="24">
        <f>IF(CDCM!$B89="Kill",0,CDCM!D10+(Input!$B117-CDCM!$C52)*D12)</f>
        <v>1160000.0000000002</v>
      </c>
      <c r="E56" s="24">
        <f>IF(CDCM!$B89="Kill",0,CDCM!E10+(Input!$B117-CDCM!$C52)*E12)</f>
        <v>4900000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11683833.831427909</v>
      </c>
      <c r="C57" s="24">
        <f>IF(CDCM!$B90="Kill",0,CDCM!C11+(Input!$B118-CDCM!$C53)*C13)</f>
        <v>4949684.34005614</v>
      </c>
      <c r="D57" s="24">
        <f>IF(CDCM!$B90="Kill",0,CDCM!D11+(Input!$B118-CDCM!$C53)*D13)</f>
        <v>14720209.476768535</v>
      </c>
      <c r="E57" s="24">
        <f>IF(CDCM!$B90="Kill",0,CDCM!E11+(Input!$B118-CDCM!$C53)*E13)</f>
        <v>13146272.351747425</v>
      </c>
      <c r="F57" s="17"/>
    </row>
    <row r="58" spans="1:6" x14ac:dyDescent="0.25">
      <c r="A58" s="4" t="s">
        <v>44</v>
      </c>
      <c r="B58" s="24">
        <f>IF(CDCM!$B91="Kill",0,CDCM!B12+(Input!$B119-CDCM!$C54)*B14)</f>
        <v>6729822.731034589</v>
      </c>
      <c r="C58" s="24">
        <f>IF(CDCM!$B91="Kill",0,CDCM!C12+(Input!$B119-CDCM!$C54)*C14)</f>
        <v>1071004.7616621684</v>
      </c>
      <c r="D58" s="24">
        <f>IF(CDCM!$B91="Kill",0,CDCM!D12+(Input!$B119-CDCM!$C54)*D14)</f>
        <v>3826969.708784068</v>
      </c>
      <c r="E58" s="24">
        <f>IF(CDCM!$B91="Kill",0,CDCM!E12+(Input!$B119-CDCM!$C54)*E14)</f>
        <v>3272202.7985191736</v>
      </c>
      <c r="F58" s="17"/>
    </row>
    <row r="59" spans="1:6" x14ac:dyDescent="0.25">
      <c r="A59" s="4" t="s">
        <v>45</v>
      </c>
      <c r="B59" s="24">
        <f>IF(CDCM!$B92="Kill",0,CDCM!B13+(Input!$B120-CDCM!$C55)*B15)</f>
        <v>8996832.5506132916</v>
      </c>
      <c r="C59" s="24">
        <f>IF(CDCM!$B92="Kill",0,CDCM!C13+(Input!$B120-CDCM!$C55)*C15)</f>
        <v>479067.46562606626</v>
      </c>
      <c r="D59" s="24">
        <f>IF(CDCM!$B92="Kill",0,CDCM!D13+(Input!$B120-CDCM!$C55)*D15)</f>
        <v>2782527.9650780191</v>
      </c>
      <c r="E59" s="24">
        <f>IF(CDCM!$B92="Kill",0,CDCM!E13+(Input!$B120-CDCM!$C55)*E15)</f>
        <v>1241572.018682624</v>
      </c>
      <c r="F59" s="17"/>
    </row>
    <row r="60" spans="1:6" x14ac:dyDescent="0.25">
      <c r="A60" s="4" t="s">
        <v>46</v>
      </c>
      <c r="B60" s="24">
        <f>IF(CDCM!$B93="Kill",0,CDCM!B14+(Input!$B121-CDCM!$C56)*B16)</f>
        <v>1290333.1910205993</v>
      </c>
      <c r="C60" s="24">
        <f>IF(CDCM!$B93="Kill",0,CDCM!C14+(Input!$B121-CDCM!$C56)*C16)</f>
        <v>2714375.9028411033</v>
      </c>
      <c r="D60" s="24">
        <f>IF(CDCM!$B93="Kill",0,CDCM!D14+(Input!$B121-CDCM!$C56)*D16)</f>
        <v>851368.72092327662</v>
      </c>
      <c r="E60" s="24">
        <f>IF(CDCM!$B93="Kill",0,CDCM!E14+(Input!$B121-CDCM!$C56)*E16)</f>
        <v>2143922.1852150229</v>
      </c>
      <c r="F60" s="17"/>
    </row>
    <row r="61" spans="1:6" x14ac:dyDescent="0.25">
      <c r="A61" s="4" t="s">
        <v>47</v>
      </c>
      <c r="B61" s="24">
        <f>IF(CDCM!$B94="Kill",0,CDCM!B15+(Input!$B122-CDCM!$C57)*B17)</f>
        <v>2791786.9823731505</v>
      </c>
      <c r="C61" s="24">
        <f>IF(CDCM!$B94="Kill",0,CDCM!C15+(Input!$B122-CDCM!$C57)*C17)</f>
        <v>-657.1695637479985</v>
      </c>
      <c r="D61" s="24">
        <f>IF(CDCM!$B94="Kill",0,CDCM!D15+(Input!$B122-CDCM!$C57)*D17)</f>
        <v>2117547.8805318973</v>
      </c>
      <c r="E61" s="24">
        <f>IF(CDCM!$B94="Kill",0,CDCM!E15+(Input!$B122-CDCM!$C57)*E17)</f>
        <v>391322.30665870052</v>
      </c>
      <c r="F61" s="17"/>
    </row>
    <row r="62" spans="1:6" x14ac:dyDescent="0.25">
      <c r="A62" s="4" t="s">
        <v>48</v>
      </c>
      <c r="B62" s="24">
        <f>IF(CDCM!$B95="Kill",0,CDCM!B16+(Input!$B123-CDCM!$C58)*B18)</f>
        <v>270999.57306179556</v>
      </c>
      <c r="C62" s="24">
        <f>IF(CDCM!$B95="Kill",0,CDCM!C16+(Input!$B123-CDCM!$C58)*C18)</f>
        <v>43127.7085233088</v>
      </c>
      <c r="D62" s="24">
        <f>IF(CDCM!$B95="Kill",0,CDCM!D16+(Input!$B123-CDCM!$C58)*D18)</f>
        <v>154106.16276982822</v>
      </c>
      <c r="E62" s="24">
        <f>IF(CDCM!$B95="Kill",0,CDCM!E16+(Input!$B123-CDCM!$C58)*E18)</f>
        <v>131766.55564506739</v>
      </c>
      <c r="F62" s="17"/>
    </row>
    <row r="63" spans="1:6" x14ac:dyDescent="0.25">
      <c r="A63" s="4" t="s">
        <v>49</v>
      </c>
      <c r="B63" s="24">
        <f>IF(CDCM!$B96="Kill",0,CDCM!B17+(Input!$B124-CDCM!$C59)*B19)</f>
        <v>2032496.7979634665</v>
      </c>
      <c r="C63" s="24">
        <f>IF(CDCM!$B96="Kill",0,CDCM!C17+(Input!$B124-CDCM!$C59)*C19)</f>
        <v>323457.81392481597</v>
      </c>
      <c r="D63" s="24">
        <f>IF(CDCM!$B96="Kill",0,CDCM!D17+(Input!$B124-CDCM!$C59)*D19)</f>
        <v>1155796.2207737118</v>
      </c>
      <c r="E63" s="24">
        <f>IF(CDCM!$B96="Kill",0,CDCM!E17+(Input!$B124-CDCM!$C59)*E19)</f>
        <v>988249.16733800538</v>
      </c>
      <c r="F63" s="17"/>
    </row>
    <row r="64" spans="1:6" x14ac:dyDescent="0.25">
      <c r="A64" s="4" t="s">
        <v>50</v>
      </c>
      <c r="B64" s="24">
        <f>IF(CDCM!$B97="Kill",0,CDCM!B18+(Input!$B125-CDCM!$C60)*B20)</f>
        <v>2213163.1800046633</v>
      </c>
      <c r="C64" s="24">
        <f>IF(CDCM!$B97="Kill",0,CDCM!C18+(Input!$B125-CDCM!$C60)*C20)</f>
        <v>352209.6196070218</v>
      </c>
      <c r="D64" s="24">
        <f>IF(CDCM!$B97="Kill",0,CDCM!D18+(Input!$B125-CDCM!$C60)*D20)</f>
        <v>1258533.6626202636</v>
      </c>
      <c r="E64" s="24">
        <f>IF(CDCM!$B97="Kill",0,CDCM!E18+(Input!$B125-CDCM!$C60)*E20)</f>
        <v>1076093.5377680501</v>
      </c>
      <c r="F64" s="17"/>
    </row>
    <row r="65" spans="1:6" x14ac:dyDescent="0.25">
      <c r="A65" s="4" t="s">
        <v>51</v>
      </c>
      <c r="B65" s="24">
        <f>IF(CDCM!$B98="Kill",0,CDCM!B19+(Input!$B126-CDCM!$C61)*B21)</f>
        <v>4335993.1689887298</v>
      </c>
      <c r="C65" s="24">
        <f>IF(CDCM!$B98="Kill",0,CDCM!C19+(Input!$B126-CDCM!$C61)*C21)</f>
        <v>690043.33637294092</v>
      </c>
      <c r="D65" s="24">
        <f>IF(CDCM!$B98="Kill",0,CDCM!D19+(Input!$B126-CDCM!$C61)*D21)</f>
        <v>2465698.6043172521</v>
      </c>
      <c r="E65" s="24">
        <f>IF(CDCM!$B98="Kill",0,CDCM!E19+(Input!$B126-CDCM!$C61)*E21)</f>
        <v>2108264.8903210787</v>
      </c>
      <c r="F65" s="17"/>
    </row>
    <row r="66" spans="1:6" x14ac:dyDescent="0.25">
      <c r="A66" s="4" t="s">
        <v>52</v>
      </c>
      <c r="B66" s="24">
        <f>IF(CDCM!$B99="Kill",0,CDCM!B20+(Input!$B127-CDCM!$C62)*B22)</f>
        <v>858165.31469568587</v>
      </c>
      <c r="C66" s="24">
        <f>IF(CDCM!$B99="Kill",0,CDCM!C20+(Input!$B127-CDCM!$C62)*C22)</f>
        <v>136571.07699047786</v>
      </c>
      <c r="D66" s="24">
        <f>IF(CDCM!$B99="Kill",0,CDCM!D20+(Input!$B127-CDCM!$C62)*D22)</f>
        <v>488002.84877112275</v>
      </c>
      <c r="E66" s="24">
        <f>IF(CDCM!$B99="Kill",0,CDCM!E20+(Input!$B127-CDCM!$C62)*E22)</f>
        <v>417260.75954271341</v>
      </c>
      <c r="F66" s="17"/>
    </row>
    <row r="67" spans="1:6" x14ac:dyDescent="0.25">
      <c r="A67" s="4" t="s">
        <v>53</v>
      </c>
      <c r="B67" s="24">
        <f>IF(CDCM!$B100="Kill",0,CDCM!B21+(Input!$B128-CDCM!$C63)*B23)</f>
        <v>451665.95510299259</v>
      </c>
      <c r="C67" s="24">
        <f>IF(CDCM!$B100="Kill",0,CDCM!C21+(Input!$B128-CDCM!$C63)*C23)</f>
        <v>71879.514205514672</v>
      </c>
      <c r="D67" s="24">
        <f>IF(CDCM!$B100="Kill",0,CDCM!D21+(Input!$B128-CDCM!$C63)*D23)</f>
        <v>256843.60461638038</v>
      </c>
      <c r="E67" s="24">
        <f>IF(CDCM!$B100="Kill",0,CDCM!E21+(Input!$B128-CDCM!$C63)*E23)</f>
        <v>219610.92607511231</v>
      </c>
      <c r="F67" s="17"/>
    </row>
    <row r="68" spans="1:6" x14ac:dyDescent="0.25">
      <c r="A68" s="4" t="s">
        <v>54</v>
      </c>
      <c r="B68" s="24">
        <f>IF(CDCM!$B101="Kill",0,CDCM!B22+(Input!$B129-CDCM!$C64)*B24)</f>
        <v>316166.16857209482</v>
      </c>
      <c r="C68" s="24">
        <f>IF(CDCM!$B101="Kill",0,CDCM!C22+(Input!$B129-CDCM!$C64)*C24)</f>
        <v>50315.659943860264</v>
      </c>
      <c r="D68" s="24">
        <f>IF(CDCM!$B101="Kill",0,CDCM!D22+(Input!$B129-CDCM!$C64)*D24)</f>
        <v>179790.52323146627</v>
      </c>
      <c r="E68" s="24">
        <f>IF(CDCM!$B101="Kill",0,CDCM!E22+(Input!$B129-CDCM!$C64)*E24)</f>
        <v>153727.64825257863</v>
      </c>
      <c r="F68" s="17"/>
    </row>
    <row r="69" spans="1:6" x14ac:dyDescent="0.25">
      <c r="A69" s="4" t="s">
        <v>55</v>
      </c>
      <c r="B69" s="24">
        <f>IF(CDCM!$B102="Kill",0,CDCM!B23+(Input!$B130-CDCM!$C65)*B25)</f>
        <v>541999.14612359111</v>
      </c>
      <c r="C69" s="24">
        <f>IF(CDCM!$B102="Kill",0,CDCM!C23+(Input!$B130-CDCM!$C65)*C25)</f>
        <v>86255.4170466176</v>
      </c>
      <c r="D69" s="24">
        <f>IF(CDCM!$B102="Kill",0,CDCM!D23+(Input!$B130-CDCM!$C65)*D25)</f>
        <v>308212.32553965645</v>
      </c>
      <c r="E69" s="24">
        <f>IF(CDCM!$B102="Kill",0,CDCM!E23+(Input!$B130-CDCM!$C65)*E25)</f>
        <v>263533.11129013478</v>
      </c>
      <c r="F69" s="17"/>
    </row>
    <row r="70" spans="1:6" x14ac:dyDescent="0.25">
      <c r="A70" s="4" t="s">
        <v>56</v>
      </c>
      <c r="B70" s="24">
        <f>IF(CDCM!$B103="Kill",0,CDCM!B24+(Input!$B131-CDCM!$C66)*B26)</f>
        <v>1896997.0114325688</v>
      </c>
      <c r="C70" s="24">
        <f>IF(CDCM!$B103="Kill",0,CDCM!C24+(Input!$B131-CDCM!$C66)*C26)</f>
        <v>301893.9596631616</v>
      </c>
      <c r="D70" s="24">
        <f>IF(CDCM!$B103="Kill",0,CDCM!D24+(Input!$B131-CDCM!$C66)*D26)</f>
        <v>1078743.1393887976</v>
      </c>
      <c r="E70" s="24">
        <f>IF(CDCM!$B103="Kill",0,CDCM!E24+(Input!$B131-CDCM!$C66)*E26)</f>
        <v>922365.88951547176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406499.35959269328</v>
      </c>
      <c r="C73" s="24">
        <f>IF(CDCM!$B106="Kill",0,CDCM!C27+(Input!$B134-CDCM!$C69)*C29)</f>
        <v>64691.562784963193</v>
      </c>
      <c r="D73" s="24">
        <f>IF(CDCM!$B106="Kill",0,CDCM!D27+(Input!$B134-CDCM!$C69)*D29)</f>
        <v>231159.24415474234</v>
      </c>
      <c r="E73" s="24">
        <f>IF(CDCM!$B106="Kill",0,CDCM!E27+(Input!$B134-CDCM!$C69)*E29)</f>
        <v>197649.83346760107</v>
      </c>
      <c r="F73" s="17"/>
    </row>
    <row r="74" spans="1:6" x14ac:dyDescent="0.25">
      <c r="A74" s="4" t="s">
        <v>60</v>
      </c>
      <c r="B74" s="24">
        <f>IF(CDCM!$B107="Kill",0,CDCM!B28+(Input!$B135-CDCM!$C70)*B30)</f>
        <v>541999.14612359111</v>
      </c>
      <c r="C74" s="24">
        <f>IF(CDCM!$B107="Kill",0,CDCM!C28+(Input!$B135-CDCM!$C70)*C30)</f>
        <v>86255.4170466176</v>
      </c>
      <c r="D74" s="24">
        <f>IF(CDCM!$B107="Kill",0,CDCM!D28+(Input!$B135-CDCM!$C70)*D30)</f>
        <v>308212.32553965645</v>
      </c>
      <c r="E74" s="24">
        <f>IF(CDCM!$B107="Kill",0,CDCM!E28+(Input!$B135-CDCM!$C70)*E30)</f>
        <v>263533.11129013478</v>
      </c>
      <c r="F74" s="17"/>
    </row>
    <row r="75" spans="1:6" x14ac:dyDescent="0.25">
      <c r="A75" s="4" t="s">
        <v>61</v>
      </c>
      <c r="B75" s="24">
        <f>IF(CDCM!$B108="Kill",0,CDCM!B29+(Input!$B136-CDCM!$C71)*B31)</f>
        <v>2664829.1351076555</v>
      </c>
      <c r="C75" s="24">
        <f>IF(CDCM!$B108="Kill",0,CDCM!C29+(Input!$B136-CDCM!$C71)*C31)</f>
        <v>424089.13381253649</v>
      </c>
      <c r="D75" s="24">
        <f>IF(CDCM!$B108="Kill",0,CDCM!D29+(Input!$B136-CDCM!$C71)*D31)</f>
        <v>1515377.2672366442</v>
      </c>
      <c r="E75" s="24">
        <f>IF(CDCM!$B108="Kill",0,CDCM!E29+(Input!$B136-CDCM!$C71)*E31)</f>
        <v>1295704.4638431624</v>
      </c>
      <c r="F75" s="17"/>
    </row>
    <row r="76" spans="1:6" x14ac:dyDescent="0.25">
      <c r="A76" s="4" t="s">
        <v>62</v>
      </c>
      <c r="B76" s="24">
        <f>IF(CDCM!$B109="Kill",0,CDCM!B30+(Input!$B137-CDCM!$C72)*B32)</f>
        <v>722665.52816478815</v>
      </c>
      <c r="C76" s="24">
        <f>IF(CDCM!$B109="Kill",0,CDCM!C30+(Input!$B137-CDCM!$C72)*C32)</f>
        <v>115007.22272882347</v>
      </c>
      <c r="D76" s="24">
        <f>IF(CDCM!$B109="Kill",0,CDCM!D30+(Input!$B137-CDCM!$C72)*D32)</f>
        <v>410949.76738620864</v>
      </c>
      <c r="E76" s="24">
        <f>IF(CDCM!$B109="Kill",0,CDCM!E30+(Input!$B137-CDCM!$C72)*E32)</f>
        <v>351377.48172017973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890000.00000000058</v>
      </c>
      <c r="C96" s="24">
        <f t="shared" si="0"/>
        <v>0</v>
      </c>
      <c r="D96" s="24">
        <f t="shared" si="0"/>
        <v>1160000.0000000002</v>
      </c>
      <c r="E96" s="24">
        <f t="shared" si="0"/>
        <v>4900000</v>
      </c>
      <c r="F96" s="17"/>
    </row>
    <row r="97" spans="1:6" ht="30" x14ac:dyDescent="0.25">
      <c r="A97" s="4" t="s">
        <v>43</v>
      </c>
      <c r="B97" s="24">
        <f t="shared" si="0"/>
        <v>11683833.831427909</v>
      </c>
      <c r="C97" s="24">
        <f t="shared" si="0"/>
        <v>4949684.34005614</v>
      </c>
      <c r="D97" s="24">
        <f t="shared" si="0"/>
        <v>14720209.476768535</v>
      </c>
      <c r="E97" s="24">
        <f t="shared" si="0"/>
        <v>13146272.351747425</v>
      </c>
      <c r="F97" s="17"/>
    </row>
    <row r="98" spans="1:6" x14ac:dyDescent="0.25">
      <c r="A98" s="4" t="s">
        <v>44</v>
      </c>
      <c r="B98" s="24">
        <f t="shared" si="0"/>
        <v>6729822.731034589</v>
      </c>
      <c r="C98" s="24">
        <f t="shared" si="0"/>
        <v>1071004.7616621684</v>
      </c>
      <c r="D98" s="24">
        <f t="shared" si="0"/>
        <v>3826969.708784068</v>
      </c>
      <c r="E98" s="24">
        <f t="shared" si="0"/>
        <v>3272202.7985191736</v>
      </c>
      <c r="F98" s="17"/>
    </row>
    <row r="99" spans="1:6" x14ac:dyDescent="0.25">
      <c r="A99" s="4" t="s">
        <v>45</v>
      </c>
      <c r="B99" s="24">
        <f t="shared" si="0"/>
        <v>8996832.5506132916</v>
      </c>
      <c r="C99" s="24">
        <f t="shared" si="0"/>
        <v>479067.46562606626</v>
      </c>
      <c r="D99" s="24">
        <f t="shared" si="0"/>
        <v>2782527.9650780191</v>
      </c>
      <c r="E99" s="24">
        <f t="shared" si="0"/>
        <v>1241572.018682624</v>
      </c>
      <c r="F99" s="17"/>
    </row>
    <row r="100" spans="1:6" x14ac:dyDescent="0.25">
      <c r="A100" s="4" t="s">
        <v>46</v>
      </c>
      <c r="B100" s="24">
        <f t="shared" si="0"/>
        <v>1290333.1910205993</v>
      </c>
      <c r="C100" s="24">
        <f t="shared" si="0"/>
        <v>2714375.9028411033</v>
      </c>
      <c r="D100" s="24">
        <f t="shared" si="0"/>
        <v>851368.72092327662</v>
      </c>
      <c r="E100" s="24">
        <f t="shared" si="0"/>
        <v>2143922.1852150229</v>
      </c>
      <c r="F100" s="17"/>
    </row>
    <row r="101" spans="1:6" x14ac:dyDescent="0.25">
      <c r="A101" s="4" t="s">
        <v>47</v>
      </c>
      <c r="B101" s="24">
        <f t="shared" si="0"/>
        <v>2791786.9823731505</v>
      </c>
      <c r="C101" s="24">
        <f t="shared" si="0"/>
        <v>0</v>
      </c>
      <c r="D101" s="24">
        <f t="shared" si="0"/>
        <v>2117547.8805318973</v>
      </c>
      <c r="E101" s="24">
        <f t="shared" si="0"/>
        <v>391322.30665870052</v>
      </c>
      <c r="F101" s="17"/>
    </row>
    <row r="102" spans="1:6" x14ac:dyDescent="0.25">
      <c r="A102" s="4" t="s">
        <v>48</v>
      </c>
      <c r="B102" s="24">
        <f t="shared" si="0"/>
        <v>270999.57306179556</v>
      </c>
      <c r="C102" s="24">
        <f t="shared" si="0"/>
        <v>43127.7085233088</v>
      </c>
      <c r="D102" s="24">
        <f t="shared" si="0"/>
        <v>154106.16276982822</v>
      </c>
      <c r="E102" s="24">
        <f t="shared" si="0"/>
        <v>131766.55564506739</v>
      </c>
      <c r="F102" s="17"/>
    </row>
    <row r="103" spans="1:6" x14ac:dyDescent="0.25">
      <c r="A103" s="4" t="s">
        <v>49</v>
      </c>
      <c r="B103" s="24">
        <f t="shared" si="0"/>
        <v>2032496.7979634665</v>
      </c>
      <c r="C103" s="24">
        <f t="shared" si="0"/>
        <v>323457.81392481597</v>
      </c>
      <c r="D103" s="24">
        <f t="shared" si="0"/>
        <v>1155796.2207737118</v>
      </c>
      <c r="E103" s="24">
        <f t="shared" si="0"/>
        <v>988249.16733800538</v>
      </c>
      <c r="F103" s="17"/>
    </row>
    <row r="104" spans="1:6" x14ac:dyDescent="0.25">
      <c r="A104" s="4" t="s">
        <v>50</v>
      </c>
      <c r="B104" s="24">
        <f t="shared" si="0"/>
        <v>2213163.1800046633</v>
      </c>
      <c r="C104" s="24">
        <f t="shared" si="0"/>
        <v>352209.6196070218</v>
      </c>
      <c r="D104" s="24">
        <f t="shared" si="0"/>
        <v>1258533.6626202636</v>
      </c>
      <c r="E104" s="24">
        <f t="shared" si="0"/>
        <v>1076093.5377680501</v>
      </c>
      <c r="F104" s="17"/>
    </row>
    <row r="105" spans="1:6" x14ac:dyDescent="0.25">
      <c r="A105" s="4" t="s">
        <v>51</v>
      </c>
      <c r="B105" s="24">
        <f t="shared" si="0"/>
        <v>4335993.1689887298</v>
      </c>
      <c r="C105" s="24">
        <f t="shared" si="0"/>
        <v>690043.33637294092</v>
      </c>
      <c r="D105" s="24">
        <f t="shared" si="0"/>
        <v>2465698.6043172521</v>
      </c>
      <c r="E105" s="24">
        <f t="shared" si="0"/>
        <v>2108264.8903210787</v>
      </c>
      <c r="F105" s="17"/>
    </row>
    <row r="106" spans="1:6" x14ac:dyDescent="0.25">
      <c r="A106" s="4" t="s">
        <v>52</v>
      </c>
      <c r="B106" s="24">
        <f t="shared" si="0"/>
        <v>858165.31469568587</v>
      </c>
      <c r="C106" s="24">
        <f t="shared" si="0"/>
        <v>136571.07699047786</v>
      </c>
      <c r="D106" s="24">
        <f t="shared" si="0"/>
        <v>488002.84877112275</v>
      </c>
      <c r="E106" s="24">
        <f t="shared" si="0"/>
        <v>417260.75954271341</v>
      </c>
      <c r="F106" s="17"/>
    </row>
    <row r="107" spans="1:6" x14ac:dyDescent="0.25">
      <c r="A107" s="4" t="s">
        <v>53</v>
      </c>
      <c r="B107" s="24">
        <f t="shared" si="0"/>
        <v>451665.95510299259</v>
      </c>
      <c r="C107" s="24">
        <f t="shared" si="0"/>
        <v>71879.514205514672</v>
      </c>
      <c r="D107" s="24">
        <f t="shared" si="0"/>
        <v>256843.60461638038</v>
      </c>
      <c r="E107" s="24">
        <f t="shared" si="0"/>
        <v>219610.92607511231</v>
      </c>
      <c r="F107" s="17"/>
    </row>
    <row r="108" spans="1:6" x14ac:dyDescent="0.25">
      <c r="A108" s="4" t="s">
        <v>54</v>
      </c>
      <c r="B108" s="24">
        <f t="shared" si="0"/>
        <v>316166.16857209482</v>
      </c>
      <c r="C108" s="24">
        <f t="shared" si="0"/>
        <v>50315.659943860264</v>
      </c>
      <c r="D108" s="24">
        <f t="shared" si="0"/>
        <v>179790.52323146627</v>
      </c>
      <c r="E108" s="24">
        <f t="shared" si="0"/>
        <v>153727.64825257863</v>
      </c>
      <c r="F108" s="17"/>
    </row>
    <row r="109" spans="1:6" x14ac:dyDescent="0.25">
      <c r="A109" s="4" t="s">
        <v>55</v>
      </c>
      <c r="B109" s="24">
        <f t="shared" si="0"/>
        <v>541999.14612359111</v>
      </c>
      <c r="C109" s="24">
        <f t="shared" si="0"/>
        <v>86255.4170466176</v>
      </c>
      <c r="D109" s="24">
        <f t="shared" si="0"/>
        <v>308212.32553965645</v>
      </c>
      <c r="E109" s="24">
        <f t="shared" si="0"/>
        <v>263533.11129013478</v>
      </c>
      <c r="F109" s="17"/>
    </row>
    <row r="110" spans="1:6" x14ac:dyDescent="0.25">
      <c r="A110" s="4" t="s">
        <v>56</v>
      </c>
      <c r="B110" s="24">
        <f t="shared" si="0"/>
        <v>1896997.0114325688</v>
      </c>
      <c r="C110" s="24">
        <f t="shared" si="0"/>
        <v>301893.9596631616</v>
      </c>
      <c r="D110" s="24">
        <f t="shared" si="0"/>
        <v>1078743.1393887976</v>
      </c>
      <c r="E110" s="24">
        <f t="shared" si="0"/>
        <v>922365.88951547176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406499.35959269328</v>
      </c>
      <c r="C113" s="24">
        <f t="shared" si="0"/>
        <v>64691.562784963193</v>
      </c>
      <c r="D113" s="24">
        <f t="shared" si="0"/>
        <v>231159.24415474234</v>
      </c>
      <c r="E113" s="24">
        <f t="shared" si="0"/>
        <v>197649.83346760107</v>
      </c>
      <c r="F113" s="17"/>
    </row>
    <row r="114" spans="1:6" x14ac:dyDescent="0.25">
      <c r="A114" s="4" t="s">
        <v>60</v>
      </c>
      <c r="B114" s="24">
        <f t="shared" si="0"/>
        <v>541999.14612359111</v>
      </c>
      <c r="C114" s="24">
        <f t="shared" si="0"/>
        <v>86255.4170466176</v>
      </c>
      <c r="D114" s="24">
        <f t="shared" si="0"/>
        <v>308212.32553965645</v>
      </c>
      <c r="E114" s="24">
        <f t="shared" si="0"/>
        <v>263533.11129013478</v>
      </c>
      <c r="F114" s="17"/>
    </row>
    <row r="115" spans="1:6" x14ac:dyDescent="0.25">
      <c r="A115" s="4" t="s">
        <v>61</v>
      </c>
      <c r="B115" s="24">
        <f t="shared" si="0"/>
        <v>2664829.1351076555</v>
      </c>
      <c r="C115" s="24">
        <f t="shared" si="0"/>
        <v>424089.13381253649</v>
      </c>
      <c r="D115" s="24">
        <f t="shared" si="0"/>
        <v>1515377.2672366442</v>
      </c>
      <c r="E115" s="24">
        <f t="shared" si="0"/>
        <v>1295704.4638431624</v>
      </c>
      <c r="F115" s="17"/>
    </row>
    <row r="116" spans="1:6" x14ac:dyDescent="0.25">
      <c r="A116" s="4" t="s">
        <v>62</v>
      </c>
      <c r="B116" s="24">
        <f t="shared" ref="B116:E128" si="1">MAX(0,B76)</f>
        <v>722665.52816478815</v>
      </c>
      <c r="C116" s="24">
        <f t="shared" si="1"/>
        <v>115007.22272882347</v>
      </c>
      <c r="D116" s="24">
        <f t="shared" si="1"/>
        <v>410949.76738620864</v>
      </c>
      <c r="E116" s="24">
        <f t="shared" si="1"/>
        <v>351377.48172017973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32382609.286469541</v>
      </c>
      <c r="C137" s="24">
        <f>SUMPRODUCT(C$96:C$128,CDCM!$D$89:$D$121)</f>
        <v>9214132.4701854773</v>
      </c>
      <c r="D137" s="24">
        <f>SUMPRODUCT(D$96:D$128,CDCM!$D$89:$D$121)</f>
        <v>25458623.752085794</v>
      </c>
      <c r="E137" s="24">
        <f>SUMPRODUCT(E$96:E$128,CDCM!$D$89:$D$121)</f>
        <v>25095291.660822943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49636248.771403849</v>
      </c>
      <c r="C145" s="24">
        <f>SUM(C$96:C$128)</f>
        <v>11959929.91283614</v>
      </c>
      <c r="D145" s="24">
        <f>SUM(D$96:D$128)</f>
        <v>35270049.448431522</v>
      </c>
      <c r="E145" s="24">
        <f>SUM(E$96:E$128)</f>
        <v>33484429.036892239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0.65239840012095407</v>
      </c>
      <c r="C154" s="30">
        <f>C137/C145</f>
        <v>0.77041692863904643</v>
      </c>
      <c r="D154" s="30">
        <f>D137/D145</f>
        <v>0.72181990527994433</v>
      </c>
      <c r="E154" s="30">
        <f>E137/E145</f>
        <v>0.74946153727673326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0.94280863601184828</v>
      </c>
      <c r="C164" s="30">
        <f>1-Input!B19*D154</f>
        <v>0.5308170615680361</v>
      </c>
      <c r="D164" s="30">
        <f>1-E154</f>
        <v>0.25053846272326674</v>
      </c>
      <c r="E164" s="30">
        <f>1-E154</f>
        <v>0.25053846272326674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0.25053846272326674</v>
      </c>
      <c r="C172" s="17"/>
    </row>
    <row r="173" spans="1:6" x14ac:dyDescent="0.25">
      <c r="A173" s="4" t="s">
        <v>425</v>
      </c>
      <c r="B173" s="32">
        <f>$E$164</f>
        <v>0.25053846272326674</v>
      </c>
      <c r="C173" s="17"/>
    </row>
    <row r="174" spans="1:6" x14ac:dyDescent="0.25">
      <c r="A174" s="4" t="s">
        <v>426</v>
      </c>
      <c r="B174" s="32">
        <f>$E$164</f>
        <v>0.25053846272326674</v>
      </c>
      <c r="C174" s="17"/>
    </row>
    <row r="175" spans="1:6" x14ac:dyDescent="0.25">
      <c r="A175" s="4" t="s">
        <v>427</v>
      </c>
      <c r="B175" s="32">
        <f>$E$164</f>
        <v>0.25053846272326674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0.25053846272326674</v>
      </c>
      <c r="C183" s="17"/>
    </row>
    <row r="184" spans="1:3" x14ac:dyDescent="0.25">
      <c r="A184" s="4" t="s">
        <v>430</v>
      </c>
      <c r="B184" s="32">
        <f>$D$164</f>
        <v>0.25053846272326674</v>
      </c>
      <c r="C184" s="17"/>
    </row>
    <row r="185" spans="1:3" x14ac:dyDescent="0.25">
      <c r="A185" s="4" t="s">
        <v>431</v>
      </c>
      <c r="B185" s="32">
        <f>$D$164</f>
        <v>0.25053846272326674</v>
      </c>
      <c r="C185" s="17"/>
    </row>
    <row r="186" spans="1:3" x14ac:dyDescent="0.25">
      <c r="A186" s="4" t="s">
        <v>432</v>
      </c>
      <c r="B186" s="32">
        <f>$D$164</f>
        <v>0.25053846272326674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0.25053846272326674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0.25053846272326674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0.25053846272326674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0.25053846272326674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0.25053846272326674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0.25053846272326674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0.25053846272326674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0.25053846272326674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144789120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137020000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372550200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206932576.92000002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333222984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484844018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764346100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54500160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27822080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16390020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0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344760980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426336000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556184065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10700000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5736310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101093180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956200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87153960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86763150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66332280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164358740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75450960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3011820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75156480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19455340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132613006.19999999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10927405.800000001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5875540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74977320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19710640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34553250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463680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153353750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3676941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73881720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1980900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304854000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17615400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9447802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89471250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22494060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107213580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260183240</v>
      </c>
      <c r="C318" s="35">
        <f>SUMPRODUCT(D$225:D$309,$B$225:$B$309)</f>
        <v>397467872</v>
      </c>
      <c r="D318" s="35">
        <f>SUMPRODUCT(E$225:E$309,$B$225:$B$309)</f>
        <v>161941150</v>
      </c>
      <c r="E318" s="35">
        <f>SUMPRODUCT(F$225:F$309,$B$225:$B$309)</f>
        <v>523422073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0.19373079886001365</v>
      </c>
      <c r="C326" s="30">
        <f>C318/SUM($B$318:$E$318)</f>
        <v>0.29595206964041826</v>
      </c>
      <c r="D326" s="30">
        <f>D318/SUM($B$318:$E$318)</f>
        <v>0.12058035851121425</v>
      </c>
      <c r="E326" s="30">
        <f>E318/SUM($B$318:$E$318)</f>
        <v>0.38973677298835385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5148314.3892414607</v>
      </c>
      <c r="C337" s="24">
        <f>C58*(1-CDCM!$C91)</f>
        <v>819318.64267155889</v>
      </c>
      <c r="D337" s="24">
        <f>D58*(1-CDCM!$C91)</f>
        <v>2927631.8272198122</v>
      </c>
      <c r="E337" s="24">
        <f>E58*(1-CDCM!$C91)</f>
        <v>2503235.1408671681</v>
      </c>
      <c r="F337" s="17"/>
    </row>
    <row r="338" spans="1:6" x14ac:dyDescent="0.25">
      <c r="A338" s="4" t="s">
        <v>45</v>
      </c>
      <c r="B338" s="24">
        <f>B59*(1-CDCM!$C92)</f>
        <v>6882576.9012191677</v>
      </c>
      <c r="C338" s="24">
        <f>C59*(1-CDCM!$C92)</f>
        <v>366486.6112039407</v>
      </c>
      <c r="D338" s="24">
        <f>D59*(1-CDCM!$C92)</f>
        <v>2128633.8932846845</v>
      </c>
      <c r="E338" s="24">
        <f>E59*(1-CDCM!$C92)</f>
        <v>949802.59429220739</v>
      </c>
      <c r="F338" s="17"/>
    </row>
    <row r="339" spans="1:6" x14ac:dyDescent="0.25">
      <c r="A339" s="4" t="s">
        <v>46</v>
      </c>
      <c r="B339" s="24">
        <f>B60*(1-CDCM!$C93)</f>
        <v>987104.89113075845</v>
      </c>
      <c r="C339" s="24">
        <f>C60*(1-CDCM!$C93)</f>
        <v>2076497.565673444</v>
      </c>
      <c r="D339" s="24">
        <f>D60*(1-CDCM!$C93)</f>
        <v>651297.07150630665</v>
      </c>
      <c r="E339" s="24">
        <f>E60*(1-CDCM!$C93)</f>
        <v>1640100.4716894925</v>
      </c>
      <c r="F339" s="17"/>
    </row>
    <row r="340" spans="1:6" x14ac:dyDescent="0.25">
      <c r="A340" s="4" t="s">
        <v>47</v>
      </c>
      <c r="B340" s="24">
        <f>B61*(1-CDCM!$C94)</f>
        <v>2135717.0415154602</v>
      </c>
      <c r="C340" s="24">
        <f>C61*(1-CDCM!$C94)</f>
        <v>-502.73471626721886</v>
      </c>
      <c r="D340" s="24">
        <f>D61*(1-CDCM!$C94)</f>
        <v>1619924.1286069015</v>
      </c>
      <c r="E340" s="24">
        <f>E61*(1-CDCM!$C94)</f>
        <v>299361.56459390587</v>
      </c>
      <c r="F340" s="17"/>
    </row>
    <row r="341" spans="1:6" x14ac:dyDescent="0.25">
      <c r="A341" s="4" t="s">
        <v>48</v>
      </c>
      <c r="B341" s="24">
        <f>B62*(1-CDCM!$C95)</f>
        <v>128535.09750320965</v>
      </c>
      <c r="C341" s="24">
        <f>C62*(1-CDCM!$C95)</f>
        <v>20455.472152605365</v>
      </c>
      <c r="D341" s="24">
        <f>D62*(1-CDCM!$C95)</f>
        <v>73092.553001729539</v>
      </c>
      <c r="E341" s="24">
        <f>E62*(1-CDCM!$C95)</f>
        <v>62496.877342455467</v>
      </c>
      <c r="F341" s="17"/>
    </row>
    <row r="342" spans="1:6" x14ac:dyDescent="0.25">
      <c r="A342" s="4" t="s">
        <v>49</v>
      </c>
      <c r="B342" s="24">
        <f>B63*(1-CDCM!$C96)</f>
        <v>964013.23127407231</v>
      </c>
      <c r="C342" s="24">
        <f>C63*(1-CDCM!$C96)</f>
        <v>153416.04114454024</v>
      </c>
      <c r="D342" s="24">
        <f>D63*(1-CDCM!$C96)</f>
        <v>548194.14751297154</v>
      </c>
      <c r="E342" s="24">
        <f>E63*(1-CDCM!$C96)</f>
        <v>468726.58006841602</v>
      </c>
      <c r="F342" s="17"/>
    </row>
    <row r="343" spans="1:6" x14ac:dyDescent="0.25">
      <c r="A343" s="4" t="s">
        <v>50</v>
      </c>
      <c r="B343" s="24">
        <f>B64*(1-CDCM!$C97)</f>
        <v>1049703.296276212</v>
      </c>
      <c r="C343" s="24">
        <f>C64*(1-CDCM!$C97)</f>
        <v>167053.02257961046</v>
      </c>
      <c r="D343" s="24">
        <f>D64*(1-CDCM!$C97)</f>
        <v>596922.51618079108</v>
      </c>
      <c r="E343" s="24">
        <f>E64*(1-CDCM!$C97)</f>
        <v>510391.1649633862</v>
      </c>
      <c r="F343" s="17"/>
    </row>
    <row r="344" spans="1:6" x14ac:dyDescent="0.25">
      <c r="A344" s="4" t="s">
        <v>51</v>
      </c>
      <c r="B344" s="24">
        <f>B65*(1-CDCM!$C98)</f>
        <v>2056561.5600513548</v>
      </c>
      <c r="C344" s="24">
        <f>C65*(1-CDCM!$C98)</f>
        <v>327287.5544416859</v>
      </c>
      <c r="D344" s="24">
        <f>D65*(1-CDCM!$C98)</f>
        <v>1169480.8480276729</v>
      </c>
      <c r="E344" s="24">
        <f>E65*(1-CDCM!$C98)</f>
        <v>999950.03747928771</v>
      </c>
      <c r="F344" s="17"/>
    </row>
    <row r="345" spans="1:6" x14ac:dyDescent="0.25">
      <c r="A345" s="4" t="s">
        <v>52</v>
      </c>
      <c r="B345" s="24">
        <f>B66*(1-CDCM!$C99)</f>
        <v>407027.80876016384</v>
      </c>
      <c r="C345" s="24">
        <f>C66*(1-CDCM!$C99)</f>
        <v>64775.661816583655</v>
      </c>
      <c r="D345" s="24">
        <f>D66*(1-CDCM!$C99)</f>
        <v>231459.75117214356</v>
      </c>
      <c r="E345" s="24">
        <f>E66*(1-CDCM!$C99)</f>
        <v>197906.778251109</v>
      </c>
      <c r="F345" s="17"/>
    </row>
    <row r="346" spans="1:6" x14ac:dyDescent="0.25">
      <c r="A346" s="4" t="s">
        <v>53</v>
      </c>
      <c r="B346" s="24">
        <f>B67*(1-CDCM!$C100)</f>
        <v>214225.16250534941</v>
      </c>
      <c r="C346" s="24">
        <f>C67*(1-CDCM!$C100)</f>
        <v>34092.453587675613</v>
      </c>
      <c r="D346" s="24">
        <f>D67*(1-CDCM!$C100)</f>
        <v>121820.92166954924</v>
      </c>
      <c r="E346" s="24">
        <f>E67*(1-CDCM!$C100)</f>
        <v>104161.46223742577</v>
      </c>
      <c r="F346" s="17"/>
    </row>
    <row r="347" spans="1:6" x14ac:dyDescent="0.25">
      <c r="A347" s="4" t="s">
        <v>54</v>
      </c>
      <c r="B347" s="24">
        <f>B68*(1-CDCM!$C101)</f>
        <v>149957.61375374458</v>
      </c>
      <c r="C347" s="24">
        <f>C68*(1-CDCM!$C101)</f>
        <v>23864.717511372924</v>
      </c>
      <c r="D347" s="24">
        <f>D68*(1-CDCM!$C101)</f>
        <v>85274.645168684467</v>
      </c>
      <c r="E347" s="24">
        <f>E68*(1-CDCM!$C101)</f>
        <v>72913.023566198055</v>
      </c>
      <c r="F347" s="17"/>
    </row>
    <row r="348" spans="1:6" x14ac:dyDescent="0.25">
      <c r="A348" s="4" t="s">
        <v>55</v>
      </c>
      <c r="B348" s="24">
        <f>B69*(1-CDCM!$C102)</f>
        <v>257070.19500641929</v>
      </c>
      <c r="C348" s="24">
        <f>C69*(1-CDCM!$C102)</f>
        <v>40910.944305210731</v>
      </c>
      <c r="D348" s="24">
        <f>D69*(1-CDCM!$C102)</f>
        <v>146185.10600345908</v>
      </c>
      <c r="E348" s="24">
        <f>E69*(1-CDCM!$C102)</f>
        <v>124993.75468491093</v>
      </c>
      <c r="F348" s="17"/>
    </row>
    <row r="349" spans="1:6" x14ac:dyDescent="0.25">
      <c r="A349" s="4" t="s">
        <v>56</v>
      </c>
      <c r="B349" s="24">
        <f>B70*(1-CDCM!$C103)</f>
        <v>899745.68252246745</v>
      </c>
      <c r="C349" s="24">
        <f>C70*(1-CDCM!$C103)</f>
        <v>143188.30506823756</v>
      </c>
      <c r="D349" s="24">
        <f>D70*(1-CDCM!$C103)</f>
        <v>511647.87101210677</v>
      </c>
      <c r="E349" s="24">
        <f>E70*(1-CDCM!$C103)</f>
        <v>437478.1413971883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192802.64625481443</v>
      </c>
      <c r="C352" s="24">
        <f>C73*(1-CDCM!$C106)</f>
        <v>30683.208228908046</v>
      </c>
      <c r="D352" s="24">
        <f>D73*(1-CDCM!$C106)</f>
        <v>109638.82950259431</v>
      </c>
      <c r="E352" s="24">
        <f>E73*(1-CDCM!$C106)</f>
        <v>93745.316013683201</v>
      </c>
      <c r="F352" s="17"/>
    </row>
    <row r="353" spans="1:6" x14ac:dyDescent="0.25">
      <c r="A353" s="4" t="s">
        <v>60</v>
      </c>
      <c r="B353" s="24">
        <f>B74*(1-CDCM!$C107)</f>
        <v>257070.19500641929</v>
      </c>
      <c r="C353" s="24">
        <f>C74*(1-CDCM!$C107)</f>
        <v>40910.944305210731</v>
      </c>
      <c r="D353" s="24">
        <f>D74*(1-CDCM!$C107)</f>
        <v>146185.10600345908</v>
      </c>
      <c r="E353" s="24">
        <f>E74*(1-CDCM!$C107)</f>
        <v>124993.75468491093</v>
      </c>
      <c r="F353" s="17"/>
    </row>
    <row r="354" spans="1:6" x14ac:dyDescent="0.25">
      <c r="A354" s="4" t="s">
        <v>61</v>
      </c>
      <c r="B354" s="24">
        <f>B75*(1-CDCM!$C108)</f>
        <v>1263928.4587815611</v>
      </c>
      <c r="C354" s="24">
        <f>C75*(1-CDCM!$C108)</f>
        <v>201145.47616728608</v>
      </c>
      <c r="D354" s="24">
        <f>D75*(1-CDCM!$C108)</f>
        <v>718743.43785034039</v>
      </c>
      <c r="E354" s="24">
        <f>E75*(1-CDCM!$C108)</f>
        <v>614552.62720081198</v>
      </c>
      <c r="F354" s="17"/>
    </row>
    <row r="355" spans="1:6" x14ac:dyDescent="0.25">
      <c r="A355" s="4" t="s">
        <v>62</v>
      </c>
      <c r="B355" s="24">
        <f>B76*(1-CDCM!$C109)</f>
        <v>342760.26000855904</v>
      </c>
      <c r="C355" s="24">
        <f>C76*(1-CDCM!$C109)</f>
        <v>54547.925740280982</v>
      </c>
      <c r="D355" s="24">
        <f>D76*(1-CDCM!$C109)</f>
        <v>194913.47467127879</v>
      </c>
      <c r="E355" s="24">
        <f>E76*(1-CDCM!$C109)</f>
        <v>166658.33957988126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23337114.430811197</v>
      </c>
      <c r="C375" s="24">
        <f>SUM(C$335:C$367)</f>
        <v>4564131.811881884</v>
      </c>
      <c r="D375" s="24">
        <f>SUM(D$335:D$367)</f>
        <v>11981046.128394485</v>
      </c>
      <c r="E375" s="24">
        <f>SUM(E$335:E$367)</f>
        <v>9371467.6289124377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0.47381386580052359</v>
      </c>
      <c r="C383" s="30">
        <f>C375/SUM($B$375:$E$375)</f>
        <v>9.2665652569101004E-2</v>
      </c>
      <c r="D383" s="30">
        <f>D375/SUM($B$375:$E$375)</f>
        <v>0.24325140107870921</v>
      </c>
      <c r="E383" s="30">
        <f>E375/SUM($B$375:$E$375)</f>
        <v>0.19026908055166628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0.65716143033745966</v>
      </c>
      <c r="C396" s="33">
        <f>(((1-CDCM!$B698)*CDCM!C643+CDCM!$B698*C383)*CDCM!$B717+Input!$B51*C383)/CDCM!C737*100</f>
        <v>0.16094641768604989</v>
      </c>
      <c r="D396" s="33">
        <f>(((1-CDCM!$B698)*CDCM!D643+CDCM!$B698*D383)*CDCM!$B717+Input!$B51*D383)/CDCM!D737*100</f>
        <v>0.40688854520523232</v>
      </c>
      <c r="E396" s="33">
        <f>(((1-CDCM!$B698)*CDCM!E643+CDCM!$B698*E383)*CDCM!$B717+Input!$B51*E383)/CDCM!E737*100</f>
        <v>0.4136792498967759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8.396315424037433E-2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0.38148533014717489</v>
      </c>
      <c r="C415" s="30">
        <f>C396/(SUM($B$396:$E$396)+$B406)</f>
        <v>9.3430159550658573E-2</v>
      </c>
      <c r="D415" s="30">
        <f>D396/(SUM($B$396:$E$396)+$B406)</f>
        <v>0.2362007321717185</v>
      </c>
      <c r="E415" s="30">
        <f>E396/(SUM($B$396:$E$396)+$B406)</f>
        <v>0.24014276848364141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0.24014276848364141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4.6523050378791161E-2</v>
      </c>
      <c r="C432" s="30">
        <f>C326*$B423</f>
        <v>7.1070749341913486E-2</v>
      </c>
      <c r="D432" s="30">
        <f>D326*$B423</f>
        <v>2.8956501117633003E-2</v>
      </c>
      <c r="E432" s="30">
        <f>E326*$B423</f>
        <v>9.3592467645303767E-2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0.38148533014717489</v>
      </c>
      <c r="C441" s="32">
        <f>$C415</f>
        <v>9.3430159550658573E-2</v>
      </c>
      <c r="D441" s="32">
        <f>$D415</f>
        <v>0.2362007321717185</v>
      </c>
      <c r="E441" s="32">
        <f>$B432</f>
        <v>4.6523050378791161E-2</v>
      </c>
      <c r="F441" s="32">
        <f>$C432</f>
        <v>7.1070749341913486E-2</v>
      </c>
      <c r="G441" s="32">
        <f>$D432</f>
        <v>2.8956501117633003E-2</v>
      </c>
      <c r="H441" s="32">
        <f>$E432</f>
        <v>9.3592467645303767E-2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0.71111622186955192</v>
      </c>
      <c r="C450" s="17"/>
    </row>
    <row r="451" spans="1:3" x14ac:dyDescent="0.25">
      <c r="A451" s="4" t="s">
        <v>438</v>
      </c>
      <c r="B451" s="30">
        <f t="shared" si="2"/>
        <v>0.71111622186955192</v>
      </c>
      <c r="C451" s="17"/>
    </row>
    <row r="452" spans="1:3" x14ac:dyDescent="0.25">
      <c r="A452" s="4" t="s">
        <v>439</v>
      </c>
      <c r="B452" s="30">
        <f t="shared" si="2"/>
        <v>0.71111622186955192</v>
      </c>
      <c r="C452" s="17"/>
    </row>
    <row r="453" spans="1:3" x14ac:dyDescent="0.25">
      <c r="A453" s="4" t="s">
        <v>440</v>
      </c>
      <c r="B453" s="30">
        <f t="shared" si="2"/>
        <v>0.71111622186955192</v>
      </c>
      <c r="C453" s="17"/>
    </row>
    <row r="454" spans="1:3" x14ac:dyDescent="0.25">
      <c r="A454" s="4" t="s">
        <v>429</v>
      </c>
      <c r="B454" s="30">
        <f t="shared" si="2"/>
        <v>0.77544522853305664</v>
      </c>
      <c r="C454" s="17"/>
    </row>
    <row r="455" spans="1:3" x14ac:dyDescent="0.25">
      <c r="A455" s="4" t="s">
        <v>430</v>
      </c>
      <c r="B455" s="30">
        <f t="shared" si="2"/>
        <v>0.77544522853305664</v>
      </c>
      <c r="C455" s="17"/>
    </row>
    <row r="456" spans="1:3" x14ac:dyDescent="0.25">
      <c r="A456" s="4" t="s">
        <v>431</v>
      </c>
      <c r="B456" s="30">
        <f t="shared" si="2"/>
        <v>0.77544522853305664</v>
      </c>
      <c r="C456" s="17"/>
    </row>
    <row r="457" spans="1:3" x14ac:dyDescent="0.25">
      <c r="A457" s="4" t="s">
        <v>432</v>
      </c>
      <c r="B457" s="30">
        <f t="shared" si="2"/>
        <v>0.77544522853305664</v>
      </c>
      <c r="C457" s="17"/>
    </row>
    <row r="458" spans="1:3" x14ac:dyDescent="0.25">
      <c r="A458" s="4" t="s">
        <v>441</v>
      </c>
      <c r="B458" s="30">
        <f t="shared" si="2"/>
        <v>0.82871002159025653</v>
      </c>
      <c r="C458" s="17"/>
    </row>
    <row r="459" spans="1:3" x14ac:dyDescent="0.25">
      <c r="A459" s="4" t="s">
        <v>442</v>
      </c>
      <c r="B459" s="30">
        <f t="shared" si="2"/>
        <v>0.82871002159025653</v>
      </c>
      <c r="C459" s="17"/>
    </row>
    <row r="460" spans="1:3" x14ac:dyDescent="0.25">
      <c r="A460" s="4" t="s">
        <v>443</v>
      </c>
      <c r="B460" s="30">
        <f t="shared" si="2"/>
        <v>0.82871002159025653</v>
      </c>
      <c r="C460" s="17"/>
    </row>
    <row r="461" spans="1:3" x14ac:dyDescent="0.25">
      <c r="A461" s="4" t="s">
        <v>444</v>
      </c>
      <c r="B461" s="30">
        <f t="shared" si="2"/>
        <v>0.82871002159025653</v>
      </c>
      <c r="C461" s="17"/>
    </row>
    <row r="462" spans="1:3" x14ac:dyDescent="0.25">
      <c r="A462" s="4" t="s">
        <v>424</v>
      </c>
      <c r="B462" s="30">
        <f t="shared" si="2"/>
        <v>0.881115035674221</v>
      </c>
      <c r="C462" s="17"/>
    </row>
    <row r="463" spans="1:3" x14ac:dyDescent="0.25">
      <c r="A463" s="4" t="s">
        <v>425</v>
      </c>
      <c r="B463" s="30">
        <f t="shared" si="2"/>
        <v>0.881115035674221</v>
      </c>
      <c r="C463" s="17"/>
    </row>
    <row r="464" spans="1:3" x14ac:dyDescent="0.25">
      <c r="A464" s="4" t="s">
        <v>426</v>
      </c>
      <c r="B464" s="30">
        <f t="shared" si="2"/>
        <v>0.881115035674221</v>
      </c>
      <c r="C464" s="17"/>
    </row>
    <row r="465" spans="1:9" x14ac:dyDescent="0.25">
      <c r="A465" s="4" t="s">
        <v>427</v>
      </c>
      <c r="B465" s="30">
        <f t="shared" si="2"/>
        <v>0.881115035674221</v>
      </c>
      <c r="C465" s="17"/>
    </row>
    <row r="466" spans="1:9" x14ac:dyDescent="0.25">
      <c r="A466" s="4" t="s">
        <v>445</v>
      </c>
      <c r="B466" s="30">
        <f t="shared" si="2"/>
        <v>0.95125899035319339</v>
      </c>
      <c r="C466" s="17"/>
    </row>
    <row r="467" spans="1:9" x14ac:dyDescent="0.25">
      <c r="A467" s="4" t="s">
        <v>446</v>
      </c>
      <c r="B467" s="30">
        <f t="shared" si="2"/>
        <v>0.95125899035319339</v>
      </c>
      <c r="C467" s="17"/>
    </row>
    <row r="468" spans="1:9" x14ac:dyDescent="0.25">
      <c r="A468" s="4" t="s">
        <v>447</v>
      </c>
      <c r="B468" s="30">
        <f t="shared" si="2"/>
        <v>0.95125899035319339</v>
      </c>
      <c r="C468" s="17"/>
    </row>
    <row r="469" spans="1:9" x14ac:dyDescent="0.25">
      <c r="A469" s="4" t="s">
        <v>448</v>
      </c>
      <c r="B469" s="30">
        <f t="shared" si="2"/>
        <v>0.95125899035319339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0.38148533014717489</v>
      </c>
      <c r="C503" s="17"/>
    </row>
    <row r="504" spans="1:3" x14ac:dyDescent="0.25">
      <c r="A504" s="4" t="s">
        <v>439</v>
      </c>
      <c r="B504" s="30">
        <f t="shared" si="3"/>
        <v>0.47491548969783348</v>
      </c>
      <c r="C504" s="17"/>
    </row>
    <row r="505" spans="1:3" x14ac:dyDescent="0.25">
      <c r="A505" s="4" t="s">
        <v>440</v>
      </c>
      <c r="B505" s="30">
        <f t="shared" si="3"/>
        <v>0.71111622186955192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0.38148533014717489</v>
      </c>
      <c r="C507" s="17"/>
    </row>
    <row r="508" spans="1:3" x14ac:dyDescent="0.25">
      <c r="A508" s="4" t="s">
        <v>431</v>
      </c>
      <c r="B508" s="30">
        <f t="shared" si="3"/>
        <v>0.47491548969783348</v>
      </c>
      <c r="C508" s="17"/>
    </row>
    <row r="509" spans="1:3" x14ac:dyDescent="0.25">
      <c r="A509" s="4" t="s">
        <v>432</v>
      </c>
      <c r="B509" s="30">
        <f t="shared" si="3"/>
        <v>0.71111622186955192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0.38148533014717489</v>
      </c>
      <c r="C511" s="17"/>
    </row>
    <row r="512" spans="1:3" x14ac:dyDescent="0.25">
      <c r="A512" s="4" t="s">
        <v>443</v>
      </c>
      <c r="B512" s="30">
        <f t="shared" si="3"/>
        <v>0.47491548969783348</v>
      </c>
      <c r="C512" s="17"/>
    </row>
    <row r="513" spans="1:3" x14ac:dyDescent="0.25">
      <c r="A513" s="4" t="s">
        <v>444</v>
      </c>
      <c r="B513" s="30">
        <f t="shared" si="3"/>
        <v>0.71111622186955192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0.38148533014717489</v>
      </c>
      <c r="C515" s="17"/>
    </row>
    <row r="516" spans="1:3" x14ac:dyDescent="0.25">
      <c r="A516" s="4" t="s">
        <v>426</v>
      </c>
      <c r="B516" s="30">
        <f t="shared" si="3"/>
        <v>0.47491548969783348</v>
      </c>
      <c r="C516" s="17"/>
    </row>
    <row r="517" spans="1:3" x14ac:dyDescent="0.25">
      <c r="A517" s="4" t="s">
        <v>427</v>
      </c>
      <c r="B517" s="30">
        <f t="shared" si="3"/>
        <v>0.71111622186955192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0.38148533014717489</v>
      </c>
      <c r="C519" s="17"/>
    </row>
    <row r="520" spans="1:3" x14ac:dyDescent="0.25">
      <c r="A520" s="4" t="s">
        <v>447</v>
      </c>
      <c r="B520" s="30">
        <f t="shared" si="3"/>
        <v>0.47491548969783348</v>
      </c>
      <c r="C520" s="17"/>
    </row>
    <row r="521" spans="1:3" x14ac:dyDescent="0.25">
      <c r="A521" s="4" t="s">
        <v>448</v>
      </c>
      <c r="B521" s="30">
        <f t="shared" si="3"/>
        <v>0.71111622186955192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0.71111622186955192</v>
      </c>
      <c r="C530" s="17"/>
    </row>
    <row r="531" spans="1:3" x14ac:dyDescent="0.25">
      <c r="A531" s="4" t="s">
        <v>438</v>
      </c>
      <c r="B531" s="30">
        <f t="shared" si="4"/>
        <v>0.53293948840504024</v>
      </c>
      <c r="C531" s="17"/>
    </row>
    <row r="532" spans="1:3" x14ac:dyDescent="0.25">
      <c r="A532" s="4" t="s">
        <v>439</v>
      </c>
      <c r="B532" s="30">
        <f t="shared" si="4"/>
        <v>0.4498337458779611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0.77544522853305664</v>
      </c>
      <c r="C534" s="17"/>
    </row>
    <row r="535" spans="1:3" x14ac:dyDescent="0.25">
      <c r="A535" s="4" t="s">
        <v>430</v>
      </c>
      <c r="B535" s="30">
        <f t="shared" si="4"/>
        <v>0.6369451164022093</v>
      </c>
      <c r="C535" s="17"/>
    </row>
    <row r="536" spans="1:3" x14ac:dyDescent="0.25">
      <c r="A536" s="4" t="s">
        <v>431</v>
      </c>
      <c r="B536" s="30">
        <f t="shared" si="4"/>
        <v>0.57234546618463289</v>
      </c>
      <c r="C536" s="17"/>
    </row>
    <row r="537" spans="1:3" x14ac:dyDescent="0.25">
      <c r="A537" s="4" t="s">
        <v>432</v>
      </c>
      <c r="B537" s="30">
        <f t="shared" si="4"/>
        <v>0.22268127023199058</v>
      </c>
      <c r="C537" s="17"/>
    </row>
    <row r="538" spans="1:3" x14ac:dyDescent="0.25">
      <c r="A538" s="4" t="s">
        <v>441</v>
      </c>
      <c r="B538" s="30">
        <f t="shared" si="4"/>
        <v>0.82871002159025653</v>
      </c>
      <c r="C538" s="17"/>
    </row>
    <row r="539" spans="1:3" x14ac:dyDescent="0.25">
      <c r="A539" s="4" t="s">
        <v>442</v>
      </c>
      <c r="B539" s="30">
        <f t="shared" si="4"/>
        <v>0.72306238354782804</v>
      </c>
      <c r="C539" s="17"/>
    </row>
    <row r="540" spans="1:3" x14ac:dyDescent="0.25">
      <c r="A540" s="4" t="s">
        <v>443</v>
      </c>
      <c r="B540" s="30">
        <f t="shared" si="4"/>
        <v>0.67378588579736909</v>
      </c>
      <c r="C540" s="17"/>
    </row>
    <row r="541" spans="1:3" x14ac:dyDescent="0.25">
      <c r="A541" s="4" t="s">
        <v>444</v>
      </c>
      <c r="B541" s="30">
        <f t="shared" si="4"/>
        <v>0.40706266195260044</v>
      </c>
      <c r="C541" s="17"/>
    </row>
    <row r="542" spans="1:3" x14ac:dyDescent="0.25">
      <c r="A542" s="4" t="s">
        <v>424</v>
      </c>
      <c r="B542" s="30">
        <f t="shared" si="4"/>
        <v>0.881115035674221</v>
      </c>
      <c r="C542" s="17"/>
    </row>
    <row r="543" spans="1:3" x14ac:dyDescent="0.25">
      <c r="A543" s="4" t="s">
        <v>425</v>
      </c>
      <c r="B543" s="30">
        <f t="shared" si="4"/>
        <v>0.80778958023086578</v>
      </c>
      <c r="C543" s="17"/>
    </row>
    <row r="544" spans="1:3" x14ac:dyDescent="0.25">
      <c r="A544" s="4" t="s">
        <v>426</v>
      </c>
      <c r="B544" s="30">
        <f t="shared" si="4"/>
        <v>0.77358889475264636</v>
      </c>
      <c r="C544" s="17"/>
    </row>
    <row r="545" spans="1:3" x14ac:dyDescent="0.25">
      <c r="A545" s="4" t="s">
        <v>427</v>
      </c>
      <c r="B545" s="30">
        <f t="shared" si="4"/>
        <v>0.58846784303653277</v>
      </c>
      <c r="C545" s="17"/>
    </row>
    <row r="546" spans="1:3" x14ac:dyDescent="0.25">
      <c r="A546" s="4" t="s">
        <v>445</v>
      </c>
      <c r="B546" s="30">
        <f t="shared" si="4"/>
        <v>0.95125899035319339</v>
      </c>
      <c r="C546" s="17"/>
    </row>
    <row r="547" spans="1:3" x14ac:dyDescent="0.25">
      <c r="A547" s="4" t="s">
        <v>446</v>
      </c>
      <c r="B547" s="30">
        <f t="shared" si="4"/>
        <v>0.92119667968683028</v>
      </c>
      <c r="C547" s="17"/>
    </row>
    <row r="548" spans="1:3" x14ac:dyDescent="0.25">
      <c r="A548" s="4" t="s">
        <v>447</v>
      </c>
      <c r="B548" s="30">
        <f t="shared" si="4"/>
        <v>0.90717492386366916</v>
      </c>
      <c r="C548" s="17"/>
    </row>
    <row r="549" spans="1:3" x14ac:dyDescent="0.25">
      <c r="A549" s="4" t="s">
        <v>448</v>
      </c>
      <c r="B549" s="30">
        <f t="shared" si="4"/>
        <v>0.83127813558019459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pane ySplit="1" topLeftCell="A5" activePane="bottomLeft" state="frozen"/>
      <selection pane="bottomLeft" activeCell="D10" sqref="D10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South West in April 19 (Finals)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0.37526615197479507</v>
      </c>
      <c r="C17" s="30">
        <f>CDCM!$B812+CDCM!C812+CDCM!$D812+CDCM!$E812*(1-Input!$B19*CDCM!$C887)</f>
        <v>0.61583543189493151</v>
      </c>
      <c r="D17" s="30">
        <f>(CDCM!$D812+CDCM!$E812*(1-Input!$B19*CDCM!$C887))/(1-CDCM!C812-CDCM!$B812)</f>
        <v>0.36977418050040661</v>
      </c>
      <c r="E17" s="30">
        <f>CDCM!E812*(1-Input!$B19*CDCM!$C887)/(1-CDCM!$B812-CDCM!$C812-CDCM!$D812)</f>
        <v>0.25230988020019018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0.95125899035319339</v>
      </c>
      <c r="C26" s="32">
        <f>EDCM!B547</f>
        <v>0.92119667968683028</v>
      </c>
      <c r="D26" s="32">
        <f>EDCM!B548</f>
        <v>0.90717492386366916</v>
      </c>
      <c r="E26" s="32">
        <f>EDCM!B549</f>
        <v>0.83127813558019459</v>
      </c>
      <c r="F26" s="17"/>
    </row>
    <row r="27" spans="1:6" x14ac:dyDescent="0.25">
      <c r="A27" s="4" t="s">
        <v>521</v>
      </c>
      <c r="B27" s="32">
        <f>EDCM!B542</f>
        <v>0.881115035674221</v>
      </c>
      <c r="C27" s="32">
        <f>EDCM!B543</f>
        <v>0.80778958023086578</v>
      </c>
      <c r="D27" s="32">
        <f>EDCM!B544</f>
        <v>0.77358889475264636</v>
      </c>
      <c r="E27" s="32">
        <f>EDCM!B545</f>
        <v>0.58846784303653277</v>
      </c>
      <c r="F27" s="17"/>
    </row>
    <row r="28" spans="1:6" x14ac:dyDescent="0.25">
      <c r="A28" s="4" t="s">
        <v>522</v>
      </c>
      <c r="B28" s="32">
        <f>EDCM!B538</f>
        <v>0.82871002159025653</v>
      </c>
      <c r="C28" s="32">
        <f>EDCM!B539</f>
        <v>0.72306238354782804</v>
      </c>
      <c r="D28" s="32">
        <f>EDCM!B540</f>
        <v>0.67378588579736909</v>
      </c>
      <c r="E28" s="32">
        <f>EDCM!B541</f>
        <v>0.40706266195260044</v>
      </c>
      <c r="F28" s="17"/>
    </row>
    <row r="29" spans="1:6" x14ac:dyDescent="0.25">
      <c r="A29" s="4" t="s">
        <v>523</v>
      </c>
      <c r="B29" s="32">
        <f>EDCM!B534</f>
        <v>0.77544522853305664</v>
      </c>
      <c r="C29" s="32">
        <f>EDCM!B535</f>
        <v>0.6369451164022093</v>
      </c>
      <c r="D29" s="32">
        <f>EDCM!B536</f>
        <v>0.57234546618463289</v>
      </c>
      <c r="E29" s="32">
        <f>EDCM!B537</f>
        <v>0.22268127023199058</v>
      </c>
      <c r="F29" s="17"/>
    </row>
    <row r="30" spans="1:6" x14ac:dyDescent="0.25">
      <c r="A30" s="4" t="s">
        <v>524</v>
      </c>
      <c r="B30" s="32">
        <f>EDCM!B530</f>
        <v>0.71111622186955192</v>
      </c>
      <c r="C30" s="32">
        <f>EDCM!B531</f>
        <v>0.53293948840504024</v>
      </c>
      <c r="D30" s="32">
        <f>EDCM!B532</f>
        <v>0.4498337458779611</v>
      </c>
      <c r="E30" s="32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4.0</DocVersion>
    <Archived xmlns="c7312139-f4c2-453d-a4c8-c631b6303d87">false</Archived>
    <SQLID xmlns="c7312139-f4c2-453d-a4c8-c631b6303d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2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v4.0</dc:title>
  <dc:creator/>
  <cp:lastModifiedBy>Wornell, Dave I.</cp:lastModifiedBy>
  <dcterms:created xsi:type="dcterms:W3CDTF">2016-05-16T11:48:53Z</dcterms:created>
  <dcterms:modified xsi:type="dcterms:W3CDTF">2017-12-14T09:57:57Z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