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Breakdown'!$B$1:$AQ$49</definedName>
  </definedNames>
  <calcPr calcId="145621"/>
</workbook>
</file>

<file path=xl/calcChain.xml><?xml version="1.0" encoding="utf-8"?>
<calcChain xmlns="http://schemas.openxmlformats.org/spreadsheetml/2006/main">
  <c r="P32" i="3" l="1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6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Q7" i="3"/>
  <c r="Q8" i="3"/>
  <c r="Q9" i="3"/>
  <c r="Q10" i="3"/>
  <c r="Q11" i="3"/>
  <c r="Q17" i="3"/>
  <c r="Q18" i="3"/>
  <c r="Q19" i="3"/>
  <c r="Q20" i="3"/>
  <c r="Q21" i="3"/>
  <c r="Q22" i="3"/>
  <c r="Q23" i="3"/>
  <c r="Q24" i="3"/>
  <c r="G72" i="2"/>
  <c r="H72" i="2"/>
  <c r="AU72" i="2" s="1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V72" i="2"/>
  <c r="AZ72" i="2" s="1"/>
  <c r="AY72" i="2" l="1"/>
  <c r="AW72" i="2" s="1"/>
  <c r="AX72" i="2"/>
  <c r="K15" i="3" l="1"/>
  <c r="K16" i="3"/>
  <c r="O7" i="3" l="1"/>
  <c r="O8" i="3"/>
  <c r="O9" i="3"/>
  <c r="O10" i="3"/>
  <c r="O11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V66" i="2" l="1"/>
  <c r="AZ66" i="2" s="1"/>
  <c r="AX66" i="2" s="1"/>
  <c r="AU66" i="2"/>
  <c r="AY66" i="2" s="1"/>
  <c r="AW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O60" i="2"/>
  <c r="AN60" i="2"/>
  <c r="AQ60" i="2"/>
  <c r="AP60" i="2"/>
  <c r="AN61" i="2"/>
  <c r="AO61" i="2"/>
  <c r="AP61" i="2"/>
  <c r="AQ61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55" i="2" l="1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AV54" i="2"/>
  <c r="AY71" i="2"/>
  <c r="AW71" i="2" s="1"/>
  <c r="AY56" i="2"/>
  <c r="AW56" i="2" s="1"/>
  <c r="AX62" i="2" l="1"/>
  <c r="AX71" i="2"/>
  <c r="AX64" i="2"/>
  <c r="AZ54" i="2"/>
  <c r="AX54" i="2" s="1"/>
  <c r="Q6" i="3" s="1"/>
  <c r="O6" i="3" l="1"/>
  <c r="K6" i="3" l="1"/>
</calcChain>
</file>

<file path=xl/sharedStrings.xml><?xml version="1.0" encoding="utf-8"?>
<sst xmlns="http://schemas.openxmlformats.org/spreadsheetml/2006/main" count="306" uniqueCount="98">
  <si>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</si>
  <si>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</si>
  <si>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</si>
  <si>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</si>
  <si>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</si>
  <si>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</si>
  <si>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</si>
  <si>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</si>
  <si>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</si>
  <si>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</si>
  <si>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</si>
  <si>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</si>
  <si>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</si>
  <si>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</si>
  <si>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</si>
  <si>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</si>
  <si>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</si>
  <si>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</si>
  <si>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</si>
  <si>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</si>
  <si>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</si>
  <si>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</si>
  <si>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</si>
  <si>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</si>
  <si>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</si>
  <si>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</si>
  <si>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</si>
  <si>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</si>
  <si>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</si>
  <si>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</si>
  <si>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</si>
  <si>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</si>
  <si>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</si>
  <si>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</si>
  <si>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</si>
  <si>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</si>
  <si>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</si>
  <si>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</si>
  <si>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</si>
  <si>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</si>
  <si>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</si>
  <si>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</si>
  <si>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</si>
  <si>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</si>
  <si>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</si>
  <si>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</si>
  <si>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</si>
  <si>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</si>
  <si>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</si>
  <si>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</si>
  <si>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</si>
  <si>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</si>
  <si>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</si>
  <si>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</si>
  <si>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</si>
  <si>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</si>
  <si>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</si>
  <si>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</si>
  <si>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</si>
  <si>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</si>
  <si>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</si>
  <si>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</si>
  <si>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</si>
  <si>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</si>
  <si>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</si>
  <si>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</si>
  <si>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</si>
  <si>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</si>
  <si>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</si>
  <si>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</si>
  <si>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</si>
  <si>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</si>
  <si>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</si>
  <si>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</si>
  <si>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</si>
  <si>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</si>
  <si>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</si>
  <si>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</si>
  <si>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</si>
  <si>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</si>
  <si>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</si>
  <si>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</si>
  <si>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</si>
  <si>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</si>
  <si>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</si>
  <si>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</si>
  <si>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</si>
  <si>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</si>
  <si>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</si>
  <si>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</si>
  <si>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</si>
  <si>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</si>
  <si>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</si>
  <si>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Table 1061/1062/1064: TPR data</t>
  </si>
  <si>
    <t>Table 1066/1068 - annual hours in time bands</t>
  </si>
  <si>
    <t>Table 1010 - no of days and Rate of return</t>
  </si>
  <si>
    <t>Table 1076: allowed revenue</t>
  </si>
  <si>
    <t>DNO : Mid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</si>
</sst>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66675</xdr:rowOff>
    </xdr:from>
    <xdr:to>
      <xdr:col>24</xdr:col>
      <xdr:colOff>466725</xdr:colOff>
      <xdr:row>1</xdr:row>
      <xdr:rowOff>816428</xdr:rowOff>
    </xdr:to>
    <xdr:sp macro="" textlink="">
      <xdr:nvSpPr>
        <xdr:cNvPr id="4" name="TextBox 3"/>
        <xdr:cNvSpPr txBox="1"/>
      </xdr:nvSpPr>
      <xdr:spPr>
        <a:xfrm>
          <a:off x="161924" y="270782"/>
          <a:ext cx="18347872" cy="7497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West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7/CDCM%20Models/CDCM%20Models%20with%20DCP227%20Updates/CDCM-model227+r7062%20-%201%20April%202017%20-%20West%20Mid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8/CDCM%20Models/April%2018%20CDCM%20Models/CDCM%20Model_01%20April%202018%20Pre-Release%20-%20M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  <sheetName val="CDCM-model227+r7062 - 1 April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Midlands in April 17 (Final)</v>
          </cell>
        </row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2.2269999999999999</v>
          </cell>
          <cell r="E15">
            <v>0</v>
          </cell>
          <cell r="F15">
            <v>0</v>
          </cell>
          <cell r="G15">
            <v>3.9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2.6459999999999999</v>
          </cell>
          <cell r="E16">
            <v>6.9000000000000006E-2</v>
          </cell>
          <cell r="F16">
            <v>0</v>
          </cell>
          <cell r="G16">
            <v>3.9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0.19700000000000001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2.0779999999999998</v>
          </cell>
          <cell r="E18">
            <v>0</v>
          </cell>
          <cell r="F18">
            <v>0</v>
          </cell>
          <cell r="G18">
            <v>5.99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2.3820000000000001</v>
          </cell>
          <cell r="E19">
            <v>6.5000000000000002E-2</v>
          </cell>
          <cell r="F19">
            <v>0</v>
          </cell>
          <cell r="G19">
            <v>5.99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0.371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1.7450000000000001</v>
          </cell>
          <cell r="E21">
            <v>4.5999999999999999E-2</v>
          </cell>
          <cell r="F21">
            <v>0</v>
          </cell>
          <cell r="G21">
            <v>4.58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1.5740000000000001</v>
          </cell>
          <cell r="E22">
            <v>3.7999999999999999E-2</v>
          </cell>
          <cell r="F22">
            <v>0</v>
          </cell>
          <cell r="G22">
            <v>3.4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1.0649999999999999</v>
          </cell>
          <cell r="E23">
            <v>7.0000000000000001E-3</v>
          </cell>
          <cell r="F23">
            <v>0</v>
          </cell>
          <cell r="G23">
            <v>59.01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632</v>
          </cell>
          <cell r="C24">
            <v>0</v>
          </cell>
          <cell r="D24">
            <v>12.725</v>
          </cell>
          <cell r="E24">
            <v>0.78200000000000003</v>
          </cell>
          <cell r="F24">
            <v>5.8000000000000003E-2</v>
          </cell>
          <cell r="G24">
            <v>3.9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633</v>
          </cell>
          <cell r="C25">
            <v>0</v>
          </cell>
          <cell r="D25">
            <v>12.798999999999999</v>
          </cell>
          <cell r="E25">
            <v>0.78700000000000003</v>
          </cell>
          <cell r="F25">
            <v>5.8000000000000003E-2</v>
          </cell>
          <cell r="G25">
            <v>5.99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127, 129</v>
          </cell>
          <cell r="C26">
            <v>0</v>
          </cell>
          <cell r="D26">
            <v>11.093999999999999</v>
          </cell>
          <cell r="E26">
            <v>0.66900000000000004</v>
          </cell>
          <cell r="F26">
            <v>4.1000000000000002E-2</v>
          </cell>
          <cell r="G26">
            <v>7.72</v>
          </cell>
          <cell r="H26">
            <v>3.44</v>
          </cell>
          <cell r="I26">
            <v>0.4</v>
          </cell>
        </row>
        <row r="27">
          <cell r="A27" t="str">
            <v>LV Sub HH Metered</v>
          </cell>
          <cell r="B27" t="str">
            <v>128</v>
          </cell>
          <cell r="C27">
            <v>0</v>
          </cell>
          <cell r="D27">
            <v>9.8140000000000001</v>
          </cell>
          <cell r="E27">
            <v>0.56999999999999995</v>
          </cell>
          <cell r="F27">
            <v>1.9E-2</v>
          </cell>
          <cell r="G27">
            <v>5.95</v>
          </cell>
          <cell r="H27">
            <v>4.4800000000000004</v>
          </cell>
          <cell r="I27">
            <v>0.33700000000000002</v>
          </cell>
        </row>
        <row r="28">
          <cell r="A28" t="str">
            <v>HV HH Metered</v>
          </cell>
          <cell r="B28" t="str">
            <v>365, 367</v>
          </cell>
          <cell r="C28">
            <v>0</v>
          </cell>
          <cell r="D28">
            <v>7.1559999999999997</v>
          </cell>
          <cell r="E28">
            <v>0.39200000000000002</v>
          </cell>
          <cell r="F28">
            <v>7.0000000000000001E-3</v>
          </cell>
          <cell r="G28">
            <v>59.01</v>
          </cell>
          <cell r="H28">
            <v>4.7300000000000004</v>
          </cell>
          <cell r="I28">
            <v>0.224</v>
          </cell>
        </row>
        <row r="29">
          <cell r="A29" t="str">
            <v>NHH UMS category A</v>
          </cell>
          <cell r="B29" t="str">
            <v>95</v>
          </cell>
          <cell r="C29">
            <v>8</v>
          </cell>
          <cell r="D29">
            <v>1.9710000000000001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96</v>
          </cell>
          <cell r="C30">
            <v>1</v>
          </cell>
          <cell r="D30">
            <v>2.54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</v>
          </cell>
          <cell r="C31">
            <v>1</v>
          </cell>
          <cell r="D31">
            <v>4.12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98</v>
          </cell>
          <cell r="C32">
            <v>1</v>
          </cell>
          <cell r="D32">
            <v>1.393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99</v>
          </cell>
          <cell r="C33">
            <v>0</v>
          </cell>
          <cell r="D33">
            <v>38.722999999999999</v>
          </cell>
          <cell r="E33">
            <v>1.244</v>
          </cell>
          <cell r="F33">
            <v>0.621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625</v>
          </cell>
          <cell r="C34" t="str">
            <v>8&amp;0</v>
          </cell>
          <cell r="D34">
            <v>-0.56599999999999995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570</v>
          </cell>
          <cell r="C35">
            <v>8</v>
          </cell>
          <cell r="D35">
            <v>-0.48299999999999998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571</v>
          </cell>
          <cell r="C36">
            <v>0</v>
          </cell>
          <cell r="D36">
            <v>-0.56599999999999995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0.24199999999999999</v>
          </cell>
        </row>
        <row r="37">
          <cell r="A37" t="str">
            <v>LV Generation Non-Intermittent</v>
          </cell>
          <cell r="B37" t="str">
            <v>573</v>
          </cell>
          <cell r="C37">
            <v>0</v>
          </cell>
          <cell r="D37">
            <v>-4.7720000000000002</v>
          </cell>
          <cell r="E37">
            <v>-0.36399999999999999</v>
          </cell>
          <cell r="F37">
            <v>-4.5999999999999999E-2</v>
          </cell>
          <cell r="G37">
            <v>0</v>
          </cell>
          <cell r="H37">
            <v>0</v>
          </cell>
          <cell r="I37">
            <v>0.24199999999999999</v>
          </cell>
        </row>
        <row r="38">
          <cell r="A38" t="str">
            <v>LV Sub Generation Intermittent</v>
          </cell>
          <cell r="B38" t="str">
            <v>572</v>
          </cell>
          <cell r="C38">
            <v>0</v>
          </cell>
          <cell r="D38">
            <v>-0.48299999999999998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0.20699999999999999</v>
          </cell>
        </row>
        <row r="39">
          <cell r="A39" t="str">
            <v>LV Sub Generation Non-Intermittent</v>
          </cell>
          <cell r="B39" t="str">
            <v>574</v>
          </cell>
          <cell r="C39">
            <v>0</v>
          </cell>
          <cell r="D39">
            <v>-4.07</v>
          </cell>
          <cell r="E39">
            <v>-0.313</v>
          </cell>
          <cell r="F39">
            <v>-3.7999999999999999E-2</v>
          </cell>
          <cell r="G39">
            <v>0</v>
          </cell>
          <cell r="H39">
            <v>0</v>
          </cell>
          <cell r="I39">
            <v>0.20699999999999999</v>
          </cell>
        </row>
        <row r="40">
          <cell r="A40" t="str">
            <v>HV Generation Intermittent</v>
          </cell>
          <cell r="B40" t="str">
            <v>575</v>
          </cell>
          <cell r="C40">
            <v>0</v>
          </cell>
          <cell r="D40">
            <v>-0.24399999999999999</v>
          </cell>
          <cell r="E40">
            <v>0</v>
          </cell>
          <cell r="F40">
            <v>0</v>
          </cell>
          <cell r="G40">
            <v>28.45</v>
          </cell>
          <cell r="H40">
            <v>0</v>
          </cell>
          <cell r="I40">
            <v>0.16700000000000001</v>
          </cell>
        </row>
        <row r="41">
          <cell r="A41" t="str">
            <v>HV Generation Non-Intermittent</v>
          </cell>
          <cell r="B41" t="str">
            <v>577</v>
          </cell>
          <cell r="C41">
            <v>0</v>
          </cell>
          <cell r="D41">
            <v>-2.0680000000000001</v>
          </cell>
          <cell r="E41">
            <v>-0.16700000000000001</v>
          </cell>
          <cell r="F41">
            <v>-1.2999999999999999E-2</v>
          </cell>
          <cell r="G41">
            <v>28.45</v>
          </cell>
          <cell r="H41">
            <v>0</v>
          </cell>
          <cell r="I41">
            <v>0.16700000000000001</v>
          </cell>
        </row>
        <row r="42">
          <cell r="A42" t="str">
            <v>LDNO LV: Domestic Unrestricted</v>
          </cell>
          <cell r="B42">
            <v>0</v>
          </cell>
          <cell r="C42">
            <v>1</v>
          </cell>
          <cell r="D42">
            <v>1.4910000000000001</v>
          </cell>
          <cell r="E42">
            <v>0</v>
          </cell>
          <cell r="F42">
            <v>0</v>
          </cell>
          <cell r="G42">
            <v>2.61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West Midlands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203369908.69980955</v>
          </cell>
          <cell r="D14">
            <v>-57764.935611605644</v>
          </cell>
          <cell r="E14">
            <v>-1.2339592890923045E-4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7006599.2032143781</v>
          </cell>
          <cell r="C46">
            <v>1967400.2028794924</v>
          </cell>
          <cell r="D46">
            <v>184042906.14357379</v>
          </cell>
          <cell r="E46">
            <v>156036964.25558421</v>
          </cell>
          <cell r="F46">
            <v>28005941.887989573</v>
          </cell>
          <cell r="G46">
            <v>0</v>
          </cell>
          <cell r="H46">
            <v>0</v>
          </cell>
          <cell r="I46">
            <v>2.6267080620101897</v>
          </cell>
        </row>
        <row r="47">
          <cell r="A47" t="str">
            <v>LDNO LV: Domestic Unrestricted</v>
          </cell>
          <cell r="B47">
            <v>41568.678990041961</v>
          </cell>
          <cell r="C47">
            <v>13963.737782751579</v>
          </cell>
          <cell r="D47">
            <v>752814.55172890867</v>
          </cell>
          <cell r="E47">
            <v>619789.0037415257</v>
          </cell>
          <cell r="F47">
            <v>133025.54798738292</v>
          </cell>
          <cell r="G47">
            <v>0</v>
          </cell>
          <cell r="H47">
            <v>0</v>
          </cell>
          <cell r="I47">
            <v>1.8110138931988917</v>
          </cell>
        </row>
        <row r="48">
          <cell r="A48" t="str">
            <v>LDNO HV: Domestic Unrestricted</v>
          </cell>
          <cell r="B48">
            <v>74118.188048410288</v>
          </cell>
          <cell r="C48">
            <v>24598.066280902651</v>
          </cell>
          <cell r="D48">
            <v>971648.55492260633</v>
          </cell>
          <cell r="E48">
            <v>801958.79468379938</v>
          </cell>
          <cell r="F48">
            <v>169689.76023880689</v>
          </cell>
          <cell r="G48">
            <v>0</v>
          </cell>
          <cell r="H48">
            <v>0</v>
          </cell>
          <cell r="I48">
            <v>1.3109448308261047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1653544.5880335881</v>
          </cell>
          <cell r="C50">
            <v>300314.63390594267</v>
          </cell>
          <cell r="D50">
            <v>29458015.248361409</v>
          </cell>
          <cell r="E50">
            <v>25183036.434710316</v>
          </cell>
          <cell r="F50">
            <v>4274978.8136510942</v>
          </cell>
          <cell r="G50">
            <v>0</v>
          </cell>
          <cell r="H50">
            <v>0</v>
          </cell>
          <cell r="I50">
            <v>1.7815071611339601</v>
          </cell>
        </row>
        <row r="51">
          <cell r="A51" t="str">
            <v>LDNO LV: Domestic Two Rate</v>
          </cell>
          <cell r="B51">
            <v>3545.142400533598</v>
          </cell>
          <cell r="C51">
            <v>1003.190066077544</v>
          </cell>
          <cell r="D51">
            <v>56499.806839639903</v>
          </cell>
          <cell r="E51">
            <v>46942.916675152184</v>
          </cell>
          <cell r="F51">
            <v>9556.8901644877224</v>
          </cell>
          <cell r="G51">
            <v>0</v>
          </cell>
          <cell r="H51">
            <v>0</v>
          </cell>
          <cell r="I51">
            <v>1.5937246083862759</v>
          </cell>
        </row>
        <row r="52">
          <cell r="A52" t="str">
            <v>LDNO HV: Domestic Two Rate</v>
          </cell>
          <cell r="B52">
            <v>5660.6610833066807</v>
          </cell>
          <cell r="C52">
            <v>1260.0889306300521</v>
          </cell>
          <cell r="D52">
            <v>61658.423122072316</v>
          </cell>
          <cell r="E52">
            <v>52965.699634120901</v>
          </cell>
          <cell r="F52">
            <v>8692.7234879514126</v>
          </cell>
          <cell r="G52">
            <v>0</v>
          </cell>
          <cell r="H52">
            <v>0</v>
          </cell>
          <cell r="I52">
            <v>1.0892442104315931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36106.46318967735</v>
          </cell>
          <cell r="C54">
            <v>10493</v>
          </cell>
          <cell r="D54">
            <v>71129.732483664382</v>
          </cell>
          <cell r="E54">
            <v>71129.732483664382</v>
          </cell>
          <cell r="F54">
            <v>0</v>
          </cell>
          <cell r="G54">
            <v>0</v>
          </cell>
          <cell r="H54">
            <v>0</v>
          </cell>
          <cell r="I54">
            <v>0.19700000000000001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1619655.6585213088</v>
          </cell>
          <cell r="C58">
            <v>135679.92656869252</v>
          </cell>
          <cell r="D58">
            <v>36622882.658607408</v>
          </cell>
          <cell r="E58">
            <v>33656444.584072798</v>
          </cell>
          <cell r="F58">
            <v>2966438.0745346085</v>
          </cell>
          <cell r="G58">
            <v>0</v>
          </cell>
          <cell r="H58">
            <v>0</v>
          </cell>
          <cell r="I58">
            <v>2.2611523916165535</v>
          </cell>
        </row>
        <row r="59">
          <cell r="A59" t="str">
            <v>LDNO LV: Small Non Domestic Unrestricted</v>
          </cell>
          <cell r="B59">
            <v>2891.2734624687741</v>
          </cell>
          <cell r="C59">
            <v>8156.5389495421296</v>
          </cell>
          <cell r="D59">
            <v>159600.79619791402</v>
          </cell>
          <cell r="E59">
            <v>40217.613862940649</v>
          </cell>
          <cell r="F59">
            <v>119383.18233497336</v>
          </cell>
          <cell r="G59">
            <v>0</v>
          </cell>
          <cell r="H59">
            <v>0</v>
          </cell>
          <cell r="I59">
            <v>5.5200865040844516</v>
          </cell>
        </row>
        <row r="60">
          <cell r="A60" t="str">
            <v>LDNO HV: Small Non Domestic Unrestricted</v>
          </cell>
          <cell r="B60">
            <v>15215.334512820744</v>
          </cell>
          <cell r="C60">
            <v>894.00804864272811</v>
          </cell>
          <cell r="D60">
            <v>163170.58506814827</v>
          </cell>
          <cell r="E60">
            <v>153674.87857948954</v>
          </cell>
          <cell r="F60">
            <v>9495.7064886587377</v>
          </cell>
          <cell r="G60">
            <v>0</v>
          </cell>
          <cell r="H60">
            <v>0</v>
          </cell>
          <cell r="I60">
            <v>1.0724087921343926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713686.18266977696</v>
          </cell>
          <cell r="C62">
            <v>34491.689344628736</v>
          </cell>
          <cell r="D62">
            <v>12925383.713718239</v>
          </cell>
          <cell r="E62">
            <v>12171274.663731949</v>
          </cell>
          <cell r="F62">
            <v>754109.04998629028</v>
          </cell>
          <cell r="G62">
            <v>0</v>
          </cell>
          <cell r="H62">
            <v>0</v>
          </cell>
          <cell r="I62">
            <v>1.8110738343520409</v>
          </cell>
        </row>
        <row r="63">
          <cell r="A63" t="str">
            <v>LDNO LV: Small Non Domestic Two Rate</v>
          </cell>
          <cell r="B63">
            <v>1205.3173429962339</v>
          </cell>
          <cell r="C63">
            <v>17.982920518675567</v>
          </cell>
          <cell r="D63">
            <v>14424.39831500919</v>
          </cell>
          <cell r="E63">
            <v>14161.191298837595</v>
          </cell>
          <cell r="F63">
            <v>263.20701617159489</v>
          </cell>
          <cell r="G63">
            <v>0</v>
          </cell>
          <cell r="H63">
            <v>0</v>
          </cell>
          <cell r="I63">
            <v>1.1967303381823371</v>
          </cell>
        </row>
        <row r="64">
          <cell r="A64" t="str">
            <v>LDNO HV: Small Non Domestic Two Rate</v>
          </cell>
          <cell r="B64">
            <v>4747.6888594644315</v>
          </cell>
          <cell r="C64">
            <v>77.069659365752401</v>
          </cell>
          <cell r="D64">
            <v>43894.875428023188</v>
          </cell>
          <cell r="E64">
            <v>43076.280041069847</v>
          </cell>
          <cell r="F64">
            <v>818.59538695333913</v>
          </cell>
          <cell r="G64">
            <v>0</v>
          </cell>
          <cell r="H64">
            <v>0</v>
          </cell>
          <cell r="I64">
            <v>0.92455248705945736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6654.8554381718086</v>
          </cell>
          <cell r="C66">
            <v>890</v>
          </cell>
          <cell r="D66">
            <v>24689.513675617411</v>
          </cell>
          <cell r="E66">
            <v>24689.513675617411</v>
          </cell>
          <cell r="F66">
            <v>0</v>
          </cell>
          <cell r="G66">
            <v>0</v>
          </cell>
          <cell r="H66">
            <v>0</v>
          </cell>
          <cell r="I66">
            <v>0.37100000000000005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617247.39980178268</v>
          </cell>
          <cell r="C82">
            <v>10460.824638436699</v>
          </cell>
          <cell r="D82">
            <v>11180771.860363128</v>
          </cell>
          <cell r="E82">
            <v>10952061.620880667</v>
          </cell>
          <cell r="F82">
            <v>228710.23948246078</v>
          </cell>
          <cell r="G82">
            <v>0</v>
          </cell>
          <cell r="H82">
            <v>0</v>
          </cell>
          <cell r="I82">
            <v>1.8113922981212429</v>
          </cell>
        </row>
        <row r="83">
          <cell r="A83" t="str">
            <v>LDNO LV: LV Network Non-Domestic Non-CT</v>
          </cell>
          <cell r="B83">
            <v>733.08286394792481</v>
          </cell>
          <cell r="C83">
            <v>15.9977333411589</v>
          </cell>
          <cell r="D83">
            <v>8397.7805115729443</v>
          </cell>
          <cell r="E83">
            <v>8163.6296875250719</v>
          </cell>
          <cell r="F83">
            <v>234.15082404787222</v>
          </cell>
          <cell r="G83">
            <v>0</v>
          </cell>
          <cell r="H83">
            <v>0</v>
          </cell>
          <cell r="I83">
            <v>1.1455431472436504</v>
          </cell>
        </row>
        <row r="84">
          <cell r="A84" t="str">
            <v>LDNO HV: LV Network Non-Domestic Non-CT</v>
          </cell>
          <cell r="B84">
            <v>6733.1147145287014</v>
          </cell>
          <cell r="C84">
            <v>96.748196872722914</v>
          </cell>
          <cell r="D84">
            <v>59359.445898972168</v>
          </cell>
          <cell r="E84">
            <v>58331.834925888543</v>
          </cell>
          <cell r="F84">
            <v>1027.6109730836265</v>
          </cell>
          <cell r="G84">
            <v>0</v>
          </cell>
          <cell r="H84">
            <v>0</v>
          </cell>
          <cell r="I84">
            <v>0.88160455325210008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2738351.7055956717</v>
          </cell>
          <cell r="C86">
            <v>13816.622163023712</v>
          </cell>
          <cell r="D86">
            <v>61662323.850687847</v>
          </cell>
          <cell r="E86">
            <v>41553145.925415017</v>
          </cell>
          <cell r="F86">
            <v>389324.77930968208</v>
          </cell>
          <cell r="G86">
            <v>18934962.890072756</v>
          </cell>
          <cell r="H86">
            <v>784890.25589039375</v>
          </cell>
          <cell r="I86">
            <v>2.2518043874599551</v>
          </cell>
        </row>
        <row r="87">
          <cell r="A87" t="str">
            <v>LDNO LV: LV HH Metered</v>
          </cell>
          <cell r="B87">
            <v>2554.6575081485284</v>
          </cell>
          <cell r="C87">
            <v>24.512815784070572</v>
          </cell>
          <cell r="D87">
            <v>39588.223185013427</v>
          </cell>
          <cell r="E87">
            <v>23420.628696567852</v>
          </cell>
          <cell r="F87">
            <v>462.56909025330373</v>
          </cell>
          <cell r="G87">
            <v>15522.903111405771</v>
          </cell>
          <cell r="H87">
            <v>182.1222867864972</v>
          </cell>
          <cell r="I87">
            <v>1.5496489474123183</v>
          </cell>
        </row>
        <row r="88">
          <cell r="A88" t="str">
            <v>LDNO HV: LV HH Metered</v>
          </cell>
          <cell r="B88">
            <v>116263.17130113555</v>
          </cell>
          <cell r="C88">
            <v>314.54566848374873</v>
          </cell>
          <cell r="D88">
            <v>1368698.9006441848</v>
          </cell>
          <cell r="E88">
            <v>896636.8423718441</v>
          </cell>
          <cell r="F88">
            <v>4305.3438373713107</v>
          </cell>
          <cell r="G88">
            <v>459756.30083395226</v>
          </cell>
          <cell r="H88">
            <v>8000.4136010170969</v>
          </cell>
          <cell r="I88">
            <v>1.1772420150995975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65840.900365462585</v>
          </cell>
          <cell r="C90">
            <v>122.79637271053774</v>
          </cell>
          <cell r="D90">
            <v>1698702.7824438917</v>
          </cell>
          <cell r="E90">
            <v>852449.04402316269</v>
          </cell>
          <cell r="F90">
            <v>2666.8302243411035</v>
          </cell>
          <cell r="G90">
            <v>827461.49020219164</v>
          </cell>
          <cell r="H90">
            <v>16125.417994196252</v>
          </cell>
          <cell r="I90">
            <v>2.5800114716155389</v>
          </cell>
        </row>
        <row r="91">
          <cell r="A91" t="str">
            <v>LDNO HV: LV Sub HH Metered</v>
          </cell>
          <cell r="B91">
            <v>5260.8578794120167</v>
          </cell>
          <cell r="C91">
            <v>5.6400701446733876</v>
          </cell>
          <cell r="D91">
            <v>89455.791691396094</v>
          </cell>
          <cell r="E91">
            <v>44416.43344391694</v>
          </cell>
          <cell r="F91">
            <v>90.785389083735197</v>
          </cell>
          <cell r="G91">
            <v>41007.822007891249</v>
          </cell>
          <cell r="H91">
            <v>3940.7508505041646</v>
          </cell>
          <cell r="I91">
            <v>1.7004031232524797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7684027.049984565</v>
          </cell>
          <cell r="C93">
            <v>4028.1236359637046</v>
          </cell>
          <cell r="D93">
            <v>120120604.11850466</v>
          </cell>
          <cell r="E93">
            <v>65921027.855667472</v>
          </cell>
          <cell r="F93">
            <v>867603.45151749637</v>
          </cell>
          <cell r="G93">
            <v>50976539.29987029</v>
          </cell>
          <cell r="H93">
            <v>2355433.5114493924</v>
          </cell>
          <cell r="I93">
            <v>1.5632506670931874</v>
          </cell>
        </row>
        <row r="94">
          <cell r="A94" t="str">
            <v>LDNO HV: HV HH Metered</v>
          </cell>
          <cell r="B94">
            <v>22114.176857454717</v>
          </cell>
          <cell r="C94">
            <v>21.432266549758875</v>
          </cell>
          <cell r="D94">
            <v>536527.09743966663</v>
          </cell>
          <cell r="E94">
            <v>199997.400363472</v>
          </cell>
          <cell r="F94">
            <v>3919.9937003507234</v>
          </cell>
          <cell r="G94">
            <v>331026.99693117046</v>
          </cell>
          <cell r="H94">
            <v>1582.7064446733889</v>
          </cell>
          <cell r="I94">
            <v>2.4261680681042521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53670.276181774323</v>
          </cell>
          <cell r="C96">
            <v>945.29828999676329</v>
          </cell>
          <cell r="D96">
            <v>1057841.1435427719</v>
          </cell>
          <cell r="E96">
            <v>1057841.1435427719</v>
          </cell>
          <cell r="F96">
            <v>0</v>
          </cell>
          <cell r="G96">
            <v>0</v>
          </cell>
          <cell r="H96">
            <v>0</v>
          </cell>
          <cell r="I96">
            <v>1.9710000000000003</v>
          </cell>
        </row>
        <row r="97">
          <cell r="A97" t="str">
            <v>LDNO LV: NHH UMS category A</v>
          </cell>
          <cell r="B97">
            <v>172.28035588618667</v>
          </cell>
          <cell r="C97">
            <v>0</v>
          </cell>
          <cell r="D97">
            <v>2272.3778941388023</v>
          </cell>
          <cell r="E97">
            <v>2272.3778941388023</v>
          </cell>
          <cell r="F97">
            <v>0</v>
          </cell>
          <cell r="G97">
            <v>0</v>
          </cell>
          <cell r="H97">
            <v>0</v>
          </cell>
          <cell r="I97">
            <v>1.3190000000000002</v>
          </cell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16146.815302762892</v>
          </cell>
          <cell r="C100">
            <v>683.89747668576126</v>
          </cell>
          <cell r="D100">
            <v>410129.10869017744</v>
          </cell>
          <cell r="E100">
            <v>410129.10869017744</v>
          </cell>
          <cell r="F100">
            <v>0</v>
          </cell>
          <cell r="G100">
            <v>0</v>
          </cell>
          <cell r="H100">
            <v>0</v>
          </cell>
          <cell r="I100">
            <v>2.54</v>
          </cell>
        </row>
        <row r="101">
          <cell r="A101" t="str">
            <v>LDNO LV: NHH UMS category B</v>
          </cell>
          <cell r="B101">
            <v>177.96348496274157</v>
          </cell>
          <cell r="C101">
            <v>0</v>
          </cell>
          <cell r="D101">
            <v>3025.3792443666066</v>
          </cell>
          <cell r="E101">
            <v>3025.3792443666066</v>
          </cell>
          <cell r="F101">
            <v>0</v>
          </cell>
          <cell r="G101">
            <v>0</v>
          </cell>
          <cell r="H101">
            <v>0</v>
          </cell>
          <cell r="I101">
            <v>1.7</v>
          </cell>
        </row>
        <row r="102">
          <cell r="A102" t="str">
            <v>LDNO HV: NHH UMS category B</v>
          </cell>
          <cell r="B102">
            <v>573.70856302427069</v>
          </cell>
          <cell r="C102">
            <v>0</v>
          </cell>
          <cell r="D102">
            <v>7079.5636677194998</v>
          </cell>
          <cell r="E102">
            <v>7079.5636677194998</v>
          </cell>
          <cell r="F102">
            <v>0</v>
          </cell>
          <cell r="G102">
            <v>0</v>
          </cell>
          <cell r="H102">
            <v>0</v>
          </cell>
          <cell r="I102">
            <v>1.234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770.36280056434089</v>
          </cell>
          <cell r="C104">
            <v>140.83222112491973</v>
          </cell>
          <cell r="D104">
            <v>31738.947383250848</v>
          </cell>
          <cell r="E104">
            <v>31738.947383250848</v>
          </cell>
          <cell r="F104">
            <v>0</v>
          </cell>
          <cell r="G104">
            <v>0</v>
          </cell>
          <cell r="H104">
            <v>0</v>
          </cell>
          <cell r="I104">
            <v>4.120000000000001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28.81289678085793</v>
          </cell>
          <cell r="C106">
            <v>0</v>
          </cell>
          <cell r="D106">
            <v>576.83419355277567</v>
          </cell>
          <cell r="E106">
            <v>576.83419355277567</v>
          </cell>
          <cell r="F106">
            <v>0</v>
          </cell>
          <cell r="G106">
            <v>0</v>
          </cell>
          <cell r="H106">
            <v>0</v>
          </cell>
          <cell r="I106">
            <v>2.0019999999999998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4817.2532716792102</v>
          </cell>
          <cell r="C108">
            <v>40.527257877674742</v>
          </cell>
          <cell r="D108">
            <v>67104.338074491403</v>
          </cell>
          <cell r="E108">
            <v>67104.338074491403</v>
          </cell>
          <cell r="F108">
            <v>0</v>
          </cell>
          <cell r="G108">
            <v>0</v>
          </cell>
          <cell r="H108">
            <v>0</v>
          </cell>
          <cell r="I108">
            <v>1.3930000000000002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248832.47561034112</v>
          </cell>
          <cell r="C112">
            <v>20.263628938837371</v>
          </cell>
          <cell r="D112">
            <v>6563322.2336673634</v>
          </cell>
          <cell r="E112">
            <v>6563322.2336673634</v>
          </cell>
          <cell r="F112">
            <v>0</v>
          </cell>
          <cell r="G112">
            <v>0</v>
          </cell>
          <cell r="H112">
            <v>0</v>
          </cell>
          <cell r="I112">
            <v>2.6376469621052157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1660.7170232592748</v>
          </cell>
          <cell r="C116">
            <v>119.55541073914044</v>
          </cell>
          <cell r="D116">
            <v>-9399.6583516474948</v>
          </cell>
          <cell r="E116">
            <v>-9399.6583516474948</v>
          </cell>
          <cell r="F116">
            <v>0</v>
          </cell>
          <cell r="G116">
            <v>0</v>
          </cell>
          <cell r="H116">
            <v>0</v>
          </cell>
          <cell r="I116">
            <v>-0.56599999999999995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24996.858841456458</v>
          </cell>
          <cell r="C123">
            <v>167.17493874540833</v>
          </cell>
          <cell r="D123">
            <v>-137044.5174039469</v>
          </cell>
          <cell r="E123">
            <v>-141482.22104264353</v>
          </cell>
          <cell r="F123">
            <v>0</v>
          </cell>
          <cell r="G123">
            <v>0</v>
          </cell>
          <cell r="H123">
            <v>4437.7036386966402</v>
          </cell>
          <cell r="I123">
            <v>-0.54824695484003427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67.449079939668152</v>
          </cell>
          <cell r="C125">
            <v>0</v>
          </cell>
          <cell r="D125">
            <v>-284.29176967903902</v>
          </cell>
          <cell r="E125">
            <v>-381.76179245852165</v>
          </cell>
          <cell r="F125">
            <v>0</v>
          </cell>
          <cell r="G125">
            <v>0</v>
          </cell>
          <cell r="H125">
            <v>97.470022779482676</v>
          </cell>
          <cell r="I125">
            <v>-0.42149095277998205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9566.9950603847537</v>
          </cell>
          <cell r="C127">
            <v>86.120422990058827</v>
          </cell>
          <cell r="D127">
            <v>-54144.884938973599</v>
          </cell>
          <cell r="E127">
            <v>-55347.847061512744</v>
          </cell>
          <cell r="F127">
            <v>0</v>
          </cell>
          <cell r="G127">
            <v>0</v>
          </cell>
          <cell r="H127">
            <v>1202.9621225391511</v>
          </cell>
          <cell r="I127">
            <v>-0.56595497956487983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0.3293543489190548</v>
          </cell>
          <cell r="C129">
            <v>0</v>
          </cell>
          <cell r="D129">
            <v>-14.791389381359865</v>
          </cell>
          <cell r="E129">
            <v>-15.716789530417296</v>
          </cell>
          <cell r="F129">
            <v>0</v>
          </cell>
          <cell r="G129">
            <v>0</v>
          </cell>
          <cell r="H129">
            <v>0.92540014905743095</v>
          </cell>
          <cell r="I129">
            <v>-4.4910259815622275</v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1213.6794216291853</v>
          </cell>
          <cell r="C131">
            <v>5.0659072347093428</v>
          </cell>
          <cell r="D131">
            <v>-5604.0468866053743</v>
          </cell>
          <cell r="E131">
            <v>-5862.0716064689641</v>
          </cell>
          <cell r="F131">
            <v>0</v>
          </cell>
          <cell r="G131">
            <v>0</v>
          </cell>
          <cell r="H131">
            <v>258.02471986359012</v>
          </cell>
          <cell r="I131">
            <v>-0.46174029045353421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10706.608193625343</v>
          </cell>
          <cell r="C134">
            <v>4.0527257877674732</v>
          </cell>
          <cell r="D134">
            <v>-69181.172194937739</v>
          </cell>
          <cell r="E134">
            <v>-69199.55347067141</v>
          </cell>
          <cell r="F134">
            <v>0</v>
          </cell>
          <cell r="G134">
            <v>0</v>
          </cell>
          <cell r="H134">
            <v>18.381275733669614</v>
          </cell>
          <cell r="I134">
            <v>-0.64615395411712029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95543.871083999999</v>
          </cell>
          <cell r="C137">
            <v>55.359020484258814</v>
          </cell>
          <cell r="D137">
            <v>-222126.51354470706</v>
          </cell>
          <cell r="E137">
            <v>-233127.04544495998</v>
          </cell>
          <cell r="F137">
            <v>5748.6190846366462</v>
          </cell>
          <cell r="G137">
            <v>0</v>
          </cell>
          <cell r="H137">
            <v>5251.9128156162778</v>
          </cell>
          <cell r="I137">
            <v>-0.23248640757858607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656871.70564849954</v>
          </cell>
          <cell r="C140">
            <v>115.75067919435931</v>
          </cell>
          <cell r="D140">
            <v>-1709722.0427553267</v>
          </cell>
          <cell r="E140">
            <v>-1734741.2592668864</v>
          </cell>
          <cell r="F140">
            <v>12019.839904240256</v>
          </cell>
          <cell r="G140">
            <v>0</v>
          </cell>
          <cell r="H140">
            <v>12999.376607319384</v>
          </cell>
          <cell r="I140">
            <v>-0.26028249170321566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23570143.514813982</v>
          </cell>
          <cell r="C156">
            <v>2530531.2768782978</v>
          </cell>
          <cell r="D156">
            <v>468068716.86053538</v>
          </cell>
          <cell r="E156">
            <v>355319509.56978202</v>
          </cell>
          <cell r="F156">
            <v>37968507.652603999</v>
          </cell>
          <cell r="G156">
            <v>71586277.703029647</v>
          </cell>
          <cell r="H156">
            <v>3194421.9351196606</v>
          </cell>
          <cell r="I156">
            <v>0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>
        <row r="46">
          <cell r="E46">
            <v>5021154.0213884702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Mids in April 18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>
            <v>1</v>
          </cell>
          <cell r="C16">
            <v>1</v>
          </cell>
          <cell r="D16">
            <v>2.1459999999999999</v>
          </cell>
          <cell r="E16">
            <v>0</v>
          </cell>
          <cell r="F16">
            <v>0</v>
          </cell>
          <cell r="G16">
            <v>4.21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>
            <v>4</v>
          </cell>
          <cell r="C17">
            <v>2</v>
          </cell>
          <cell r="D17">
            <v>2.3679999999999999</v>
          </cell>
          <cell r="E17">
            <v>1.05</v>
          </cell>
          <cell r="F17">
            <v>0</v>
          </cell>
          <cell r="G17">
            <v>4.21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34</v>
          </cell>
          <cell r="C18">
            <v>2</v>
          </cell>
          <cell r="D18">
            <v>1.111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7</v>
          </cell>
          <cell r="C19">
            <v>3</v>
          </cell>
          <cell r="D19">
            <v>1.9570000000000001</v>
          </cell>
          <cell r="E19">
            <v>0</v>
          </cell>
          <cell r="F19">
            <v>0</v>
          </cell>
          <cell r="G19">
            <v>6.5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10</v>
          </cell>
          <cell r="C20">
            <v>4</v>
          </cell>
          <cell r="D20">
            <v>2.1480000000000001</v>
          </cell>
          <cell r="E20">
            <v>1.04</v>
          </cell>
          <cell r="F20">
            <v>0</v>
          </cell>
          <cell r="G20">
            <v>6.5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40</v>
          </cell>
          <cell r="C21">
            <v>4</v>
          </cell>
          <cell r="D21">
            <v>1.1930000000000001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21</v>
          </cell>
          <cell r="C22" t="str">
            <v>5-8</v>
          </cell>
          <cell r="D22">
            <v>2.0960000000000001</v>
          </cell>
          <cell r="E22">
            <v>1.0349999999999999</v>
          </cell>
          <cell r="F22">
            <v>0</v>
          </cell>
          <cell r="G22">
            <v>37.450000000000003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19</v>
          </cell>
          <cell r="C23" t="str">
            <v>5-8</v>
          </cell>
          <cell r="D23">
            <v>2.0070000000000001</v>
          </cell>
          <cell r="E23">
            <v>1.0289999999999999</v>
          </cell>
          <cell r="F23">
            <v>0</v>
          </cell>
          <cell r="G23">
            <v>25.36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 t="str">
            <v>322, 323</v>
          </cell>
          <cell r="C24" t="str">
            <v>5-8</v>
          </cell>
          <cell r="D24">
            <v>1.27</v>
          </cell>
          <cell r="E24">
            <v>0.97799999999999998</v>
          </cell>
          <cell r="F24">
            <v>0</v>
          </cell>
          <cell r="G24">
            <v>266.97000000000003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632</v>
          </cell>
          <cell r="C25">
            <v>0</v>
          </cell>
          <cell r="D25">
            <v>7.2530000000000001</v>
          </cell>
          <cell r="E25">
            <v>1.4890000000000001</v>
          </cell>
          <cell r="F25">
            <v>1.0369999999999999</v>
          </cell>
          <cell r="G25">
            <v>4.21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633</v>
          </cell>
          <cell r="C26">
            <v>0</v>
          </cell>
          <cell r="D26">
            <v>6.6449999999999996</v>
          </cell>
          <cell r="E26">
            <v>1.4390000000000001</v>
          </cell>
          <cell r="F26">
            <v>1.0309999999999999</v>
          </cell>
          <cell r="G26">
            <v>6.5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str">
            <v>127, 129</v>
          </cell>
          <cell r="C27">
            <v>0</v>
          </cell>
          <cell r="D27">
            <v>5.3929999999999998</v>
          </cell>
          <cell r="E27">
            <v>1.339</v>
          </cell>
          <cell r="F27">
            <v>1.0129999999999999</v>
          </cell>
          <cell r="G27">
            <v>8.4600000000000009</v>
          </cell>
          <cell r="H27">
            <v>3.68</v>
          </cell>
          <cell r="I27">
            <v>7.58</v>
          </cell>
        </row>
        <row r="28">
          <cell r="A28" t="str">
            <v>LV Sub HH Metered</v>
          </cell>
          <cell r="B28">
            <v>128</v>
          </cell>
          <cell r="C28">
            <v>0</v>
          </cell>
          <cell r="D28">
            <v>3.8410000000000002</v>
          </cell>
          <cell r="E28">
            <v>1.2190000000000001</v>
          </cell>
          <cell r="F28">
            <v>0.99</v>
          </cell>
          <cell r="G28">
            <v>6.52</v>
          </cell>
          <cell r="H28">
            <v>4.71</v>
          </cell>
          <cell r="I28">
            <v>6.89</v>
          </cell>
        </row>
        <row r="29">
          <cell r="A29" t="str">
            <v>HV HH Metered</v>
          </cell>
          <cell r="B29" t="str">
            <v>365, 367</v>
          </cell>
          <cell r="C29">
            <v>0</v>
          </cell>
          <cell r="D29">
            <v>2.4169999999999998</v>
          </cell>
          <cell r="E29">
            <v>1.0900000000000001</v>
          </cell>
          <cell r="F29">
            <v>0.97599999999999998</v>
          </cell>
          <cell r="G29">
            <v>64.66</v>
          </cell>
          <cell r="H29">
            <v>4.97</v>
          </cell>
          <cell r="I29">
            <v>6.93</v>
          </cell>
        </row>
        <row r="30">
          <cell r="A30" t="str">
            <v>NHH UMS category A</v>
          </cell>
          <cell r="B30">
            <v>95</v>
          </cell>
          <cell r="C30">
            <v>8</v>
          </cell>
          <cell r="D30">
            <v>2.472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96</v>
          </cell>
          <cell r="C31">
            <v>1</v>
          </cell>
          <cell r="D31">
            <v>2.7730000000000001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</v>
          </cell>
          <cell r="C32">
            <v>1</v>
          </cell>
          <cell r="D32">
            <v>3.714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98</v>
          </cell>
          <cell r="C33">
            <v>1</v>
          </cell>
          <cell r="D33">
            <v>2.1619999999999999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99</v>
          </cell>
          <cell r="C34">
            <v>0</v>
          </cell>
          <cell r="D34">
            <v>23.7</v>
          </cell>
          <cell r="E34">
            <v>2.1040000000000001</v>
          </cell>
          <cell r="F34">
            <v>1.661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625</v>
          </cell>
          <cell r="C35" t="str">
            <v>8&amp;0</v>
          </cell>
          <cell r="D35">
            <v>-0.59599999999999997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570</v>
          </cell>
          <cell r="C36">
            <v>8</v>
          </cell>
          <cell r="D36">
            <v>-0.50800000000000001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571</v>
          </cell>
          <cell r="C37">
            <v>0</v>
          </cell>
          <cell r="D37">
            <v>-0.59599999999999997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C38">
            <v>0</v>
          </cell>
          <cell r="D38">
            <v>-0.59599999999999997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573</v>
          </cell>
          <cell r="C39">
            <v>0</v>
          </cell>
          <cell r="D39">
            <v>-4.899</v>
          </cell>
          <cell r="E39">
            <v>-0.40699999999999997</v>
          </cell>
          <cell r="F39">
            <v>-5.5E-2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C40">
            <v>0</v>
          </cell>
          <cell r="D40">
            <v>-4.899</v>
          </cell>
          <cell r="E40">
            <v>-0.40699999999999997</v>
          </cell>
          <cell r="F40">
            <v>-5.5E-2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572</v>
          </cell>
          <cell r="C41">
            <v>0</v>
          </cell>
          <cell r="D41">
            <v>-0.50800000000000001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C42">
            <v>0</v>
          </cell>
          <cell r="D42">
            <v>-0.50800000000000001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>
            <v>574</v>
          </cell>
          <cell r="C43">
            <v>0</v>
          </cell>
          <cell r="D43">
            <v>-4.1749999999999998</v>
          </cell>
          <cell r="E43">
            <v>-0.34899999999999998</v>
          </cell>
          <cell r="F43">
            <v>-4.4999999999999998E-2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str">
            <v>tbc</v>
          </cell>
          <cell r="C44">
            <v>0</v>
          </cell>
          <cell r="D44">
            <v>-4.1749999999999998</v>
          </cell>
          <cell r="E44">
            <v>-0.34899999999999998</v>
          </cell>
          <cell r="F44">
            <v>-4.4999999999999998E-2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>
            <v>575</v>
          </cell>
          <cell r="C45">
            <v>0</v>
          </cell>
          <cell r="D45">
            <v>-0.25800000000000001</v>
          </cell>
          <cell r="E45">
            <v>0</v>
          </cell>
          <cell r="F45">
            <v>0</v>
          </cell>
          <cell r="G45">
            <v>31.17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str">
            <v>tbc</v>
          </cell>
          <cell r="C46">
            <v>0</v>
          </cell>
          <cell r="D46">
            <v>-0.25800000000000001</v>
          </cell>
          <cell r="E46">
            <v>0</v>
          </cell>
          <cell r="F46">
            <v>0</v>
          </cell>
          <cell r="G46">
            <v>31.17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>
            <v>577</v>
          </cell>
          <cell r="C47">
            <v>0</v>
          </cell>
          <cell r="D47">
            <v>-2.1320000000000001</v>
          </cell>
          <cell r="E47">
            <v>-0.186</v>
          </cell>
          <cell r="F47">
            <v>-1.7000000000000001E-2</v>
          </cell>
          <cell r="G47">
            <v>31.17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str">
            <v>tbc</v>
          </cell>
          <cell r="C48">
            <v>0</v>
          </cell>
          <cell r="D48">
            <v>-2.1320000000000001</v>
          </cell>
          <cell r="E48">
            <v>-0.186</v>
          </cell>
          <cell r="F48">
            <v>-1.7000000000000001E-2</v>
          </cell>
          <cell r="G48">
            <v>31.17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>
            <v>10300</v>
          </cell>
          <cell r="C49">
            <v>1</v>
          </cell>
          <cell r="D49">
            <v>1.431</v>
          </cell>
          <cell r="E49">
            <v>0</v>
          </cell>
          <cell r="F49">
            <v>0</v>
          </cell>
          <cell r="G49">
            <v>2.81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>
            <v>10301</v>
          </cell>
          <cell r="C50">
            <v>2</v>
          </cell>
          <cell r="D50">
            <v>1.579</v>
          </cell>
          <cell r="E50">
            <v>0.7</v>
          </cell>
          <cell r="F50">
            <v>0</v>
          </cell>
          <cell r="G50">
            <v>2.81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>
            <v>10302</v>
          </cell>
          <cell r="C51">
            <v>2</v>
          </cell>
          <cell r="D51">
            <v>0.74099999999999999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>
            <v>10303</v>
          </cell>
          <cell r="C52">
            <v>3</v>
          </cell>
          <cell r="D52">
            <v>1.3049999999999999</v>
          </cell>
          <cell r="E52">
            <v>0</v>
          </cell>
          <cell r="F52">
            <v>0</v>
          </cell>
          <cell r="G52">
            <v>4.34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>
            <v>10304</v>
          </cell>
          <cell r="C53">
            <v>4</v>
          </cell>
          <cell r="D53">
            <v>1.4330000000000001</v>
          </cell>
          <cell r="E53">
            <v>0.69399999999999995</v>
          </cell>
          <cell r="F53">
            <v>0</v>
          </cell>
          <cell r="G53">
            <v>4.34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>
            <v>10305</v>
          </cell>
          <cell r="C54">
            <v>4</v>
          </cell>
          <cell r="D54">
            <v>0.79600000000000004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>
            <v>10306</v>
          </cell>
          <cell r="C55" t="str">
            <v>5-8</v>
          </cell>
          <cell r="D55">
            <v>1.3979999999999999</v>
          </cell>
          <cell r="E55">
            <v>0.69</v>
          </cell>
          <cell r="F55">
            <v>0</v>
          </cell>
          <cell r="G55">
            <v>24.98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>
            <v>10307</v>
          </cell>
          <cell r="C56">
            <v>0</v>
          </cell>
          <cell r="D56">
            <v>4.8380000000000001</v>
          </cell>
          <cell r="E56">
            <v>0.99299999999999999</v>
          </cell>
          <cell r="F56">
            <v>0.69199999999999995</v>
          </cell>
          <cell r="G56">
            <v>2.81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>
            <v>10308</v>
          </cell>
          <cell r="C57">
            <v>0</v>
          </cell>
          <cell r="D57">
            <v>4.4320000000000004</v>
          </cell>
          <cell r="E57">
            <v>0.96</v>
          </cell>
          <cell r="F57">
            <v>0.68799999999999994</v>
          </cell>
          <cell r="G57">
            <v>4.34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>
            <v>10309</v>
          </cell>
          <cell r="C58">
            <v>0</v>
          </cell>
          <cell r="D58">
            <v>3.597</v>
          </cell>
          <cell r="E58">
            <v>0.89300000000000002</v>
          </cell>
          <cell r="F58">
            <v>0.67600000000000005</v>
          </cell>
          <cell r="G58">
            <v>5.64</v>
          </cell>
          <cell r="H58">
            <v>2.4500000000000002</v>
          </cell>
          <cell r="I58">
            <v>5.0599999999999996</v>
          </cell>
        </row>
        <row r="59">
          <cell r="A59" t="str">
            <v>LDNO LV: NHH UMS category A</v>
          </cell>
          <cell r="B59">
            <v>10310</v>
          </cell>
          <cell r="C59">
            <v>8</v>
          </cell>
          <cell r="D59">
            <v>1.649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>
            <v>10311</v>
          </cell>
          <cell r="C60">
            <v>1</v>
          </cell>
          <cell r="D60">
            <v>1.85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>
            <v>10312</v>
          </cell>
          <cell r="C61">
            <v>1</v>
          </cell>
          <cell r="D61">
            <v>2.4769999999999999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>
            <v>10313</v>
          </cell>
          <cell r="C62">
            <v>1</v>
          </cell>
          <cell r="D62">
            <v>1.4419999999999999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>
            <v>10314</v>
          </cell>
          <cell r="C63">
            <v>0</v>
          </cell>
          <cell r="D63">
            <v>15.808</v>
          </cell>
          <cell r="E63">
            <v>1.403</v>
          </cell>
          <cell r="F63">
            <v>1.1080000000000001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>
            <v>10315</v>
          </cell>
          <cell r="C64" t="str">
            <v>8&amp;0</v>
          </cell>
          <cell r="D64">
            <v>-0.59599999999999997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>
            <v>10316</v>
          </cell>
          <cell r="C65">
            <v>0</v>
          </cell>
          <cell r="D65">
            <v>-0.59599999999999997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>
            <v>10317</v>
          </cell>
          <cell r="C66">
            <v>0</v>
          </cell>
          <cell r="D66">
            <v>-4.899</v>
          </cell>
          <cell r="E66">
            <v>-0.40699999999999997</v>
          </cell>
          <cell r="F66">
            <v>-5.5E-2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>
            <v>10318</v>
          </cell>
          <cell r="C67">
            <v>1</v>
          </cell>
          <cell r="D67">
            <v>1.0449999999999999</v>
          </cell>
          <cell r="E67">
            <v>0</v>
          </cell>
          <cell r="F67">
            <v>0</v>
          </cell>
          <cell r="G67">
            <v>2.0499999999999998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>
            <v>10319</v>
          </cell>
          <cell r="C68">
            <v>2</v>
          </cell>
          <cell r="D68">
            <v>1.153</v>
          </cell>
          <cell r="E68">
            <v>0.51100000000000001</v>
          </cell>
          <cell r="F68">
            <v>0</v>
          </cell>
          <cell r="G68">
            <v>2.0499999999999998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>
            <v>10320</v>
          </cell>
          <cell r="C69">
            <v>2</v>
          </cell>
          <cell r="D69">
            <v>0.54100000000000004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>
            <v>10321</v>
          </cell>
          <cell r="C70">
            <v>3</v>
          </cell>
          <cell r="D70">
            <v>0.95299999999999996</v>
          </cell>
          <cell r="E70">
            <v>0</v>
          </cell>
          <cell r="F70">
            <v>0</v>
          </cell>
          <cell r="G70">
            <v>3.17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>
            <v>10322</v>
          </cell>
          <cell r="C71">
            <v>4</v>
          </cell>
          <cell r="D71">
            <v>1.046</v>
          </cell>
          <cell r="E71">
            <v>0.50700000000000001</v>
          </cell>
          <cell r="F71">
            <v>0</v>
          </cell>
          <cell r="G71">
            <v>3.17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>
            <v>10323</v>
          </cell>
          <cell r="C72">
            <v>4</v>
          </cell>
          <cell r="D72">
            <v>0.58099999999999996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>
            <v>10324</v>
          </cell>
          <cell r="C73" t="str">
            <v>5-8</v>
          </cell>
          <cell r="D73">
            <v>1.0209999999999999</v>
          </cell>
          <cell r="E73">
            <v>0.504</v>
          </cell>
          <cell r="F73">
            <v>0</v>
          </cell>
          <cell r="G73">
            <v>18.239999999999998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>
            <v>10325</v>
          </cell>
          <cell r="C74">
            <v>0</v>
          </cell>
          <cell r="D74">
            <v>3.5329999999999999</v>
          </cell>
          <cell r="E74">
            <v>0.72499999999999998</v>
          </cell>
          <cell r="F74">
            <v>0.505</v>
          </cell>
          <cell r="G74">
            <v>2.0499999999999998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>
            <v>10326</v>
          </cell>
          <cell r="C75">
            <v>0</v>
          </cell>
          <cell r="D75">
            <v>3.2360000000000002</v>
          </cell>
          <cell r="E75">
            <v>0.70099999999999996</v>
          </cell>
          <cell r="F75">
            <v>0.502</v>
          </cell>
          <cell r="G75">
            <v>3.17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>
            <v>10327</v>
          </cell>
          <cell r="C76">
            <v>0</v>
          </cell>
          <cell r="D76">
            <v>2.6269999999999998</v>
          </cell>
          <cell r="E76">
            <v>0.65200000000000002</v>
          </cell>
          <cell r="F76">
            <v>0.49299999999999999</v>
          </cell>
          <cell r="G76">
            <v>4.12</v>
          </cell>
          <cell r="H76">
            <v>1.79</v>
          </cell>
          <cell r="I76">
            <v>3.69</v>
          </cell>
        </row>
        <row r="77">
          <cell r="A77" t="str">
            <v>LDNO HV: LV Sub HH Metered</v>
          </cell>
          <cell r="B77">
            <v>10328</v>
          </cell>
          <cell r="C77">
            <v>0</v>
          </cell>
          <cell r="D77">
            <v>2.8679999999999999</v>
          </cell>
          <cell r="E77">
            <v>0.91</v>
          </cell>
          <cell r="F77">
            <v>0.73899999999999999</v>
          </cell>
          <cell r="G77">
            <v>4.87</v>
          </cell>
          <cell r="H77">
            <v>3.52</v>
          </cell>
          <cell r="I77">
            <v>5.15</v>
          </cell>
        </row>
        <row r="78">
          <cell r="A78" t="str">
            <v>LDNO HV: HV HH Metered</v>
          </cell>
          <cell r="B78">
            <v>10329</v>
          </cell>
          <cell r="C78">
            <v>0</v>
          </cell>
          <cell r="D78">
            <v>2.0699999999999998</v>
          </cell>
          <cell r="E78">
            <v>0.93400000000000005</v>
          </cell>
          <cell r="F78">
            <v>0.83599999999999997</v>
          </cell>
          <cell r="G78">
            <v>55.39</v>
          </cell>
          <cell r="H78">
            <v>4.26</v>
          </cell>
          <cell r="I78">
            <v>5.94</v>
          </cell>
        </row>
        <row r="79">
          <cell r="A79" t="str">
            <v>LDNO HV: NHH UMS category A</v>
          </cell>
          <cell r="B79">
            <v>10330</v>
          </cell>
          <cell r="C79">
            <v>8</v>
          </cell>
          <cell r="D79">
            <v>1.204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>
            <v>10331</v>
          </cell>
          <cell r="C80">
            <v>1</v>
          </cell>
          <cell r="D80">
            <v>1.351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>
            <v>10332</v>
          </cell>
          <cell r="C81">
            <v>1</v>
          </cell>
          <cell r="D81">
            <v>1.8089999999999999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>
            <v>10333</v>
          </cell>
          <cell r="C82">
            <v>1</v>
          </cell>
          <cell r="D82">
            <v>1.0529999999999999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>
            <v>10334</v>
          </cell>
          <cell r="C83">
            <v>0</v>
          </cell>
          <cell r="D83">
            <v>11.542999999999999</v>
          </cell>
          <cell r="E83">
            <v>1.0249999999999999</v>
          </cell>
          <cell r="F83">
            <v>0.80900000000000005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>
            <v>10335</v>
          </cell>
          <cell r="C84" t="str">
            <v>8&amp;0</v>
          </cell>
          <cell r="D84">
            <v>-0.59599999999999997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>
            <v>10336</v>
          </cell>
          <cell r="C85">
            <v>8</v>
          </cell>
          <cell r="D85">
            <v>-0.50800000000000001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>
            <v>10337</v>
          </cell>
          <cell r="C86">
            <v>0</v>
          </cell>
          <cell r="D86">
            <v>-0.59599999999999997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>
            <v>10338</v>
          </cell>
          <cell r="C87">
            <v>0</v>
          </cell>
          <cell r="D87">
            <v>-4.899</v>
          </cell>
          <cell r="E87">
            <v>-0.40699999999999997</v>
          </cell>
          <cell r="F87">
            <v>-5.5E-2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>
            <v>10339</v>
          </cell>
          <cell r="C88">
            <v>0</v>
          </cell>
          <cell r="D88">
            <v>-0.50800000000000001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>
            <v>10340</v>
          </cell>
          <cell r="C89">
            <v>0</v>
          </cell>
          <cell r="D89">
            <v>-4.1749999999999998</v>
          </cell>
          <cell r="E89">
            <v>-0.34899999999999998</v>
          </cell>
          <cell r="F89">
            <v>-4.4999999999999998E-2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>
            <v>10341</v>
          </cell>
          <cell r="C90">
            <v>0</v>
          </cell>
          <cell r="D90">
            <v>-0.25800000000000001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>
            <v>10342</v>
          </cell>
          <cell r="C91">
            <v>0</v>
          </cell>
          <cell r="D91">
            <v>-2.1320000000000001</v>
          </cell>
          <cell r="E91">
            <v>-0.186</v>
          </cell>
          <cell r="F91">
            <v>-1.7000000000000001E-2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West Mids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216226643.96371365</v>
          </cell>
          <cell r="D14">
            <v>-32194.825024247169</v>
          </cell>
          <cell r="E14">
            <v>-6.4998039572341284E-5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  <cell r="W48">
            <v>0</v>
          </cell>
        </row>
        <row r="49">
          <cell r="A49" t="str">
            <v>Domestic Unrestricted</v>
          </cell>
          <cell r="B49">
            <v>7033994.3995415075</v>
          </cell>
          <cell r="C49">
            <v>1997624.9959965297</v>
          </cell>
          <cell r="D49">
            <v>181646024.31514141</v>
          </cell>
          <cell r="E49">
            <v>150949519.81416073</v>
          </cell>
          <cell r="F49">
            <v>30696504.500980679</v>
          </cell>
          <cell r="G49">
            <v>0</v>
          </cell>
          <cell r="H49">
            <v>0</v>
          </cell>
          <cell r="I49">
            <v>0</v>
          </cell>
          <cell r="J49">
            <v>2.5824021743176471</v>
          </cell>
          <cell r="K49">
            <v>90.930992893651677</v>
          </cell>
          <cell r="L49">
            <v>2.1459999999999999</v>
          </cell>
          <cell r="M49">
            <v>150949519.81416073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0.16899078643045159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A50" t="str">
            <v>LDNO LV: Domestic Unrestricted</v>
          </cell>
          <cell r="B50">
            <v>45904.235473913803</v>
          </cell>
          <cell r="C50">
            <v>15951.347266438355</v>
          </cell>
          <cell r="D50">
            <v>820494.60286993149</v>
          </cell>
          <cell r="E50">
            <v>656889.60963170649</v>
          </cell>
          <cell r="F50">
            <v>163604.993238225</v>
          </cell>
          <cell r="G50">
            <v>0</v>
          </cell>
          <cell r="H50">
            <v>0</v>
          </cell>
          <cell r="I50">
            <v>0</v>
          </cell>
          <cell r="J50">
            <v>1.7874050060940401</v>
          </cell>
          <cell r="K50">
            <v>51.437323077797487</v>
          </cell>
          <cell r="L50">
            <v>1.431</v>
          </cell>
          <cell r="M50">
            <v>656889.60963170649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0.19939801269376589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LDNO HV: Domestic Unrestricted</v>
          </cell>
          <cell r="B51">
            <v>85598.427335508633</v>
          </cell>
          <cell r="C51">
            <v>29809.599419178085</v>
          </cell>
          <cell r="D51">
            <v>1117553.8933100651</v>
          </cell>
          <cell r="E51">
            <v>894503.56565606524</v>
          </cell>
          <cell r="F51">
            <v>223050.32765399999</v>
          </cell>
          <cell r="G51">
            <v>0</v>
          </cell>
          <cell r="H51">
            <v>0</v>
          </cell>
          <cell r="I51">
            <v>0</v>
          </cell>
          <cell r="J51">
            <v>1.3055776000763888</v>
          </cell>
          <cell r="K51">
            <v>37.489732001936396</v>
          </cell>
          <cell r="L51">
            <v>1.0450000000000002</v>
          </cell>
          <cell r="M51">
            <v>894503.56565606524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0.19958798317399332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A52" t="str">
            <v>&gt; Domestic Two Rate</v>
          </cell>
          <cell r="W52">
            <v>0</v>
          </cell>
        </row>
        <row r="53">
          <cell r="A53" t="str">
            <v>Domestic Two Rate</v>
          </cell>
          <cell r="B53">
            <v>1493964.3520166888</v>
          </cell>
          <cell r="C53">
            <v>280164.54532643908</v>
          </cell>
          <cell r="D53">
            <v>31285306.039278407</v>
          </cell>
          <cell r="E53">
            <v>26980157.553519681</v>
          </cell>
          <cell r="F53">
            <v>4305148.4857587265</v>
          </cell>
          <cell r="G53">
            <v>0</v>
          </cell>
          <cell r="H53">
            <v>0</v>
          </cell>
          <cell r="I53">
            <v>0</v>
          </cell>
          <cell r="J53">
            <v>2.0941132897211814</v>
          </cell>
          <cell r="K53">
            <v>111.66761305512706</v>
          </cell>
          <cell r="L53">
            <v>1.805943864530597</v>
          </cell>
          <cell r="M53">
            <v>20290655.112436768</v>
          </cell>
          <cell r="N53">
            <v>6689502.4410829144</v>
          </cell>
          <cell r="O53">
            <v>0</v>
          </cell>
          <cell r="P53">
            <v>0.75205843673028372</v>
          </cell>
          <cell r="Q53">
            <v>0.24794156326971631</v>
          </cell>
          <cell r="R53">
            <v>0</v>
          </cell>
          <cell r="S53">
            <v>0.13760928150594573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 t="str">
            <v>LDNO LV: Domestic Two Rate</v>
          </cell>
          <cell r="B54">
            <v>3799.6470773534484</v>
          </cell>
          <cell r="C54">
            <v>979.4869910958904</v>
          </cell>
          <cell r="D54">
            <v>61625.170695642941</v>
          </cell>
          <cell r="E54">
            <v>51579.062371467939</v>
          </cell>
          <cell r="F54">
            <v>10046.108324175</v>
          </cell>
          <cell r="G54">
            <v>0</v>
          </cell>
          <cell r="H54">
            <v>0</v>
          </cell>
          <cell r="I54">
            <v>0</v>
          </cell>
          <cell r="J54">
            <v>1.6218656480739906</v>
          </cell>
          <cell r="K54">
            <v>62.915762287658524</v>
          </cell>
          <cell r="L54">
            <v>1.3574698207864633</v>
          </cell>
          <cell r="M54">
            <v>44875.813809511033</v>
          </cell>
          <cell r="N54">
            <v>6703.248561956897</v>
          </cell>
          <cell r="O54">
            <v>0</v>
          </cell>
          <cell r="P54">
            <v>0.87003934825955753</v>
          </cell>
          <cell r="Q54">
            <v>0.1299606517404423</v>
          </cell>
          <cell r="R54">
            <v>0</v>
          </cell>
          <cell r="S54">
            <v>0.16301956182468288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LDNO HV: Domestic Two Rate</v>
          </cell>
          <cell r="B55">
            <v>5889.5460257586219</v>
          </cell>
          <cell r="C55">
            <v>1369.8624349315071</v>
          </cell>
          <cell r="D55">
            <v>67680.985344691566</v>
          </cell>
          <cell r="E55">
            <v>57430.989675316567</v>
          </cell>
          <cell r="F55">
            <v>10249.995669375001</v>
          </cell>
          <cell r="G55">
            <v>0</v>
          </cell>
          <cell r="H55">
            <v>0</v>
          </cell>
          <cell r="I55">
            <v>0</v>
          </cell>
          <cell r="J55">
            <v>1.1491715159144835</v>
          </cell>
          <cell r="K55">
            <v>49.40714017614156</v>
          </cell>
          <cell r="L55">
            <v>0.97513440635552184</v>
          </cell>
          <cell r="M55">
            <v>49093.032920085017</v>
          </cell>
          <cell r="N55">
            <v>8337.956755231553</v>
          </cell>
          <cell r="O55">
            <v>0</v>
          </cell>
          <cell r="P55">
            <v>0.85481781173596694</v>
          </cell>
          <cell r="Q55">
            <v>0.14518218826403315</v>
          </cell>
          <cell r="R55">
            <v>0</v>
          </cell>
          <cell r="S55">
            <v>0.1514457216775574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A56" t="str">
            <v>&gt; Domestic Off Peak (related MPAN)</v>
          </cell>
          <cell r="W56">
            <v>0</v>
          </cell>
        </row>
        <row r="57">
          <cell r="A57" t="str">
            <v>Domestic Off Peak (related MPAN)</v>
          </cell>
          <cell r="B57">
            <v>22924.724389826239</v>
          </cell>
          <cell r="C57">
            <v>9842</v>
          </cell>
          <cell r="D57">
            <v>254693.68797096951</v>
          </cell>
          <cell r="E57">
            <v>254693.68797096951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1.111</v>
          </cell>
          <cell r="K57">
            <v>25.878245069190154</v>
          </cell>
          <cell r="L57">
            <v>1.111</v>
          </cell>
          <cell r="M57">
            <v>254693.68797096951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</row>
        <row r="60">
          <cell r="A60" t="str">
            <v>&gt; Small Non Domestic Unrestricted</v>
          </cell>
          <cell r="W60">
            <v>0</v>
          </cell>
        </row>
        <row r="61">
          <cell r="A61" t="str">
            <v>Small Non Domestic Unrestricted</v>
          </cell>
          <cell r="B61">
            <v>1595722.2482836125</v>
          </cell>
          <cell r="C61">
            <v>134131.86978233623</v>
          </cell>
          <cell r="D61">
            <v>34410563.009496227</v>
          </cell>
          <cell r="E61">
            <v>31228284.398910299</v>
          </cell>
          <cell r="F61">
            <v>3182278.6105859275</v>
          </cell>
          <cell r="G61">
            <v>0</v>
          </cell>
          <cell r="H61">
            <v>0</v>
          </cell>
          <cell r="I61">
            <v>0</v>
          </cell>
          <cell r="J61">
            <v>2.1564255964036878</v>
          </cell>
          <cell r="K61">
            <v>256.54278185591755</v>
          </cell>
          <cell r="L61">
            <v>1.9570000000000003</v>
          </cell>
          <cell r="M61">
            <v>31228284.398910299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9.247970193651639E-2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LDNO LV: Small Non Domestic Unrestricted</v>
          </cell>
          <cell r="B62">
            <v>2554.7659093189659</v>
          </cell>
          <cell r="C62">
            <v>314.36521027397271</v>
          </cell>
          <cell r="D62">
            <v>38319.554412562502</v>
          </cell>
          <cell r="E62">
            <v>33339.6951166125</v>
          </cell>
          <cell r="F62">
            <v>4979.8592959500011</v>
          </cell>
          <cell r="G62">
            <v>0</v>
          </cell>
          <cell r="H62">
            <v>0</v>
          </cell>
          <cell r="I62">
            <v>0</v>
          </cell>
          <cell r="J62">
            <v>1.4999242894538818</v>
          </cell>
          <cell r="K62">
            <v>121.89502260497143</v>
          </cell>
          <cell r="L62">
            <v>1.3049999999999999</v>
          </cell>
          <cell r="M62">
            <v>33339.6951166125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0.12995608566673278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A63" t="str">
            <v>LDNO HV: Small Non Domestic Unrestricted</v>
          </cell>
          <cell r="B63">
            <v>16791.711370784484</v>
          </cell>
          <cell r="C63">
            <v>1122.0559191780821</v>
          </cell>
          <cell r="D63">
            <v>173007.75737642613</v>
          </cell>
          <cell r="E63">
            <v>160025.00936357613</v>
          </cell>
          <cell r="F63">
            <v>12982.748012849997</v>
          </cell>
          <cell r="G63">
            <v>0</v>
          </cell>
          <cell r="H63">
            <v>0</v>
          </cell>
          <cell r="I63">
            <v>0</v>
          </cell>
          <cell r="J63">
            <v>1.0303164076381064</v>
          </cell>
          <cell r="K63">
            <v>154.18817762946802</v>
          </cell>
          <cell r="L63">
            <v>0.95300000000000007</v>
          </cell>
          <cell r="M63">
            <v>160025.00936357613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7.5041421319637397E-2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A64" t="str">
            <v>&gt; Small Non Domestic Two Rate</v>
          </cell>
          <cell r="W64">
            <v>0</v>
          </cell>
        </row>
        <row r="65">
          <cell r="A65" t="str">
            <v>Small Non Domestic Two Rate</v>
          </cell>
          <cell r="B65">
            <v>739187.96455120202</v>
          </cell>
          <cell r="C65">
            <v>36566.217500969753</v>
          </cell>
          <cell r="D65">
            <v>14478257.522060452</v>
          </cell>
          <cell r="E65">
            <v>13610724.011849945</v>
          </cell>
          <cell r="F65">
            <v>867533.51021050732</v>
          </cell>
          <cell r="G65">
            <v>0</v>
          </cell>
          <cell r="H65">
            <v>0</v>
          </cell>
          <cell r="I65">
            <v>0</v>
          </cell>
          <cell r="J65">
            <v>1.9586706245752967</v>
          </cell>
          <cell r="K65">
            <v>395.94627258552191</v>
          </cell>
          <cell r="L65">
            <v>1.8413075786635269</v>
          </cell>
          <cell r="M65">
            <v>11482822.562952589</v>
          </cell>
          <cell r="N65">
            <v>2127901.4488973566</v>
          </cell>
          <cell r="O65">
            <v>0</v>
          </cell>
          <cell r="P65">
            <v>0.84365993704341258</v>
          </cell>
          <cell r="Q65">
            <v>0.15634006295658742</v>
          </cell>
          <cell r="R65">
            <v>0</v>
          </cell>
          <cell r="S65">
            <v>5.9919745790448238E-2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A66" t="str">
            <v>LDNO LV: Small Non Domestic Two Rate</v>
          </cell>
          <cell r="B66">
            <v>939.02471992241385</v>
          </cell>
          <cell r="C66">
            <v>15.913684931506848</v>
          </cell>
          <cell r="D66">
            <v>12023.446729518362</v>
          </cell>
          <cell r="E66">
            <v>11771.358046518362</v>
          </cell>
          <cell r="F66">
            <v>252.08868299999997</v>
          </cell>
          <cell r="G66">
            <v>0</v>
          </cell>
          <cell r="H66">
            <v>0</v>
          </cell>
          <cell r="I66">
            <v>0</v>
          </cell>
          <cell r="J66">
            <v>1.280418552827</v>
          </cell>
          <cell r="K66">
            <v>755.54133321526535</v>
          </cell>
          <cell r="L66">
            <v>1.2535727544521895</v>
          </cell>
          <cell r="M66">
            <v>10189.088579889052</v>
          </cell>
          <cell r="N66">
            <v>1582.2694666293103</v>
          </cell>
          <cell r="O66">
            <v>0</v>
          </cell>
          <cell r="P66">
            <v>0.86558309921621146</v>
          </cell>
          <cell r="Q66">
            <v>0.1344169007837886</v>
          </cell>
          <cell r="R66">
            <v>0</v>
          </cell>
          <cell r="S66">
            <v>2.0966424077141329E-2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A67" t="str">
            <v>LDNO HV: Small Non Domestic Two Rate</v>
          </cell>
          <cell r="B67">
            <v>4222.6182513103449</v>
          </cell>
          <cell r="C67">
            <v>81.950730821917816</v>
          </cell>
          <cell r="D67">
            <v>39904.103584139229</v>
          </cell>
          <cell r="E67">
            <v>38955.892653164228</v>
          </cell>
          <cell r="F67">
            <v>948.21093097500011</v>
          </cell>
          <cell r="G67">
            <v>0</v>
          </cell>
          <cell r="H67">
            <v>0</v>
          </cell>
          <cell r="I67">
            <v>0</v>
          </cell>
          <cell r="J67">
            <v>0.9450085517855269</v>
          </cell>
          <cell r="K67">
            <v>486.92797713851297</v>
          </cell>
          <cell r="L67">
            <v>0.92255303071916583</v>
          </cell>
          <cell r="M67">
            <v>34052.671897023625</v>
          </cell>
          <cell r="N67">
            <v>4903.220756140604</v>
          </cell>
          <cell r="O67">
            <v>0</v>
          </cell>
          <cell r="P67">
            <v>0.87413404180478116</v>
          </cell>
          <cell r="Q67">
            <v>0.1258659581952189</v>
          </cell>
          <cell r="R67">
            <v>0</v>
          </cell>
          <cell r="S67">
            <v>2.3762241118276555E-2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A68" t="str">
            <v>&gt; Small Non Domestic Off Peak (related MPAN)</v>
          </cell>
          <cell r="W68">
            <v>0</v>
          </cell>
        </row>
        <row r="69">
          <cell r="A69" t="str">
            <v>Small Non Domestic Off Peak (related MPAN)</v>
          </cell>
          <cell r="B69">
            <v>4352.9807728373871</v>
          </cell>
          <cell r="C69">
            <v>864</v>
          </cell>
          <cell r="D69">
            <v>51931.060619950033</v>
          </cell>
          <cell r="E69">
            <v>51931.060619950033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1.1930000000000003</v>
          </cell>
          <cell r="K69">
            <v>60.105394236053279</v>
          </cell>
          <cell r="L69">
            <v>1.1930000000000003</v>
          </cell>
          <cell r="M69">
            <v>51931.060619950033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</row>
        <row r="72">
          <cell r="A72" t="str">
            <v>&gt; LV Medium Non-Domestic</v>
          </cell>
          <cell r="W72">
            <v>0</v>
          </cell>
        </row>
        <row r="73">
          <cell r="A73" t="str">
            <v>LV Medium Non-Domestic</v>
          </cell>
          <cell r="B73">
            <v>1E-3</v>
          </cell>
          <cell r="C73">
            <v>1.204888626703401E-5</v>
          </cell>
          <cell r="D73">
            <v>2.0507868406873728E-2</v>
          </cell>
          <cell r="E73">
            <v>1.886087602081718E-2</v>
          </cell>
          <cell r="F73">
            <v>1.6469923860565467E-3</v>
          </cell>
          <cell r="G73">
            <v>0</v>
          </cell>
          <cell r="H73">
            <v>0</v>
          </cell>
          <cell r="I73">
            <v>0</v>
          </cell>
          <cell r="J73">
            <v>2.0507868406873726</v>
          </cell>
          <cell r="K73">
            <v>1702.0551071997133</v>
          </cell>
          <cell r="L73">
            <v>1.8860876020817181</v>
          </cell>
          <cell r="M73">
            <v>1.6813191460539875E-2</v>
          </cell>
          <cell r="N73">
            <v>2.0476845602773039E-3</v>
          </cell>
          <cell r="O73">
            <v>0</v>
          </cell>
          <cell r="P73">
            <v>0.89143216052015672</v>
          </cell>
          <cell r="Q73">
            <v>0.10856783947984322</v>
          </cell>
          <cell r="R73">
            <v>0</v>
          </cell>
          <cell r="S73">
            <v>8.0310266936592781E-2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  <cell r="K75" t="str">
            <v/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</row>
        <row r="76">
          <cell r="A76" t="str">
            <v>&gt; LV Sub Medium Non-Domestic</v>
          </cell>
          <cell r="W76">
            <v>0</v>
          </cell>
        </row>
        <row r="77">
          <cell r="A77" t="str">
            <v>LV Sub Medium Non-Domestic</v>
          </cell>
          <cell r="B77">
            <v>1E-3</v>
          </cell>
          <cell r="C77">
            <v>1.2536144055792031E-5</v>
          </cell>
          <cell r="D77">
            <v>1.8887448052384102E-2</v>
          </cell>
          <cell r="E77">
            <v>1.7727052414003769E-2</v>
          </cell>
          <cell r="F77">
            <v>1.1603956383803335E-3</v>
          </cell>
          <cell r="G77">
            <v>0</v>
          </cell>
          <cell r="H77">
            <v>0</v>
          </cell>
          <cell r="I77">
            <v>0</v>
          </cell>
          <cell r="J77">
            <v>1.8887448052384102</v>
          </cell>
          <cell r="K77">
            <v>1506.6393596249079</v>
          </cell>
          <cell r="L77">
            <v>1.772705241400377</v>
          </cell>
          <cell r="M77">
            <v>1.5261926579658041E-2</v>
          </cell>
          <cell r="N77">
            <v>2.4651258343457282E-3</v>
          </cell>
          <cell r="O77">
            <v>0</v>
          </cell>
          <cell r="P77">
            <v>0.86093989137199356</v>
          </cell>
          <cell r="Q77">
            <v>0.13906010862800647</v>
          </cell>
          <cell r="R77">
            <v>0</v>
          </cell>
          <cell r="S77">
            <v>6.1437396685989056E-2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 t="str">
            <v>&gt; HV Medium Non-Domestic</v>
          </cell>
          <cell r="W78">
            <v>0</v>
          </cell>
        </row>
        <row r="79">
          <cell r="A79" t="str">
            <v>HV Medium Non-Domestic</v>
          </cell>
          <cell r="B79">
            <v>1E-3</v>
          </cell>
          <cell r="C79">
            <v>6.1528634567946232E-6</v>
          </cell>
          <cell r="D79">
            <v>1.8092485506669299E-2</v>
          </cell>
          <cell r="E79">
            <v>1.2096886163398619E-2</v>
          </cell>
          <cell r="F79">
            <v>5.9955993432706809E-3</v>
          </cell>
          <cell r="G79">
            <v>0</v>
          </cell>
          <cell r="H79">
            <v>0</v>
          </cell>
          <cell r="I79">
            <v>0</v>
          </cell>
          <cell r="J79">
            <v>1.8092485506669298</v>
          </cell>
          <cell r="K79">
            <v>2940.4984579480174</v>
          </cell>
          <cell r="L79">
            <v>1.2096886163398619</v>
          </cell>
          <cell r="M79">
            <v>1.0076867902452899E-2</v>
          </cell>
          <cell r="N79">
            <v>2.0200182609457209E-3</v>
          </cell>
          <cell r="O79">
            <v>0</v>
          </cell>
          <cell r="P79">
            <v>0.83301336941917659</v>
          </cell>
          <cell r="Q79">
            <v>0.16698663058082355</v>
          </cell>
          <cell r="R79">
            <v>0</v>
          </cell>
          <cell r="S79">
            <v>0.33138616256238357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 t="str">
            <v>&gt; LV Network Domestic</v>
          </cell>
          <cell r="W80">
            <v>0</v>
          </cell>
        </row>
        <row r="81">
          <cell r="A81" t="str">
            <v>LV Network 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/>
          </cell>
          <cell r="K81" t="str">
            <v/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</row>
        <row r="84">
          <cell r="A84" t="str">
            <v>&gt; LV Network Non-Domestic Non-CT</v>
          </cell>
          <cell r="W84">
            <v>0</v>
          </cell>
        </row>
        <row r="85">
          <cell r="A85" t="str">
            <v>LV Network Non-Domestic Non-CT</v>
          </cell>
          <cell r="B85">
            <v>592169.15915692737</v>
          </cell>
          <cell r="C85">
            <v>9933.7901453094528</v>
          </cell>
          <cell r="D85">
            <v>11033530.303074561</v>
          </cell>
          <cell r="E85">
            <v>10797851.131877095</v>
          </cell>
          <cell r="F85">
            <v>235679.17119746679</v>
          </cell>
          <cell r="G85">
            <v>0</v>
          </cell>
          <cell r="H85">
            <v>0</v>
          </cell>
          <cell r="I85">
            <v>0</v>
          </cell>
          <cell r="J85">
            <v>1.8632396051802198</v>
          </cell>
          <cell r="K85">
            <v>1110.707005249591</v>
          </cell>
          <cell r="L85">
            <v>1.823440306693787</v>
          </cell>
          <cell r="M85">
            <v>4350394.4437968833</v>
          </cell>
          <cell r="N85">
            <v>3587535.806854018</v>
          </cell>
          <cell r="O85">
            <v>2859920.8812261922</v>
          </cell>
          <cell r="P85">
            <v>0.40289446396920386</v>
          </cell>
          <cell r="Q85">
            <v>0.33224534798993494</v>
          </cell>
          <cell r="R85">
            <v>0.26486018804086109</v>
          </cell>
          <cell r="S85">
            <v>2.1360268628780883E-2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 t="str">
            <v>LDNO LV: LV Network Non-Domestic Non-CT</v>
          </cell>
          <cell r="B86">
            <v>845.2122377252266</v>
          </cell>
          <cell r="C86">
            <v>16.994399508493149</v>
          </cell>
          <cell r="D86">
            <v>10299.848375783387</v>
          </cell>
          <cell r="E86">
            <v>10030.640093169348</v>
          </cell>
          <cell r="F86">
            <v>269.20828261403994</v>
          </cell>
          <cell r="G86">
            <v>0</v>
          </cell>
          <cell r="H86">
            <v>0</v>
          </cell>
          <cell r="I86">
            <v>0</v>
          </cell>
          <cell r="J86">
            <v>1.2186108903846475</v>
          </cell>
          <cell r="K86">
            <v>606.073099001581</v>
          </cell>
          <cell r="L86">
            <v>1.1867599220008276</v>
          </cell>
          <cell r="M86">
            <v>3906.2495078816023</v>
          </cell>
          <cell r="N86">
            <v>3231.937737902565</v>
          </cell>
          <cell r="O86">
            <v>2892.4528473851792</v>
          </cell>
          <cell r="P86">
            <v>0.38943172834420359</v>
          </cell>
          <cell r="Q86">
            <v>0.32220652998041927</v>
          </cell>
          <cell r="R86">
            <v>0.28836174167537704</v>
          </cell>
          <cell r="S86">
            <v>2.6137111226510114E-2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 t="str">
            <v>LDNO HV: LV Network Non-Domestic Non-CT</v>
          </cell>
          <cell r="B87">
            <v>7016.2262838624192</v>
          </cell>
          <cell r="C87">
            <v>106.46776342520548</v>
          </cell>
          <cell r="D87">
            <v>63711.031485702631</v>
          </cell>
          <cell r="E87">
            <v>62479.146228991289</v>
          </cell>
          <cell r="F87">
            <v>1231.8852567113399</v>
          </cell>
          <cell r="G87">
            <v>0</v>
          </cell>
          <cell r="H87">
            <v>0</v>
          </cell>
          <cell r="I87">
            <v>0</v>
          </cell>
          <cell r="J87">
            <v>0.90805268969503405</v>
          </cell>
          <cell r="K87">
            <v>598.40678000585763</v>
          </cell>
          <cell r="L87">
            <v>0.89049502825608184</v>
          </cell>
          <cell r="M87">
            <v>25279.617535468271</v>
          </cell>
          <cell r="N87">
            <v>20782.340943529583</v>
          </cell>
          <cell r="O87">
            <v>16417.187749993431</v>
          </cell>
          <cell r="P87">
            <v>0.40460888250323335</v>
          </cell>
          <cell r="Q87">
            <v>0.33262844001357778</v>
          </cell>
          <cell r="R87">
            <v>0.26276267748318882</v>
          </cell>
          <cell r="S87">
            <v>1.9335509533977436E-2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 t="str">
            <v>&gt; LV HH Metered</v>
          </cell>
          <cell r="W88">
            <v>0</v>
          </cell>
        </row>
        <row r="89">
          <cell r="A89" t="str">
            <v>LV HH Metered</v>
          </cell>
          <cell r="B89">
            <v>2639731.6580583258</v>
          </cell>
          <cell r="C89">
            <v>13739.246046912602</v>
          </cell>
          <cell r="D89">
            <v>63721176.573983103</v>
          </cell>
          <cell r="E89">
            <v>43056960.949982703</v>
          </cell>
          <cell r="F89">
            <v>424254.17868261429</v>
          </cell>
          <cell r="G89">
            <v>19393095.605789121</v>
          </cell>
          <cell r="H89">
            <v>530798.25105054909</v>
          </cell>
          <cell r="I89">
            <v>316067.58847812505</v>
          </cell>
          <cell r="J89">
            <v>2.4139262935859809</v>
          </cell>
          <cell r="K89">
            <v>4637.8947109912287</v>
          </cell>
          <cell r="L89">
            <v>1.6311112843058286</v>
          </cell>
          <cell r="M89">
            <v>15539224.291444819</v>
          </cell>
          <cell r="N89">
            <v>15181146.614677474</v>
          </cell>
          <cell r="O89">
            <v>12336590.043860411</v>
          </cell>
          <cell r="P89">
            <v>0.36089923553815195</v>
          </cell>
          <cell r="Q89">
            <v>0.35258286418107204</v>
          </cell>
          <cell r="R89">
            <v>0.28651790028077601</v>
          </cell>
          <cell r="S89">
            <v>6.6579777947137625E-3</v>
          </cell>
          <cell r="T89">
            <v>0.30434302454024653</v>
          </cell>
          <cell r="U89">
            <v>8.3300133423347706E-3</v>
          </cell>
          <cell r="V89">
            <v>4.9601656069730073E-3</v>
          </cell>
          <cell r="W89">
            <v>0</v>
          </cell>
        </row>
        <row r="90">
          <cell r="A90" t="str">
            <v>LDNO LV: LV HH Metered</v>
          </cell>
          <cell r="B90">
            <v>2947.0777106337073</v>
          </cell>
          <cell r="C90">
            <v>29.531531998356169</v>
          </cell>
          <cell r="D90">
            <v>49802.456955596834</v>
          </cell>
          <cell r="E90">
            <v>31028.432937353129</v>
          </cell>
          <cell r="F90">
            <v>607.93611771816006</v>
          </cell>
          <cell r="G90">
            <v>17333.004005625</v>
          </cell>
          <cell r="H90">
            <v>656.79353816999992</v>
          </cell>
          <cell r="I90">
            <v>176.29035673055171</v>
          </cell>
          <cell r="J90">
            <v>1.6898928988502262</v>
          </cell>
          <cell r="K90">
            <v>1686.416301002231</v>
          </cell>
          <cell r="L90">
            <v>1.0528542503441864</v>
          </cell>
          <cell r="M90">
            <v>10608.343862151687</v>
          </cell>
          <cell r="N90">
            <v>10253.106583831832</v>
          </cell>
          <cell r="O90">
            <v>10166.982491369608</v>
          </cell>
          <cell r="P90">
            <v>0.3418910611299672</v>
          </cell>
          <cell r="Q90">
            <v>0.33044229479887066</v>
          </cell>
          <cell r="R90">
            <v>0.32766664407116203</v>
          </cell>
          <cell r="S90">
            <v>1.2206950316932903E-2</v>
          </cell>
          <cell r="T90">
            <v>0.34803511844965523</v>
          </cell>
          <cell r="U90">
            <v>1.3187974616505121E-2</v>
          </cell>
          <cell r="V90">
            <v>3.5397923618051557E-3</v>
          </cell>
          <cell r="W90">
            <v>0</v>
          </cell>
        </row>
        <row r="91">
          <cell r="A91" t="str">
            <v>LDNO HV: LV HH Metered</v>
          </cell>
          <cell r="B91">
            <v>129099.87342647437</v>
          </cell>
          <cell r="C91">
            <v>377.12646465698623</v>
          </cell>
          <cell r="D91">
            <v>1568004.8787644522</v>
          </cell>
          <cell r="E91">
            <v>1037133.6714168638</v>
          </cell>
          <cell r="F91">
            <v>5671.2277755117593</v>
          </cell>
          <cell r="G91">
            <v>507569.80223564996</v>
          </cell>
          <cell r="H91">
            <v>14685.364036035002</v>
          </cell>
          <cell r="I91">
            <v>2944.8133003914963</v>
          </cell>
          <cell r="J91">
            <v>1.2145673246205548</v>
          </cell>
          <cell r="K91">
            <v>4157.7694108278092</v>
          </cell>
          <cell r="L91">
            <v>0.80335762064672944</v>
          </cell>
          <cell r="M91">
            <v>390022.03161457309</v>
          </cell>
          <cell r="N91">
            <v>343810.46224019729</v>
          </cell>
          <cell r="O91">
            <v>303301.17756209342</v>
          </cell>
          <cell r="P91">
            <v>0.37605763110723295</v>
          </cell>
          <cell r="Q91">
            <v>0.33150062688689497</v>
          </cell>
          <cell r="R91">
            <v>0.29244174200587209</v>
          </cell>
          <cell r="S91">
            <v>3.6168431950164225E-3</v>
          </cell>
          <cell r="T91">
            <v>0.32370422382588632</v>
          </cell>
          <cell r="U91">
            <v>9.3656366985329122E-3</v>
          </cell>
          <cell r="V91">
            <v>1.878063863367526E-3</v>
          </cell>
          <cell r="W91">
            <v>0</v>
          </cell>
        </row>
        <row r="92">
          <cell r="A92" t="str">
            <v>&gt; LV Sub HH Metered</v>
          </cell>
          <cell r="W92">
            <v>0</v>
          </cell>
        </row>
        <row r="93">
          <cell r="A93" t="str">
            <v>LV Sub HH Metered</v>
          </cell>
          <cell r="B93">
            <v>144784.6567445235</v>
          </cell>
          <cell r="C93">
            <v>263.43850408549929</v>
          </cell>
          <cell r="D93">
            <v>3829781.5651059002</v>
          </cell>
          <cell r="E93">
            <v>2023613.9493566332</v>
          </cell>
          <cell r="F93">
            <v>6269.3095202267114</v>
          </cell>
          <cell r="G93">
            <v>1778095.7615890184</v>
          </cell>
          <cell r="H93">
            <v>11884.666087670004</v>
          </cell>
          <cell r="I93">
            <v>9917.8785523518345</v>
          </cell>
          <cell r="J93">
            <v>2.6451570568445351</v>
          </cell>
          <cell r="K93">
            <v>14537.668206098451</v>
          </cell>
          <cell r="L93">
            <v>1.3976715453539774</v>
          </cell>
          <cell r="M93">
            <v>605542.56781199877</v>
          </cell>
          <cell r="N93">
            <v>749387.32072530722</v>
          </cell>
          <cell r="O93">
            <v>668684.06081932713</v>
          </cell>
          <cell r="P93">
            <v>0.29923818621853177</v>
          </cell>
          <cell r="Q93">
            <v>0.37032128631232236</v>
          </cell>
          <cell r="R93">
            <v>0.33044052746914576</v>
          </cell>
          <cell r="S93">
            <v>1.6369887978332661E-3</v>
          </cell>
          <cell r="T93">
            <v>0.4642812472099439</v>
          </cell>
          <cell r="U93">
            <v>3.1032229607960348E-3</v>
          </cell>
          <cell r="V93">
            <v>2.5896721219601953E-3</v>
          </cell>
          <cell r="W93">
            <v>0</v>
          </cell>
        </row>
        <row r="94">
          <cell r="A94" t="str">
            <v>LDNO HV: LV Sub HH Metered</v>
          </cell>
          <cell r="B94">
            <v>6226.6681534981362</v>
          </cell>
          <cell r="C94">
            <v>7.1201794520547956</v>
          </cell>
          <cell r="D94">
            <v>122727.60885893262</v>
          </cell>
          <cell r="E94">
            <v>62275.310359463096</v>
          </cell>
          <cell r="F94">
            <v>126.56474985000001</v>
          </cell>
          <cell r="G94">
            <v>58959.646283999995</v>
          </cell>
          <cell r="H94">
            <v>0</v>
          </cell>
          <cell r="I94">
            <v>1366.0874656195344</v>
          </cell>
          <cell r="J94">
            <v>1.970999671629913</v>
          </cell>
          <cell r="K94">
            <v>17236.589286175218</v>
          </cell>
          <cell r="L94">
            <v>1.0001385785185435</v>
          </cell>
          <cell r="M94">
            <v>16694.907919563077</v>
          </cell>
          <cell r="N94">
            <v>20579.388774978295</v>
          </cell>
          <cell r="O94">
            <v>25001.01366492172</v>
          </cell>
          <cell r="P94">
            <v>0.26808229173323084</v>
          </cell>
          <cell r="Q94">
            <v>0.33045822905081895</v>
          </cell>
          <cell r="R94">
            <v>0.40145947921595015</v>
          </cell>
          <cell r="S94">
            <v>1.0312655076289959E-3</v>
          </cell>
          <cell r="T94">
            <v>0.48041061691155623</v>
          </cell>
          <cell r="U94">
            <v>0</v>
          </cell>
          <cell r="V94">
            <v>1.1131052566906626E-2</v>
          </cell>
          <cell r="W94">
            <v>0</v>
          </cell>
        </row>
        <row r="95">
          <cell r="A95" t="str">
            <v>&gt; HV HH Metered</v>
          </cell>
          <cell r="W95">
            <v>0</v>
          </cell>
        </row>
        <row r="96">
          <cell r="A96" t="str">
            <v>HV HH Metered</v>
          </cell>
          <cell r="B96">
            <v>7554375.1876074681</v>
          </cell>
          <cell r="C96">
            <v>4142.6109571263096</v>
          </cell>
          <cell r="D96">
            <v>142899530.78146535</v>
          </cell>
          <cell r="E96">
            <v>87789837.300269604</v>
          </cell>
          <cell r="F96">
            <v>977693.46938042308</v>
          </cell>
          <cell r="G96">
            <v>52129405.648665287</v>
          </cell>
          <cell r="H96">
            <v>1535991.2754507903</v>
          </cell>
          <cell r="I96">
            <v>466603.08769925416</v>
          </cell>
          <cell r="J96">
            <v>1.8916128367026843</v>
          </cell>
          <cell r="K96">
            <v>34495.040026783834</v>
          </cell>
          <cell r="L96">
            <v>1.1621058673956774</v>
          </cell>
          <cell r="M96">
            <v>17930803.496701993</v>
          </cell>
          <cell r="N96">
            <v>32211456.944200799</v>
          </cell>
          <cell r="O96">
            <v>37647576.859366819</v>
          </cell>
          <cell r="P96">
            <v>0.20424691568083048</v>
          </cell>
          <cell r="Q96">
            <v>0.36691555577244334</v>
          </cell>
          <cell r="R96">
            <v>0.42883752854672624</v>
          </cell>
          <cell r="S96">
            <v>6.841824210574902E-3</v>
          </cell>
          <cell r="T96">
            <v>0.36479759844968423</v>
          </cell>
          <cell r="U96">
            <v>1.0748749607860956E-2</v>
          </cell>
          <cell r="V96">
            <v>3.26525276288573E-3</v>
          </cell>
          <cell r="W96">
            <v>0</v>
          </cell>
        </row>
        <row r="97">
          <cell r="A97" t="str">
            <v>LDNO HV: HV HH Metered</v>
          </cell>
          <cell r="B97">
            <v>34994.502414312927</v>
          </cell>
          <cell r="C97">
            <v>32.520528082191788</v>
          </cell>
          <cell r="D97">
            <v>799055.19653222966</v>
          </cell>
          <cell r="E97">
            <v>357434.48817065737</v>
          </cell>
          <cell r="F97">
            <v>6574.7889842250015</v>
          </cell>
          <cell r="G97">
            <v>434757.91219244996</v>
          </cell>
          <cell r="H97">
            <v>0</v>
          </cell>
          <cell r="I97">
            <v>288.00718489739484</v>
          </cell>
          <cell r="J97">
            <v>2.2833735055635831</v>
          </cell>
          <cell r="K97">
            <v>24570.794007794466</v>
          </cell>
          <cell r="L97">
            <v>1.0214018303185384</v>
          </cell>
          <cell r="M97">
            <v>85330.660852574743</v>
          </cell>
          <cell r="N97">
            <v>133541.33579566391</v>
          </cell>
          <cell r="O97">
            <v>138562.49152241871</v>
          </cell>
          <cell r="P97">
            <v>0.23873091063286975</v>
          </cell>
          <cell r="Q97">
            <v>0.37361066213595062</v>
          </cell>
          <cell r="R97">
            <v>0.3876584272311796</v>
          </cell>
          <cell r="S97">
            <v>8.2282037746059626E-3</v>
          </cell>
          <cell r="T97">
            <v>0.54408996284515643</v>
          </cell>
          <cell r="U97">
            <v>0</v>
          </cell>
          <cell r="V97">
            <v>3.604346560128755E-4</v>
          </cell>
          <cell r="W97">
            <v>0</v>
          </cell>
        </row>
        <row r="98">
          <cell r="A98" t="str">
            <v>&gt; NHH UMS category A</v>
          </cell>
          <cell r="W98">
            <v>0</v>
          </cell>
        </row>
        <row r="99">
          <cell r="A99" t="str">
            <v>NHH UMS category A</v>
          </cell>
          <cell r="B99">
            <v>59176.071403002861</v>
          </cell>
          <cell r="C99">
            <v>948</v>
          </cell>
          <cell r="D99">
            <v>1462832.4850822308</v>
          </cell>
          <cell r="E99">
            <v>1462832.4850822308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2.472</v>
          </cell>
          <cell r="K99">
            <v>1543.0722416479227</v>
          </cell>
          <cell r="L99">
            <v>2.472</v>
          </cell>
          <cell r="M99">
            <v>1462832.4850822308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A100" t="str">
            <v>LDNO LV: NHH UMS category A</v>
          </cell>
          <cell r="B100">
            <v>36.248115749999997</v>
          </cell>
          <cell r="C100">
            <v>0</v>
          </cell>
          <cell r="D100">
            <v>597.73142871749997</v>
          </cell>
          <cell r="E100">
            <v>597.73142871749997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1.649</v>
          </cell>
          <cell r="K100" t="str">
            <v/>
          </cell>
          <cell r="L100">
            <v>1.649</v>
          </cell>
          <cell r="M100">
            <v>597.73142871749997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A101" t="str">
            <v>LDNO HV: NHH UMS category A</v>
          </cell>
          <cell r="B101">
            <v>85.360149543103461</v>
          </cell>
          <cell r="C101">
            <v>0</v>
          </cell>
          <cell r="D101">
            <v>1027.7362004989657</v>
          </cell>
          <cell r="E101">
            <v>1027.7362004989657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1.2040000000000002</v>
          </cell>
          <cell r="K101" t="str">
            <v/>
          </cell>
          <cell r="L101">
            <v>1.2040000000000002</v>
          </cell>
          <cell r="M101">
            <v>1027.7362004989657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 t="str">
            <v>&gt; NHH UMS category B</v>
          </cell>
          <cell r="W102">
            <v>0</v>
          </cell>
        </row>
        <row r="103">
          <cell r="A103" t="str">
            <v>NHH UMS category B</v>
          </cell>
          <cell r="B103">
            <v>10874.207167439868</v>
          </cell>
          <cell r="C103">
            <v>694</v>
          </cell>
          <cell r="D103">
            <v>301541.76475310756</v>
          </cell>
          <cell r="E103">
            <v>301541.76475310756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2.7730000000000001</v>
          </cell>
          <cell r="K103">
            <v>434.49822010534228</v>
          </cell>
          <cell r="L103">
            <v>2.7730000000000001</v>
          </cell>
          <cell r="M103">
            <v>301541.76475310756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A104" t="str">
            <v>LDNO LV: NHH UMS category B</v>
          </cell>
          <cell r="B104">
            <v>200.20069233620688</v>
          </cell>
          <cell r="C104">
            <v>0</v>
          </cell>
          <cell r="D104">
            <v>3703.7128082198274</v>
          </cell>
          <cell r="E104">
            <v>3703.7128082198274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1.85</v>
          </cell>
          <cell r="K104" t="str">
            <v/>
          </cell>
          <cell r="L104">
            <v>1.85</v>
          </cell>
          <cell r="M104">
            <v>3703.7128082198274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LDNO HV: NHH UMS category B</v>
          </cell>
          <cell r="B105">
            <v>544.4360659137933</v>
          </cell>
          <cell r="C105">
            <v>0</v>
          </cell>
          <cell r="D105">
            <v>7355.3312504953474</v>
          </cell>
          <cell r="E105">
            <v>7355.3312504953474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1.351</v>
          </cell>
          <cell r="K105" t="str">
            <v/>
          </cell>
          <cell r="L105">
            <v>1.351</v>
          </cell>
          <cell r="M105">
            <v>7355.3312504953474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A106" t="str">
            <v>&gt; NHH UMS category C</v>
          </cell>
          <cell r="W106">
            <v>0</v>
          </cell>
        </row>
        <row r="107">
          <cell r="A107" t="str">
            <v>NHH UMS category C</v>
          </cell>
          <cell r="B107">
            <v>974.65951184584776</v>
          </cell>
          <cell r="C107">
            <v>135</v>
          </cell>
          <cell r="D107">
            <v>36198.854269954783</v>
          </cell>
          <cell r="E107">
            <v>36198.854269954783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3.714</v>
          </cell>
          <cell r="K107">
            <v>268.13966125892432</v>
          </cell>
          <cell r="L107">
            <v>3.714</v>
          </cell>
          <cell r="M107">
            <v>36198.854269954783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</row>
        <row r="109">
          <cell r="A109" t="str">
            <v>LDNO HV: NHH UMS category C</v>
          </cell>
          <cell r="B109">
            <v>25.769167163793099</v>
          </cell>
          <cell r="C109">
            <v>0</v>
          </cell>
          <cell r="D109">
            <v>466.16423399301715</v>
          </cell>
          <cell r="E109">
            <v>466.16423399301715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1.8089999999999999</v>
          </cell>
          <cell r="K109" t="str">
            <v/>
          </cell>
          <cell r="L109">
            <v>1.8089999999999999</v>
          </cell>
          <cell r="M109">
            <v>466.16423399301715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A110" t="str">
            <v>&gt; NHH UMS category D</v>
          </cell>
          <cell r="W110">
            <v>0</v>
          </cell>
        </row>
        <row r="111">
          <cell r="A111" t="str">
            <v>NHH UMS category D</v>
          </cell>
          <cell r="B111">
            <v>6690.9793127952425</v>
          </cell>
          <cell r="C111">
            <v>40</v>
          </cell>
          <cell r="D111">
            <v>144658.97274263314</v>
          </cell>
          <cell r="E111">
            <v>144658.97274263314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2.1619999999999999</v>
          </cell>
          <cell r="K111">
            <v>3616.4743185658285</v>
          </cell>
          <cell r="L111">
            <v>2.1619999999999999</v>
          </cell>
          <cell r="M111">
            <v>144658.97274263314</v>
          </cell>
          <cell r="N111">
            <v>0</v>
          </cell>
          <cell r="O111">
            <v>0</v>
          </cell>
          <cell r="P111">
            <v>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</row>
        <row r="114">
          <cell r="A114" t="str">
            <v>&gt; LV UMS (Pseudo HH Metered)</v>
          </cell>
          <cell r="W114">
            <v>0</v>
          </cell>
        </row>
        <row r="115">
          <cell r="A115" t="str">
            <v>LV UMS (Pseudo HH Metered)</v>
          </cell>
          <cell r="B115">
            <v>268074.24347846059</v>
          </cell>
          <cell r="C115">
            <v>42.935455737500135</v>
          </cell>
          <cell r="D115">
            <v>7340402.9096013252</v>
          </cell>
          <cell r="E115">
            <v>7340402.9096013252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2.7381977523667311</v>
          </cell>
          <cell r="K115">
            <v>170963.66589140837</v>
          </cell>
          <cell r="L115">
            <v>2.7381977523667311</v>
          </cell>
          <cell r="M115">
            <v>2914559.3736697985</v>
          </cell>
          <cell r="N115">
            <v>842528.33556532615</v>
          </cell>
          <cell r="O115">
            <v>3583315.2003662004</v>
          </cell>
          <cell r="P115">
            <v>0.39705713835646866</v>
          </cell>
          <cell r="Q115">
            <v>0.11477957626321712</v>
          </cell>
          <cell r="R115">
            <v>0.48816328538031423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</row>
        <row r="118">
          <cell r="A118" t="str">
            <v>&gt; LV Generation NHH or Aggregate HH</v>
          </cell>
          <cell r="W118">
            <v>0</v>
          </cell>
        </row>
        <row r="119">
          <cell r="A119" t="str">
            <v>LV Generation NHH or Aggregate HH</v>
          </cell>
          <cell r="B119">
            <v>1307.1162122586206</v>
          </cell>
          <cell r="C119">
            <v>125</v>
          </cell>
          <cell r="D119">
            <v>-7790.412625061379</v>
          </cell>
          <cell r="E119">
            <v>-7790.412625061379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-0.59600000000000009</v>
          </cell>
          <cell r="K119">
            <v>-62.323301000491035</v>
          </cell>
          <cell r="L119">
            <v>-0.59600000000000009</v>
          </cell>
          <cell r="M119">
            <v>-7790.412625061379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</row>
        <row r="122">
          <cell r="A122" t="str">
            <v>&gt; LV Sub Generation NHH</v>
          </cell>
          <cell r="W122">
            <v>0</v>
          </cell>
        </row>
        <row r="123">
          <cell r="A123" t="str">
            <v>LV Sub Generation NHH</v>
          </cell>
          <cell r="B123">
            <v>133.51970661206897</v>
          </cell>
          <cell r="C123">
            <v>1</v>
          </cell>
          <cell r="D123">
            <v>-678.28010958931043</v>
          </cell>
          <cell r="E123">
            <v>-678.28010958931043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-0.50800000000000001</v>
          </cell>
          <cell r="K123">
            <v>-678.28010958931043</v>
          </cell>
          <cell r="L123">
            <v>-0.50800000000000001</v>
          </cell>
          <cell r="M123">
            <v>-678.28010958931043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</row>
        <row r="125">
          <cell r="A125" t="str">
            <v>&gt; LV Generation Intermittent</v>
          </cell>
          <cell r="W125">
            <v>0</v>
          </cell>
        </row>
        <row r="126">
          <cell r="A126" t="str">
            <v>LV Generation Intermittent</v>
          </cell>
          <cell r="B126">
            <v>32745.26218624138</v>
          </cell>
          <cell r="C126">
            <v>462.3004582191781</v>
          </cell>
          <cell r="D126">
            <v>-188983.65890925078</v>
          </cell>
          <cell r="E126">
            <v>-195161.76262999862</v>
          </cell>
          <cell r="F126">
            <v>0</v>
          </cell>
          <cell r="G126">
            <v>0</v>
          </cell>
          <cell r="H126">
            <v>0</v>
          </cell>
          <cell r="I126">
            <v>6178.1037207478485</v>
          </cell>
          <cell r="J126">
            <v>-0.57713283171895413</v>
          </cell>
          <cell r="K126">
            <v>-408.78968547258728</v>
          </cell>
          <cell r="L126">
            <v>-0.59599999999999997</v>
          </cell>
          <cell r="M126">
            <v>-195161.76262999862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-3.2691205982600592E-2</v>
          </cell>
          <cell r="W126">
            <v>0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</row>
        <row r="128">
          <cell r="A128" t="str">
            <v>LDNO HV: LV Generation Intermittent</v>
          </cell>
          <cell r="B128">
            <v>181.69715821551725</v>
          </cell>
          <cell r="C128">
            <v>1.5583006849315069</v>
          </cell>
          <cell r="D128">
            <v>-967.86684420155166</v>
          </cell>
          <cell r="E128">
            <v>-1082.9150629644828</v>
          </cell>
          <cell r="F128">
            <v>0</v>
          </cell>
          <cell r="G128">
            <v>0</v>
          </cell>
          <cell r="H128">
            <v>0</v>
          </cell>
          <cell r="I128">
            <v>115.04821876293101</v>
          </cell>
          <cell r="J128">
            <v>-0.53268133288773378</v>
          </cell>
          <cell r="K128">
            <v>-621.10403567209687</v>
          </cell>
          <cell r="L128">
            <v>-0.59600000000000009</v>
          </cell>
          <cell r="M128">
            <v>-1082.9150629644828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-0.11886781684090111</v>
          </cell>
          <cell r="W128">
            <v>0</v>
          </cell>
        </row>
        <row r="129">
          <cell r="A129" t="str">
            <v>&gt; LV Generation Intermittent no RP charge</v>
          </cell>
          <cell r="W129">
            <v>0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</row>
        <row r="131">
          <cell r="A131" t="str">
            <v>&gt; LV Generation Non-Intermittent</v>
          </cell>
          <cell r="W131">
            <v>0</v>
          </cell>
        </row>
        <row r="132">
          <cell r="A132" t="str">
            <v>LV Generation Non-Intermittent</v>
          </cell>
          <cell r="B132">
            <v>12737.132835787026</v>
          </cell>
          <cell r="C132">
            <v>116.02639520547946</v>
          </cell>
          <cell r="D132">
            <v>-77509.149456733634</v>
          </cell>
          <cell r="E132">
            <v>-79047.940009369835</v>
          </cell>
          <cell r="F132">
            <v>0</v>
          </cell>
          <cell r="G132">
            <v>0</v>
          </cell>
          <cell r="H132">
            <v>0</v>
          </cell>
          <cell r="I132">
            <v>1538.7905526362069</v>
          </cell>
          <cell r="J132">
            <v>-0.60852901870473708</v>
          </cell>
          <cell r="K132">
            <v>-668.03031602823762</v>
          </cell>
          <cell r="L132">
            <v>-0.62061015637107841</v>
          </cell>
          <cell r="M132">
            <v>-55597.245615415173</v>
          </cell>
          <cell r="N132">
            <v>-19736.550907656405</v>
          </cell>
          <cell r="O132">
            <v>-3714.1434862982596</v>
          </cell>
          <cell r="P132">
            <v>0.70333579355546816</v>
          </cell>
          <cell r="Q132">
            <v>0.24967824468691988</v>
          </cell>
          <cell r="R132">
            <v>4.6985961757612014E-2</v>
          </cell>
          <cell r="S132">
            <v>0</v>
          </cell>
          <cell r="T132">
            <v>0</v>
          </cell>
          <cell r="U132">
            <v>0</v>
          </cell>
          <cell r="V132">
            <v>-1.9853018171682748E-2</v>
          </cell>
          <cell r="W132">
            <v>0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</row>
        <row r="134">
          <cell r="A134" t="str">
            <v>LDNO HV: LV Generation Non-Intermittent</v>
          </cell>
          <cell r="B134">
            <v>4.7888687602040614</v>
          </cell>
          <cell r="C134">
            <v>1.1611705479452052</v>
          </cell>
          <cell r="D134">
            <v>-13.873260521756896</v>
          </cell>
          <cell r="E134">
            <v>-17.707653736929309</v>
          </cell>
          <cell r="F134">
            <v>0</v>
          </cell>
          <cell r="G134">
            <v>0</v>
          </cell>
          <cell r="H134">
            <v>0</v>
          </cell>
          <cell r="I134">
            <v>3.8343932151724136</v>
          </cell>
          <cell r="J134">
            <v>-0.28969807310329659</v>
          </cell>
          <cell r="K134">
            <v>-11.947651054624892</v>
          </cell>
          <cell r="L134">
            <v>-0.36976694546489847</v>
          </cell>
          <cell r="M134">
            <v>-6.1745451769481718</v>
          </cell>
          <cell r="N134">
            <v>-10.369887103225611</v>
          </cell>
          <cell r="O134">
            <v>-1.1632214567555261</v>
          </cell>
          <cell r="P134">
            <v>0.34869358011395707</v>
          </cell>
          <cell r="Q134">
            <v>0.58561609896398714</v>
          </cell>
          <cell r="R134">
            <v>6.5690320922055748E-2</v>
          </cell>
          <cell r="S134">
            <v>0</v>
          </cell>
          <cell r="T134">
            <v>0</v>
          </cell>
          <cell r="U134">
            <v>0</v>
          </cell>
          <cell r="V134">
            <v>-0.27638731422646345</v>
          </cell>
          <cell r="W134">
            <v>0</v>
          </cell>
        </row>
        <row r="135">
          <cell r="A135" t="str">
            <v>&gt; LV Generation Non-Intermittent no RP charge</v>
          </cell>
          <cell r="W135">
            <v>0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</row>
        <row r="137">
          <cell r="A137" t="str">
            <v>&gt; LV Sub Generation Intermittent</v>
          </cell>
          <cell r="W137">
            <v>0</v>
          </cell>
        </row>
        <row r="138">
          <cell r="A138" t="str">
            <v>LV Sub Generation Intermittent</v>
          </cell>
          <cell r="B138">
            <v>1529.5298745517241</v>
          </cell>
          <cell r="C138">
            <v>12.527319863013698</v>
          </cell>
          <cell r="D138">
            <v>-7463.4745947499141</v>
          </cell>
          <cell r="E138">
            <v>-7770.0117627227592</v>
          </cell>
          <cell r="F138">
            <v>0</v>
          </cell>
          <cell r="G138">
            <v>0</v>
          </cell>
          <cell r="H138">
            <v>0</v>
          </cell>
          <cell r="I138">
            <v>306.53716797284483</v>
          </cell>
          <cell r="J138">
            <v>-0.48795873287125663</v>
          </cell>
          <cell r="K138">
            <v>-595.77584641910994</v>
          </cell>
          <cell r="L138">
            <v>-0.50800000000000012</v>
          </cell>
          <cell r="M138">
            <v>-7770.0117627227592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-4.1071643519557832E-2</v>
          </cell>
          <cell r="W138">
            <v>0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</row>
        <row r="140">
          <cell r="A140" t="str">
            <v>&gt; LV Sub Generation Intermittent no RP charge</v>
          </cell>
          <cell r="W140">
            <v>0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</row>
        <row r="142">
          <cell r="A142" t="str">
            <v>&gt; LV Sub Generation Non-Intermittent</v>
          </cell>
          <cell r="W142">
            <v>0</v>
          </cell>
        </row>
        <row r="143">
          <cell r="A143" t="str">
            <v>LV Sub Generation Non-Intermittent</v>
          </cell>
          <cell r="B143">
            <v>10704.169630332035</v>
          </cell>
          <cell r="C143">
            <v>6.8750979452054803</v>
          </cell>
          <cell r="D143">
            <v>-54176.287733365898</v>
          </cell>
          <cell r="E143">
            <v>-54189.779033548999</v>
          </cell>
          <cell r="F143">
            <v>0</v>
          </cell>
          <cell r="G143">
            <v>0</v>
          </cell>
          <cell r="H143">
            <v>0</v>
          </cell>
          <cell r="I143">
            <v>13.49130018310345</v>
          </cell>
          <cell r="J143">
            <v>-0.50612321744087863</v>
          </cell>
          <cell r="K143">
            <v>-7880.0750425886035</v>
          </cell>
          <cell r="L143">
            <v>-0.50624925524342679</v>
          </cell>
          <cell r="M143">
            <v>-39722.816985791935</v>
          </cell>
          <cell r="N143">
            <v>-11570.079957961923</v>
          </cell>
          <cell r="O143">
            <v>-2896.8820897951464</v>
          </cell>
          <cell r="P143">
            <v>0.73303153646741137</v>
          </cell>
          <cell r="Q143">
            <v>0.21351037343774484</v>
          </cell>
          <cell r="R143">
            <v>5.3458090094843917E-2</v>
          </cell>
          <cell r="S143">
            <v>0</v>
          </cell>
          <cell r="T143">
            <v>0</v>
          </cell>
          <cell r="U143">
            <v>0</v>
          </cell>
          <cell r="V143">
            <v>-2.4902592531814388E-4</v>
          </cell>
          <cell r="W143">
            <v>0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</row>
        <row r="145">
          <cell r="A145" t="str">
            <v>&gt; LV Sub Generation Non-Intermittent no RP charge</v>
          </cell>
          <cell r="W145">
            <v>0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</row>
        <row r="147">
          <cell r="A147" t="str">
            <v>&gt; HV Generation Intermittent</v>
          </cell>
          <cell r="W147">
            <v>0</v>
          </cell>
        </row>
        <row r="148">
          <cell r="A148" t="str">
            <v>HV Generation Intermittent</v>
          </cell>
          <cell r="B148">
            <v>139370.23880487931</v>
          </cell>
          <cell r="C148">
            <v>115.63970753424657</v>
          </cell>
          <cell r="D148">
            <v>-335536.62689493236</v>
          </cell>
          <cell r="E148">
            <v>-359575.21611658862</v>
          </cell>
          <cell r="F148">
            <v>13156.387346025</v>
          </cell>
          <cell r="G148">
            <v>0</v>
          </cell>
          <cell r="H148">
            <v>0</v>
          </cell>
          <cell r="I148">
            <v>10882.201875631294</v>
          </cell>
          <cell r="J148">
            <v>-0.24075199251447743</v>
          </cell>
          <cell r="K148">
            <v>-2901.569314290799</v>
          </cell>
          <cell r="L148">
            <v>-0.25800000000000001</v>
          </cell>
          <cell r="M148">
            <v>-359575.21611658862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-3.9209988691174098E-2</v>
          </cell>
          <cell r="T148">
            <v>0</v>
          </cell>
          <cell r="U148">
            <v>0</v>
          </cell>
          <cell r="V148">
            <v>-3.2432232440123061E-2</v>
          </cell>
          <cell r="W148">
            <v>0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  <cell r="K149" t="str">
            <v/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</row>
        <row r="150">
          <cell r="A150" t="str">
            <v>&gt; HV Generation Intermittent no RP charge</v>
          </cell>
          <cell r="W150">
            <v>0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</row>
        <row r="152">
          <cell r="A152" t="str">
            <v>&gt; HV Generation Non-Intermittent</v>
          </cell>
          <cell r="W152">
            <v>0</v>
          </cell>
        </row>
        <row r="153">
          <cell r="A153" t="str">
            <v>HV Generation Non-Intermittent</v>
          </cell>
          <cell r="B153">
            <v>719941.75906854938</v>
          </cell>
          <cell r="C153">
            <v>160.76555753424657</v>
          </cell>
          <cell r="D153">
            <v>-1893892.141764086</v>
          </cell>
          <cell r="E153">
            <v>-1936872.4173967103</v>
          </cell>
          <cell r="F153">
            <v>18290.377863450001</v>
          </cell>
          <cell r="G153">
            <v>0</v>
          </cell>
          <cell r="H153">
            <v>0</v>
          </cell>
          <cell r="I153">
            <v>24689.897769174568</v>
          </cell>
          <cell r="J153">
            <v>-0.26306185436643892</v>
          </cell>
          <cell r="K153">
            <v>-11780.459513914513</v>
          </cell>
          <cell r="L153">
            <v>-0.26903182000480275</v>
          </cell>
          <cell r="M153">
            <v>-1452914.1927959749</v>
          </cell>
          <cell r="N153">
            <v>-410689.40463249775</v>
          </cell>
          <cell r="O153">
            <v>-73268.819968237731</v>
          </cell>
          <cell r="P153">
            <v>0.75013417494415635</v>
          </cell>
          <cell r="Q153">
            <v>0.21203740677173386</v>
          </cell>
          <cell r="R153">
            <v>3.7828418284109835E-2</v>
          </cell>
          <cell r="S153">
            <v>-9.6575604598122654E-3</v>
          </cell>
          <cell r="T153">
            <v>0</v>
          </cell>
          <cell r="U153">
            <v>0</v>
          </cell>
          <cell r="V153">
            <v>-1.3036591273976616E-2</v>
          </cell>
          <cell r="W153">
            <v>0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</row>
        <row r="155">
          <cell r="A155" t="str">
            <v>&gt; HV Generation Non-Intermittent no RP charge</v>
          </cell>
          <cell r="W155">
            <v>0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23433374.259923734</v>
          </cell>
          <cell r="C172">
            <v>2540349.846277691</v>
          </cell>
          <cell r="D172">
            <v>495286779.34115851</v>
          </cell>
          <cell r="E172">
            <v>376865049.99889421</v>
          </cell>
          <cell r="F172">
            <v>41167403.953304224</v>
          </cell>
          <cell r="G172">
            <v>74319217.380761147</v>
          </cell>
          <cell r="H172">
            <v>2094016.3501632144</v>
          </cell>
          <cell r="I172">
            <v>841091.65803569427</v>
          </cell>
          <cell r="J172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topLeftCell="AH1" zoomScale="70" zoomScaleNormal="70" workbookViewId="0">
      <selection activeCell="AU63" sqref="AU63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6" width="9.140625" style="1"/>
    <col min="47" max="47" width="32.85546875" style="1" customWidth="1"/>
    <col min="48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7"/>
      <c r="E4" s="58"/>
      <c r="F4" s="57" t="s">
        <v>56</v>
      </c>
      <c r="G4" s="58"/>
      <c r="H4" s="57" t="s">
        <v>56</v>
      </c>
      <c r="I4" s="58"/>
      <c r="J4" s="57" t="s">
        <v>95</v>
      </c>
      <c r="K4" s="58"/>
      <c r="L4" s="57" t="s">
        <v>30</v>
      </c>
      <c r="M4" s="58"/>
      <c r="N4" s="57" t="s">
        <v>1</v>
      </c>
      <c r="O4" s="58"/>
      <c r="P4" s="57" t="s">
        <v>29</v>
      </c>
      <c r="Q4" s="58"/>
      <c r="R4" s="57" t="s">
        <v>2</v>
      </c>
      <c r="S4" s="58"/>
      <c r="T4" s="57" t="s">
        <v>57</v>
      </c>
      <c r="U4" s="58"/>
      <c r="V4" s="57" t="s">
        <v>58</v>
      </c>
      <c r="W4" s="58"/>
      <c r="X4" s="57" t="s">
        <v>3</v>
      </c>
      <c r="Y4" s="58"/>
      <c r="Z4" s="57" t="s">
        <v>4</v>
      </c>
      <c r="AA4" s="58"/>
      <c r="AB4" s="57" t="s">
        <v>5</v>
      </c>
      <c r="AC4" s="58"/>
      <c r="AD4" s="57" t="s">
        <v>93</v>
      </c>
      <c r="AE4" s="58"/>
      <c r="AF4" s="57" t="s">
        <v>94</v>
      </c>
      <c r="AG4" s="58"/>
      <c r="AH4" s="57" t="s">
        <v>6</v>
      </c>
      <c r="AI4" s="58"/>
      <c r="AJ4" s="57" t="s">
        <v>7</v>
      </c>
      <c r="AK4" s="58"/>
      <c r="AL4" s="57" t="s">
        <v>8</v>
      </c>
      <c r="AM4" s="58"/>
      <c r="AN4" s="57" t="s">
        <v>96</v>
      </c>
      <c r="AO4" s="58"/>
      <c r="AP4" s="57" t="s">
        <v>31</v>
      </c>
      <c r="AQ4" s="58"/>
    </row>
    <row r="5" spans="2:48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 x14ac:dyDescent="0.3"/>
    <row r="7" spans="2:48" x14ac:dyDescent="0.25">
      <c r="B7" s="5" t="s">
        <v>12</v>
      </c>
      <c r="D7" s="6"/>
      <c r="E7" s="7"/>
      <c r="F7" s="6"/>
      <c r="G7" s="7"/>
      <c r="H7" s="6">
        <v>-9.1749823090566673E-2</v>
      </c>
      <c r="I7" s="7">
        <v>-0.24100000000000019</v>
      </c>
      <c r="J7" s="6">
        <v>-9.1749823090566673E-2</v>
      </c>
      <c r="K7" s="7">
        <v>-0.24100000000000019</v>
      </c>
      <c r="L7" s="6">
        <v>-9.1749823090566673E-2</v>
      </c>
      <c r="M7" s="7">
        <v>-0.24100000000000019</v>
      </c>
      <c r="N7" s="6">
        <v>-9.1007367126457184E-2</v>
      </c>
      <c r="O7" s="7">
        <v>-0.23904978493338622</v>
      </c>
      <c r="P7" s="6">
        <v>-9.0208051093915498E-2</v>
      </c>
      <c r="Q7" s="7">
        <v>-0.23695021506661482</v>
      </c>
      <c r="R7" s="6">
        <v>-9.0208051093915498E-2</v>
      </c>
      <c r="S7" s="7">
        <v>-0.23695021506661482</v>
      </c>
      <c r="T7" s="6">
        <v>-8.7543118473027426E-2</v>
      </c>
      <c r="U7" s="7">
        <v>-0.22995021506661431</v>
      </c>
      <c r="V7" s="6">
        <v>-7.5750750687167634E-2</v>
      </c>
      <c r="W7" s="7">
        <v>-0.19897510753330724</v>
      </c>
      <c r="X7" s="6">
        <v>-7.460863670678719E-2</v>
      </c>
      <c r="Y7" s="7">
        <v>-0.19597510753330741</v>
      </c>
      <c r="Z7" s="6">
        <v>-6.707199446607337E-2</v>
      </c>
      <c r="AA7" s="7">
        <v>-0.17617854859913762</v>
      </c>
      <c r="AB7" s="6">
        <v>-6.707199446607337E-2</v>
      </c>
      <c r="AC7" s="7">
        <v>-0.17617854859913762</v>
      </c>
      <c r="AD7" s="6">
        <v>-6.707199446607337E-2</v>
      </c>
      <c r="AE7" s="7">
        <v>-0.17617854859913762</v>
      </c>
      <c r="AF7" s="6">
        <v>-6.707199446607337E-2</v>
      </c>
      <c r="AG7" s="7">
        <v>-0.17617854859913762</v>
      </c>
      <c r="AH7" s="6">
        <v>-6.8975517766707517E-2</v>
      </c>
      <c r="AI7" s="7">
        <v>-0.18117854859913782</v>
      </c>
      <c r="AJ7" s="6">
        <v>-6.8975517766707517E-2</v>
      </c>
      <c r="AK7" s="7">
        <v>-0.18117854859913782</v>
      </c>
      <c r="AL7" s="6">
        <v>-6.4176613748083922E-2</v>
      </c>
      <c r="AM7" s="7">
        <v>-0.16886587315000665</v>
      </c>
      <c r="AN7" s="6">
        <v>-1.8571225838065253E-2</v>
      </c>
      <c r="AO7" s="7">
        <v>-4.8865873150006907E-2</v>
      </c>
      <c r="AP7" s="6">
        <v>-1.8571225838065253E-2</v>
      </c>
      <c r="AQ7" s="7">
        <v>-4.8865873150006907E-2</v>
      </c>
      <c r="AS7" s="56"/>
      <c r="AU7" s="45"/>
      <c r="AV7" s="46"/>
    </row>
    <row r="8" spans="2:48" x14ac:dyDescent="0.25">
      <c r="B8" s="5" t="s">
        <v>13</v>
      </c>
      <c r="D8" s="8"/>
      <c r="E8" s="9"/>
      <c r="F8" s="8"/>
      <c r="G8" s="9"/>
      <c r="H8" s="8">
        <v>7.5883000158728731E-2</v>
      </c>
      <c r="I8" s="9">
        <v>0.1351861081911046</v>
      </c>
      <c r="J8" s="8">
        <v>7.5883000158728731E-2</v>
      </c>
      <c r="K8" s="9">
        <v>0.1351861081911046</v>
      </c>
      <c r="L8" s="8">
        <v>7.5883000158728731E-2</v>
      </c>
      <c r="M8" s="9">
        <v>0.1351861081911046</v>
      </c>
      <c r="N8" s="8">
        <v>7.3758539669213308E-2</v>
      </c>
      <c r="O8" s="9">
        <v>0.13140136661548668</v>
      </c>
      <c r="P8" s="8">
        <v>7.461355180311835E-2</v>
      </c>
      <c r="Q8" s="9">
        <v>0.13292457685489514</v>
      </c>
      <c r="R8" s="8">
        <v>7.461355180311835E-2</v>
      </c>
      <c r="S8" s="9">
        <v>0.13292457685489514</v>
      </c>
      <c r="T8" s="8">
        <v>6.4623178918537638E-2</v>
      </c>
      <c r="U8" s="9">
        <v>0.11512665601861613</v>
      </c>
      <c r="V8" s="8">
        <v>9.6511210909131728E-2</v>
      </c>
      <c r="W8" s="9">
        <v>0.17193541336432833</v>
      </c>
      <c r="X8" s="8">
        <v>9.6065703883119635E-2</v>
      </c>
      <c r="Y8" s="9">
        <v>0.17114173940715222</v>
      </c>
      <c r="Z8" s="8">
        <v>9.4892509892720467E-2</v>
      </c>
      <c r="AA8" s="9">
        <v>0.16905168591185668</v>
      </c>
      <c r="AB8" s="8">
        <v>9.4892509892720467E-2</v>
      </c>
      <c r="AC8" s="9">
        <v>0.16905168591185668</v>
      </c>
      <c r="AD8" s="8">
        <v>9.4647891992176048E-2</v>
      </c>
      <c r="AE8" s="9">
        <v>0.16861589737029517</v>
      </c>
      <c r="AF8" s="8">
        <v>9.4647891992176048E-2</v>
      </c>
      <c r="AG8" s="9">
        <v>0.16861589737029517</v>
      </c>
      <c r="AH8" s="8">
        <v>9.5366374812561272E-2</v>
      </c>
      <c r="AI8" s="9">
        <v>0.16989587965996319</v>
      </c>
      <c r="AJ8" s="8">
        <v>9.5683079382010927E-2</v>
      </c>
      <c r="AK8" s="9">
        <v>0.1704600911184016</v>
      </c>
      <c r="AL8" s="8">
        <v>8.6231624724912415E-2</v>
      </c>
      <c r="AM8" s="9">
        <v>0.15642402545991135</v>
      </c>
      <c r="AN8" s="8">
        <v>0.15441851595212852</v>
      </c>
      <c r="AO8" s="9">
        <v>0.28011493402604437</v>
      </c>
      <c r="AP8" s="8">
        <v>0.15441851595212852</v>
      </c>
      <c r="AQ8" s="9">
        <v>0.28011493402604437</v>
      </c>
      <c r="AS8" s="56"/>
      <c r="AU8" s="45"/>
      <c r="AV8" s="46"/>
    </row>
    <row r="9" spans="2:48" x14ac:dyDescent="0.25">
      <c r="B9" s="5" t="s">
        <v>14</v>
      </c>
      <c r="D9" s="8"/>
      <c r="E9" s="9"/>
      <c r="F9" s="8"/>
      <c r="G9" s="9"/>
      <c r="H9" s="8">
        <v>4.2030456852791875</v>
      </c>
      <c r="I9" s="9">
        <v>0.82799999999999974</v>
      </c>
      <c r="J9" s="8">
        <v>4.2030456852791875</v>
      </c>
      <c r="K9" s="9">
        <v>0.82799999999999974</v>
      </c>
      <c r="L9" s="8">
        <v>4.2030456852791875</v>
      </c>
      <c r="M9" s="9">
        <v>0.82799999999999974</v>
      </c>
      <c r="N9" s="8">
        <v>4.1269035532994929</v>
      </c>
      <c r="O9" s="9">
        <v>0.81300000000000006</v>
      </c>
      <c r="P9" s="8">
        <v>4.1269035532994929</v>
      </c>
      <c r="Q9" s="9">
        <v>0.81300000000000006</v>
      </c>
      <c r="R9" s="8">
        <v>4.1269035532994929</v>
      </c>
      <c r="S9" s="9">
        <v>0.81300000000000006</v>
      </c>
      <c r="T9" s="8">
        <v>4.1218274111675113</v>
      </c>
      <c r="U9" s="9">
        <v>0.81199999999999961</v>
      </c>
      <c r="V9" s="8">
        <v>4.1218274111675113</v>
      </c>
      <c r="W9" s="9">
        <v>0.81199999999999961</v>
      </c>
      <c r="X9" s="8">
        <v>4.0862944162436543</v>
      </c>
      <c r="Y9" s="9">
        <v>0.80499999999999994</v>
      </c>
      <c r="Z9" s="8">
        <v>3.8578680203045685</v>
      </c>
      <c r="AA9" s="9">
        <v>0.7599999999999999</v>
      </c>
      <c r="AB9" s="8">
        <v>3.8578680203045685</v>
      </c>
      <c r="AC9" s="9">
        <v>0.7599999999999999</v>
      </c>
      <c r="AD9" s="8">
        <v>3.8730964467005071</v>
      </c>
      <c r="AE9" s="9">
        <v>0.76300000000000012</v>
      </c>
      <c r="AF9" s="8">
        <v>3.8730964467005071</v>
      </c>
      <c r="AG9" s="9">
        <v>0.76300000000000012</v>
      </c>
      <c r="AH9" s="8">
        <v>3.9289340101522843</v>
      </c>
      <c r="AI9" s="9">
        <v>0.77399999999999991</v>
      </c>
      <c r="AJ9" s="8">
        <v>3.9289340101522843</v>
      </c>
      <c r="AK9" s="9">
        <v>0.77399999999999991</v>
      </c>
      <c r="AL9" s="8">
        <v>3.9898477157360404</v>
      </c>
      <c r="AM9" s="9">
        <v>0.78599999999999992</v>
      </c>
      <c r="AN9" s="8">
        <v>4.6446700507614223</v>
      </c>
      <c r="AO9" s="9">
        <v>0.91500000000000004</v>
      </c>
      <c r="AP9" s="8">
        <v>4.6395939086294415</v>
      </c>
      <c r="AQ9" s="9">
        <v>0.91399999999999992</v>
      </c>
      <c r="AS9" s="56"/>
      <c r="AU9" s="45"/>
      <c r="AV9" s="46"/>
    </row>
    <row r="10" spans="2:48" x14ac:dyDescent="0.25">
      <c r="B10" s="5" t="s">
        <v>15</v>
      </c>
      <c r="D10" s="8"/>
      <c r="E10" s="9"/>
      <c r="F10" s="8"/>
      <c r="G10" s="9"/>
      <c r="H10" s="8">
        <v>-6.7222359962802791E-2</v>
      </c>
      <c r="I10" s="9">
        <v>-0.1520000000000003</v>
      </c>
      <c r="J10" s="8">
        <v>-6.7222359962802791E-2</v>
      </c>
      <c r="K10" s="9">
        <v>-0.1520000000000003</v>
      </c>
      <c r="L10" s="8">
        <v>-6.7222359962802791E-2</v>
      </c>
      <c r="M10" s="9">
        <v>-0.1520000000000003</v>
      </c>
      <c r="N10" s="8">
        <v>-6.6842175566966699E-2</v>
      </c>
      <c r="O10" s="9">
        <v>-0.1511403451441003</v>
      </c>
      <c r="P10" s="8">
        <v>-6.6509658249285453E-2</v>
      </c>
      <c r="Q10" s="9">
        <v>-0.15038847281597151</v>
      </c>
      <c r="R10" s="8">
        <v>-6.6509658249285453E-2</v>
      </c>
      <c r="S10" s="9">
        <v>-0.15038847281597151</v>
      </c>
      <c r="T10" s="8">
        <v>-6.6644882921955917E-2</v>
      </c>
      <c r="U10" s="9">
        <v>-0.15069423640798585</v>
      </c>
      <c r="V10" s="8">
        <v>-0.10600534368964953</v>
      </c>
      <c r="W10" s="9">
        <v>-0.23969423640798571</v>
      </c>
      <c r="X10" s="8">
        <v>-0.10556309132147323</v>
      </c>
      <c r="Y10" s="9">
        <v>-0.23869423640798582</v>
      </c>
      <c r="Z10" s="8">
        <v>-0.10720465268330281</v>
      </c>
      <c r="AA10" s="9">
        <v>-0.24240605680727212</v>
      </c>
      <c r="AB10" s="8">
        <v>-0.10720465268330281</v>
      </c>
      <c r="AC10" s="9">
        <v>-0.24240605680727212</v>
      </c>
      <c r="AD10" s="8">
        <v>-0.107646905051479</v>
      </c>
      <c r="AE10" s="9">
        <v>-0.24340605680727179</v>
      </c>
      <c r="AF10" s="8">
        <v>-0.107646905051479</v>
      </c>
      <c r="AG10" s="9">
        <v>-0.24340605680727179</v>
      </c>
      <c r="AH10" s="8">
        <v>-0.10662717564245605</v>
      </c>
      <c r="AI10" s="9">
        <v>-0.24110029321525789</v>
      </c>
      <c r="AJ10" s="8">
        <v>-0.10662717564245605</v>
      </c>
      <c r="AK10" s="9">
        <v>-0.24110029321525789</v>
      </c>
      <c r="AL10" s="8">
        <v>-0.10051946963045233</v>
      </c>
      <c r="AM10" s="9">
        <v>-0.22735276089755665</v>
      </c>
      <c r="AN10" s="8">
        <v>-4.657961314267034E-2</v>
      </c>
      <c r="AO10" s="9">
        <v>-0.10535276089755649</v>
      </c>
      <c r="AP10" s="8">
        <v>-4.657961314267034E-2</v>
      </c>
      <c r="AQ10" s="9">
        <v>-0.10535276089755649</v>
      </c>
      <c r="AS10" s="56"/>
      <c r="AU10" s="45"/>
      <c r="AV10" s="46"/>
    </row>
    <row r="11" spans="2:48" x14ac:dyDescent="0.25">
      <c r="B11" s="5" t="s">
        <v>16</v>
      </c>
      <c r="D11" s="8"/>
      <c r="E11" s="9"/>
      <c r="F11" s="8"/>
      <c r="G11" s="9"/>
      <c r="H11" s="8">
        <v>2.454765038832285E-2</v>
      </c>
      <c r="I11" s="9">
        <v>4.445760731311324E-2</v>
      </c>
      <c r="J11" s="8">
        <v>2.454765038832285E-2</v>
      </c>
      <c r="K11" s="9">
        <v>4.445760731311324E-2</v>
      </c>
      <c r="L11" s="8">
        <v>2.454765038832285E-2</v>
      </c>
      <c r="M11" s="9">
        <v>4.445760731311324E-2</v>
      </c>
      <c r="N11" s="8">
        <v>2.3631590455927887E-2</v>
      </c>
      <c r="O11" s="9">
        <v>4.2798555138854492E-2</v>
      </c>
      <c r="P11" s="8">
        <v>2.3726356270808768E-2</v>
      </c>
      <c r="Q11" s="9">
        <v>4.2970183026576139E-2</v>
      </c>
      <c r="R11" s="8">
        <v>2.3726356270808768E-2</v>
      </c>
      <c r="S11" s="9">
        <v>4.2970183026576139E-2</v>
      </c>
      <c r="T11" s="8">
        <v>1.1969742155707452E-2</v>
      </c>
      <c r="U11" s="9">
        <v>2.1678086822142555E-2</v>
      </c>
      <c r="V11" s="8">
        <v>1.1808505618507326E-2</v>
      </c>
      <c r="W11" s="9">
        <v>2.1386075548477733E-2</v>
      </c>
      <c r="X11" s="8">
        <v>1.1622930528778053E-2</v>
      </c>
      <c r="Y11" s="9">
        <v>2.1049985359161409E-2</v>
      </c>
      <c r="Z11" s="8">
        <v>4.0625672109713129E-3</v>
      </c>
      <c r="AA11" s="9">
        <v>7.3576091760867018E-3</v>
      </c>
      <c r="AB11" s="8">
        <v>4.0625672109713129E-3</v>
      </c>
      <c r="AC11" s="9">
        <v>7.3576091760867018E-3</v>
      </c>
      <c r="AD11" s="8">
        <v>3.671645144235347E-3</v>
      </c>
      <c r="AE11" s="9">
        <v>6.6496204497505347E-3</v>
      </c>
      <c r="AF11" s="8">
        <v>3.671645144235347E-3</v>
      </c>
      <c r="AG11" s="9">
        <v>6.6496204497505347E-3</v>
      </c>
      <c r="AH11" s="8">
        <v>5.7723336883439558E-3</v>
      </c>
      <c r="AI11" s="9">
        <v>1.0454122506108532E-2</v>
      </c>
      <c r="AJ11" s="8">
        <v>5.9335702255440825E-3</v>
      </c>
      <c r="AK11" s="9">
        <v>1.0746133779773352E-2</v>
      </c>
      <c r="AL11" s="8">
        <v>-7.2245591579892521E-3</v>
      </c>
      <c r="AM11" s="9">
        <v>-1.3356859601915586E-2</v>
      </c>
      <c r="AN11" s="8">
        <v>5.9420568906072502E-2</v>
      </c>
      <c r="AO11" s="9">
        <v>0.10985752611170543</v>
      </c>
      <c r="AP11" s="8">
        <v>5.9420568906072502E-2</v>
      </c>
      <c r="AQ11" s="9">
        <v>0.10985752611170543</v>
      </c>
      <c r="AS11" s="56"/>
      <c r="AU11" s="45"/>
      <c r="AV11" s="46"/>
    </row>
    <row r="12" spans="2:48" x14ac:dyDescent="0.25">
      <c r="B12" s="5" t="s">
        <v>17</v>
      </c>
      <c r="D12" s="8"/>
      <c r="E12" s="9"/>
      <c r="F12" s="8"/>
      <c r="G12" s="9"/>
      <c r="H12" s="8">
        <v>1.9757412398921836</v>
      </c>
      <c r="I12" s="9">
        <v>0.73300000000000021</v>
      </c>
      <c r="J12" s="8">
        <v>1.9757412398921836</v>
      </c>
      <c r="K12" s="9">
        <v>0.73300000000000021</v>
      </c>
      <c r="L12" s="8">
        <v>1.9757412398921836</v>
      </c>
      <c r="M12" s="9">
        <v>0.73300000000000021</v>
      </c>
      <c r="N12" s="8">
        <v>1.940700808625337</v>
      </c>
      <c r="O12" s="9">
        <v>0.72000000000000008</v>
      </c>
      <c r="P12" s="8">
        <v>1.940700808625337</v>
      </c>
      <c r="Q12" s="9">
        <v>0.72000000000000008</v>
      </c>
      <c r="R12" s="8">
        <v>1.940700808625337</v>
      </c>
      <c r="S12" s="9">
        <v>0.72000000000000008</v>
      </c>
      <c r="T12" s="8">
        <v>1.9380053908355799</v>
      </c>
      <c r="U12" s="9">
        <v>0.71900000000000008</v>
      </c>
      <c r="V12" s="8">
        <v>1.9353099730458219</v>
      </c>
      <c r="W12" s="9">
        <v>0.71799999999999986</v>
      </c>
      <c r="X12" s="8">
        <v>1.9218328840970353</v>
      </c>
      <c r="Y12" s="9">
        <v>0.71300000000000019</v>
      </c>
      <c r="Z12" s="8">
        <v>1.805929919137466</v>
      </c>
      <c r="AA12" s="9">
        <v>0.67</v>
      </c>
      <c r="AB12" s="8">
        <v>1.805929919137466</v>
      </c>
      <c r="AC12" s="9">
        <v>0.67</v>
      </c>
      <c r="AD12" s="8">
        <v>1.8167115902964959</v>
      </c>
      <c r="AE12" s="9">
        <v>0.67400000000000004</v>
      </c>
      <c r="AF12" s="8">
        <v>1.8167115902964959</v>
      </c>
      <c r="AG12" s="9">
        <v>0.67400000000000004</v>
      </c>
      <c r="AH12" s="8">
        <v>1.8409703504043127</v>
      </c>
      <c r="AI12" s="9">
        <v>0.68300000000000005</v>
      </c>
      <c r="AJ12" s="8">
        <v>1.8409703504043127</v>
      </c>
      <c r="AK12" s="9">
        <v>0.68300000000000005</v>
      </c>
      <c r="AL12" s="8">
        <v>1.8706199460916442</v>
      </c>
      <c r="AM12" s="9">
        <v>0.69399999999999984</v>
      </c>
      <c r="AN12" s="8">
        <v>2.2156334231805932</v>
      </c>
      <c r="AO12" s="9">
        <v>0.82200000000000006</v>
      </c>
      <c r="AP12" s="8">
        <v>2.2156334231805932</v>
      </c>
      <c r="AQ12" s="9">
        <v>0.82200000000000006</v>
      </c>
      <c r="AS12" s="56"/>
      <c r="AU12" s="45"/>
      <c r="AV12" s="46"/>
    </row>
    <row r="13" spans="2:48" x14ac:dyDescent="0.25">
      <c r="B13" s="5" t="s">
        <v>18</v>
      </c>
      <c r="D13" s="8"/>
      <c r="E13" s="9"/>
      <c r="F13" s="8"/>
      <c r="G13" s="9"/>
      <c r="H13" s="8" t="s">
        <v>80</v>
      </c>
      <c r="I13" s="9">
        <v>0</v>
      </c>
      <c r="J13" s="8" t="s">
        <v>80</v>
      </c>
      <c r="K13" s="9">
        <v>0</v>
      </c>
      <c r="L13" s="8" t="s">
        <v>80</v>
      </c>
      <c r="M13" s="9">
        <v>0</v>
      </c>
      <c r="N13" s="8" t="s">
        <v>80</v>
      </c>
      <c r="O13" s="9">
        <v>0</v>
      </c>
      <c r="P13" s="8" t="s">
        <v>80</v>
      </c>
      <c r="Q13" s="9">
        <v>0</v>
      </c>
      <c r="R13" s="8" t="s">
        <v>80</v>
      </c>
      <c r="S13" s="9">
        <v>0</v>
      </c>
      <c r="T13" s="8" t="s">
        <v>80</v>
      </c>
      <c r="U13" s="9">
        <v>0</v>
      </c>
      <c r="V13" s="8" t="s">
        <v>80</v>
      </c>
      <c r="W13" s="9">
        <v>0</v>
      </c>
      <c r="X13" s="8" t="s">
        <v>80</v>
      </c>
      <c r="Y13" s="9">
        <v>0</v>
      </c>
      <c r="Z13" s="8" t="s">
        <v>80</v>
      </c>
      <c r="AA13" s="9">
        <v>0</v>
      </c>
      <c r="AB13" s="8" t="s">
        <v>80</v>
      </c>
      <c r="AC13" s="9">
        <v>0</v>
      </c>
      <c r="AD13" s="8" t="s">
        <v>80</v>
      </c>
      <c r="AE13" s="9">
        <v>0</v>
      </c>
      <c r="AF13" s="8" t="s">
        <v>80</v>
      </c>
      <c r="AG13" s="9">
        <v>0</v>
      </c>
      <c r="AH13" s="8" t="s">
        <v>80</v>
      </c>
      <c r="AI13" s="9">
        <v>0</v>
      </c>
      <c r="AJ13" s="8" t="s">
        <v>80</v>
      </c>
      <c r="AK13" s="9">
        <v>0</v>
      </c>
      <c r="AL13" s="8">
        <v>0.34957925631534037</v>
      </c>
      <c r="AM13" s="9">
        <v>0.49955061179849619</v>
      </c>
      <c r="AN13" s="8">
        <v>0.43511492468746904</v>
      </c>
      <c r="AO13" s="9">
        <v>0.62178153567043759</v>
      </c>
      <c r="AP13" s="8">
        <v>0.43511492468746904</v>
      </c>
      <c r="AQ13" s="9">
        <v>0.62178153567043759</v>
      </c>
      <c r="AS13" s="56"/>
      <c r="AU13" s="45"/>
      <c r="AV13" s="46"/>
    </row>
    <row r="14" spans="2:48" x14ac:dyDescent="0.25">
      <c r="B14" s="5" t="s">
        <v>19</v>
      </c>
      <c r="D14" s="8"/>
      <c r="E14" s="9"/>
      <c r="F14" s="8"/>
      <c r="G14" s="9"/>
      <c r="H14" s="8" t="s">
        <v>80</v>
      </c>
      <c r="I14" s="9">
        <v>0</v>
      </c>
      <c r="J14" s="8" t="s">
        <v>80</v>
      </c>
      <c r="K14" s="9">
        <v>0</v>
      </c>
      <c r="L14" s="8" t="s">
        <v>80</v>
      </c>
      <c r="M14" s="9">
        <v>0</v>
      </c>
      <c r="N14" s="8" t="s">
        <v>80</v>
      </c>
      <c r="O14" s="9">
        <v>0</v>
      </c>
      <c r="P14" s="8" t="s">
        <v>80</v>
      </c>
      <c r="Q14" s="9">
        <v>0</v>
      </c>
      <c r="R14" s="8" t="s">
        <v>80</v>
      </c>
      <c r="S14" s="9">
        <v>0</v>
      </c>
      <c r="T14" s="8" t="s">
        <v>80</v>
      </c>
      <c r="U14" s="9">
        <v>0</v>
      </c>
      <c r="V14" s="8" t="s">
        <v>80</v>
      </c>
      <c r="W14" s="9">
        <v>0</v>
      </c>
      <c r="X14" s="8" t="s">
        <v>80</v>
      </c>
      <c r="Y14" s="9">
        <v>0</v>
      </c>
      <c r="Z14" s="8" t="s">
        <v>80</v>
      </c>
      <c r="AA14" s="9">
        <v>0</v>
      </c>
      <c r="AB14" s="8" t="s">
        <v>80</v>
      </c>
      <c r="AC14" s="9">
        <v>0</v>
      </c>
      <c r="AD14" s="8" t="s">
        <v>80</v>
      </c>
      <c r="AE14" s="9">
        <v>0</v>
      </c>
      <c r="AF14" s="8" t="s">
        <v>80</v>
      </c>
      <c r="AG14" s="9">
        <v>0</v>
      </c>
      <c r="AH14" s="8" t="s">
        <v>80</v>
      </c>
      <c r="AI14" s="9">
        <v>0</v>
      </c>
      <c r="AJ14" s="8" t="s">
        <v>80</v>
      </c>
      <c r="AK14" s="9">
        <v>0</v>
      </c>
      <c r="AL14" s="8">
        <v>0.44585026784703596</v>
      </c>
      <c r="AM14" s="9">
        <v>0.54464409689638671</v>
      </c>
      <c r="AN14" s="8">
        <v>0.54614248480589667</v>
      </c>
      <c r="AO14" s="9">
        <v>0.66715958667071529</v>
      </c>
      <c r="AP14" s="8">
        <v>0.54614248480589667</v>
      </c>
      <c r="AQ14" s="9">
        <v>0.66715958667071529</v>
      </c>
      <c r="AS14" s="56"/>
      <c r="AU14" s="45"/>
      <c r="AV14" s="46"/>
    </row>
    <row r="15" spans="2:48" x14ac:dyDescent="0.25">
      <c r="B15" s="5" t="s">
        <v>20</v>
      </c>
      <c r="D15" s="8"/>
      <c r="E15" s="9"/>
      <c r="F15" s="8"/>
      <c r="G15" s="9"/>
      <c r="H15" s="8" t="s">
        <v>80</v>
      </c>
      <c r="I15" s="9">
        <v>0</v>
      </c>
      <c r="J15" s="8" t="s">
        <v>80</v>
      </c>
      <c r="K15" s="9">
        <v>0</v>
      </c>
      <c r="L15" s="8" t="s">
        <v>80</v>
      </c>
      <c r="M15" s="9">
        <v>0</v>
      </c>
      <c r="N15" s="8" t="s">
        <v>80</v>
      </c>
      <c r="O15" s="9">
        <v>0</v>
      </c>
      <c r="P15" s="8" t="s">
        <v>80</v>
      </c>
      <c r="Q15" s="9">
        <v>0</v>
      </c>
      <c r="R15" s="8" t="s">
        <v>80</v>
      </c>
      <c r="S15" s="9">
        <v>0</v>
      </c>
      <c r="T15" s="8" t="s">
        <v>80</v>
      </c>
      <c r="U15" s="9">
        <v>0</v>
      </c>
      <c r="V15" s="8" t="s">
        <v>80</v>
      </c>
      <c r="W15" s="9">
        <v>0</v>
      </c>
      <c r="X15" s="8" t="s">
        <v>80</v>
      </c>
      <c r="Y15" s="9">
        <v>0</v>
      </c>
      <c r="Z15" s="8" t="s">
        <v>80</v>
      </c>
      <c r="AA15" s="9">
        <v>0</v>
      </c>
      <c r="AB15" s="8" t="s">
        <v>80</v>
      </c>
      <c r="AC15" s="9">
        <v>0</v>
      </c>
      <c r="AD15" s="8" t="s">
        <v>80</v>
      </c>
      <c r="AE15" s="9">
        <v>0</v>
      </c>
      <c r="AF15" s="8" t="s">
        <v>80</v>
      </c>
      <c r="AG15" s="9">
        <v>0</v>
      </c>
      <c r="AH15" s="8" t="s">
        <v>80</v>
      </c>
      <c r="AI15" s="9">
        <v>0</v>
      </c>
      <c r="AJ15" s="8" t="s">
        <v>80</v>
      </c>
      <c r="AK15" s="9">
        <v>0</v>
      </c>
      <c r="AL15" s="8">
        <v>0.7206771693439602</v>
      </c>
      <c r="AM15" s="9">
        <v>0.70554214137196447</v>
      </c>
      <c r="AN15" s="8">
        <v>0.8480828183158593</v>
      </c>
      <c r="AO15" s="9">
        <v>0.83027212897563218</v>
      </c>
      <c r="AP15" s="8">
        <v>0.84805987860460474</v>
      </c>
      <c r="AQ15" s="9">
        <v>0.8302496710240147</v>
      </c>
      <c r="AS15" s="56"/>
      <c r="AU15" s="45"/>
      <c r="AV15" s="46"/>
    </row>
    <row r="16" spans="2:48" x14ac:dyDescent="0.25">
      <c r="B16" s="5" t="s">
        <v>89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 t="s">
        <v>80</v>
      </c>
      <c r="AO16" s="9">
        <v>0</v>
      </c>
      <c r="AP16" s="8" t="s">
        <v>80</v>
      </c>
      <c r="AQ16" s="9">
        <v>0</v>
      </c>
      <c r="AU16" s="45"/>
      <c r="AV16" s="46"/>
    </row>
    <row r="17" spans="2:48" x14ac:dyDescent="0.25">
      <c r="B17" s="5" t="s">
        <v>90</v>
      </c>
      <c r="D17" s="8"/>
      <c r="E17" s="9"/>
      <c r="F17" s="8"/>
      <c r="G17" s="9"/>
      <c r="H17" s="8">
        <v>2.2332186382867381E-3</v>
      </c>
      <c r="I17" s="9">
        <v>4.0452350414135144E-3</v>
      </c>
      <c r="J17" s="8">
        <v>2.2332186382867381E-3</v>
      </c>
      <c r="K17" s="9">
        <v>4.0452350414135144E-3</v>
      </c>
      <c r="L17" s="8">
        <v>2.2332186382867381E-3</v>
      </c>
      <c r="M17" s="9">
        <v>4.0452350414135144E-3</v>
      </c>
      <c r="N17" s="8">
        <v>1.7502241650002581E-3</v>
      </c>
      <c r="O17" s="9">
        <v>3.1703425724671024E-3</v>
      </c>
      <c r="P17" s="8">
        <v>1.1887411265858461E-3</v>
      </c>
      <c r="Q17" s="9">
        <v>2.1532765211576639E-3</v>
      </c>
      <c r="R17" s="8">
        <v>1.1887411265858461E-3</v>
      </c>
      <c r="S17" s="9">
        <v>2.1532765211576639E-3</v>
      </c>
      <c r="T17" s="8">
        <v>-1.7414548536537344E-3</v>
      </c>
      <c r="U17" s="9">
        <v>-3.1544579094342808E-3</v>
      </c>
      <c r="V17" s="8">
        <v>-3.289512158577157E-2</v>
      </c>
      <c r="W17" s="9">
        <v>-5.9585969886228565E-2</v>
      </c>
      <c r="X17" s="8">
        <v>-3.3069814135668785E-2</v>
      </c>
      <c r="Y17" s="9">
        <v>-5.9902406625651536E-2</v>
      </c>
      <c r="Z17" s="8">
        <v>-4.4079181011713153E-2</v>
      </c>
      <c r="AA17" s="9">
        <v>-7.9844688992109447E-2</v>
      </c>
      <c r="AB17" s="8">
        <v>-4.4079181011713153E-2</v>
      </c>
      <c r="AC17" s="9">
        <v>-7.9844688992109447E-2</v>
      </c>
      <c r="AD17" s="8">
        <v>-4.5716115201388408E-2</v>
      </c>
      <c r="AE17" s="9">
        <v>-8.2809818975818364E-2</v>
      </c>
      <c r="AF17" s="8">
        <v>-4.5716115201388408E-2</v>
      </c>
      <c r="AG17" s="9">
        <v>-8.2809818975818364E-2</v>
      </c>
      <c r="AH17" s="8">
        <v>-4.4812825849001481E-2</v>
      </c>
      <c r="AI17" s="9">
        <v>-8.1173607599929878E-2</v>
      </c>
      <c r="AJ17" s="8">
        <v>-4.4751772627873221E-2</v>
      </c>
      <c r="AK17" s="9">
        <v>-8.1063016265402646E-2</v>
      </c>
      <c r="AL17" s="8">
        <v>-3.9070323251468086E-2</v>
      </c>
      <c r="AM17" s="9">
        <v>-7.072521339713643E-2</v>
      </c>
      <c r="AN17" s="8">
        <v>2.9298748956145371E-2</v>
      </c>
      <c r="AO17" s="9">
        <v>5.3036681034233348E-2</v>
      </c>
      <c r="AP17" s="8">
        <v>2.9298748956145371E-2</v>
      </c>
      <c r="AQ17" s="9">
        <v>5.3036681034233348E-2</v>
      </c>
      <c r="AU17" s="45"/>
      <c r="AV17" s="46"/>
    </row>
    <row r="18" spans="2:48" x14ac:dyDescent="0.25">
      <c r="B18" s="5" t="s">
        <v>21</v>
      </c>
      <c r="D18" s="8"/>
      <c r="E18" s="9"/>
      <c r="F18" s="8"/>
      <c r="G18" s="9"/>
      <c r="H18" s="8">
        <v>1.2664768288591643E-2</v>
      </c>
      <c r="I18" s="9">
        <v>2.8518580798414423E-2</v>
      </c>
      <c r="J18" s="8">
        <v>1.2664768288591643E-2</v>
      </c>
      <c r="K18" s="9">
        <v>2.8518580798414423E-2</v>
      </c>
      <c r="L18" s="8">
        <v>1.2664768288591643E-2</v>
      </c>
      <c r="M18" s="9">
        <v>2.8518580798414423E-2</v>
      </c>
      <c r="N18" s="8">
        <v>1.4481084577468994E-2</v>
      </c>
      <c r="O18" s="9">
        <v>3.2608569786723537E-2</v>
      </c>
      <c r="P18" s="8">
        <v>1.3213683474559312E-2</v>
      </c>
      <c r="Q18" s="9">
        <v>2.9754630422519884E-2</v>
      </c>
      <c r="R18" s="8">
        <v>1.3213683474559312E-2</v>
      </c>
      <c r="S18" s="9">
        <v>2.9754630422519884E-2</v>
      </c>
      <c r="T18" s="8">
        <v>1.4511928365959603E-2</v>
      </c>
      <c r="U18" s="9">
        <v>3.2678023964972623E-2</v>
      </c>
      <c r="V18" s="8">
        <v>-9.7590822998361304E-4</v>
      </c>
      <c r="W18" s="9">
        <v>-2.1975544340353472E-3</v>
      </c>
      <c r="X18" s="8">
        <v>-1.1532651931535076E-3</v>
      </c>
      <c r="Y18" s="9">
        <v>-2.596927621847875E-3</v>
      </c>
      <c r="Z18" s="8">
        <v>3.6532110250546701E-3</v>
      </c>
      <c r="AA18" s="9">
        <v>8.2263166145349932E-3</v>
      </c>
      <c r="AB18" s="8">
        <v>3.6532110250546701E-3</v>
      </c>
      <c r="AC18" s="9">
        <v>8.2263166145349932E-3</v>
      </c>
      <c r="AD18" s="8">
        <v>3.6532110250546701E-3</v>
      </c>
      <c r="AE18" s="9">
        <v>8.2263166145349932E-3</v>
      </c>
      <c r="AF18" s="8">
        <v>3.6532110250546701E-3</v>
      </c>
      <c r="AG18" s="9">
        <v>8.2263166145349932E-3</v>
      </c>
      <c r="AH18" s="8">
        <v>4.5473945830243334E-3</v>
      </c>
      <c r="AI18" s="9">
        <v>1.0239843073566028E-2</v>
      </c>
      <c r="AJ18" s="8">
        <v>4.5613151168208965E-3</v>
      </c>
      <c r="AK18" s="9">
        <v>1.027118939264487E-2</v>
      </c>
      <c r="AL18" s="8">
        <v>1.6814201395582096E-2</v>
      </c>
      <c r="AM18" s="9">
        <v>3.7931455580849885E-2</v>
      </c>
      <c r="AN18" s="8">
        <v>7.0232184600762526E-2</v>
      </c>
      <c r="AO18" s="9">
        <v>0.15843803269953963</v>
      </c>
      <c r="AP18" s="8">
        <v>7.0041795995221756E-2</v>
      </c>
      <c r="AQ18" s="9">
        <v>0.15800853166263257</v>
      </c>
      <c r="AS18" s="56"/>
      <c r="AU18" s="45"/>
      <c r="AV18" s="46"/>
    </row>
    <row r="19" spans="2:48" x14ac:dyDescent="0.25">
      <c r="B19" s="5" t="s">
        <v>22</v>
      </c>
      <c r="D19" s="8"/>
      <c r="E19" s="9"/>
      <c r="F19" s="8"/>
      <c r="G19" s="9"/>
      <c r="H19" s="8">
        <v>1.0180710477531996E-3</v>
      </c>
      <c r="I19" s="9">
        <v>2.6266349821230479E-3</v>
      </c>
      <c r="J19" s="8">
        <v>1.0180710477531996E-3</v>
      </c>
      <c r="K19" s="9">
        <v>2.6266349821230479E-3</v>
      </c>
      <c r="L19" s="8">
        <v>1.0180710477531996E-3</v>
      </c>
      <c r="M19" s="9">
        <v>2.6266349821230479E-3</v>
      </c>
      <c r="N19" s="8">
        <v>6.109533231170472E-3</v>
      </c>
      <c r="O19" s="9">
        <v>1.5762665822636364E-2</v>
      </c>
      <c r="P19" s="8">
        <v>4.8965354858598875E-3</v>
      </c>
      <c r="Q19" s="9">
        <v>1.2633117724691039E-2</v>
      </c>
      <c r="R19" s="8">
        <v>4.8965354858598875E-3</v>
      </c>
      <c r="S19" s="9">
        <v>1.2633117724691039E-2</v>
      </c>
      <c r="T19" s="8">
        <v>7.5047910323917666E-3</v>
      </c>
      <c r="U19" s="9">
        <v>1.9362446955648042E-2</v>
      </c>
      <c r="V19" s="8">
        <v>3.1580823129722102E-3</v>
      </c>
      <c r="W19" s="9">
        <v>8.1478885957744409E-3</v>
      </c>
      <c r="X19" s="8">
        <v>3.1797612374853124E-3</v>
      </c>
      <c r="Y19" s="9">
        <v>8.2038204697104065E-3</v>
      </c>
      <c r="Z19" s="8">
        <v>7.527551476505856E-3</v>
      </c>
      <c r="AA19" s="9">
        <v>1.9421169162561834E-2</v>
      </c>
      <c r="AB19" s="8">
        <v>7.527551476505856E-3</v>
      </c>
      <c r="AC19" s="9">
        <v>1.9421169162561834E-2</v>
      </c>
      <c r="AD19" s="8">
        <v>7.5688685048733717E-3</v>
      </c>
      <c r="AE19" s="9">
        <v>1.952776756972311E-2</v>
      </c>
      <c r="AF19" s="8">
        <v>7.5688685048733717E-3</v>
      </c>
      <c r="AG19" s="9">
        <v>1.952776756972311E-2</v>
      </c>
      <c r="AH19" s="8">
        <v>8.2646902228122876E-3</v>
      </c>
      <c r="AI19" s="9">
        <v>2.1322995584204293E-2</v>
      </c>
      <c r="AJ19" s="8">
        <v>8.3149181185870891E-3</v>
      </c>
      <c r="AK19" s="9">
        <v>2.1452584131498541E-2</v>
      </c>
      <c r="AL19" s="8">
        <v>3.3657433120708458E-3</v>
      </c>
      <c r="AM19" s="9">
        <v>8.4752811765679802E-3</v>
      </c>
      <c r="AN19" s="8">
        <v>5.0457145665661507E-2</v>
      </c>
      <c r="AO19" s="9">
        <v>0.12705618261198146</v>
      </c>
      <c r="AP19" s="8">
        <v>5.0457145665661507E-2</v>
      </c>
      <c r="AQ19" s="9">
        <v>0.12705618261198146</v>
      </c>
      <c r="AS19" s="56"/>
      <c r="AU19" s="45"/>
      <c r="AV19" s="46"/>
    </row>
    <row r="20" spans="2:48" x14ac:dyDescent="0.25">
      <c r="B20" s="5" t="s">
        <v>23</v>
      </c>
      <c r="D20" s="8"/>
      <c r="E20" s="9"/>
      <c r="F20" s="8"/>
      <c r="G20" s="9"/>
      <c r="H20" s="8">
        <v>0.13180217453372189</v>
      </c>
      <c r="I20" s="9">
        <v>0.20603983726417355</v>
      </c>
      <c r="J20" s="8">
        <v>0.13180217453372189</v>
      </c>
      <c r="K20" s="9">
        <v>0.20603983726417355</v>
      </c>
      <c r="L20" s="8">
        <v>0.13180217453372189</v>
      </c>
      <c r="M20" s="9">
        <v>0.20603983726417355</v>
      </c>
      <c r="N20" s="8">
        <v>0.13180970707225548</v>
      </c>
      <c r="O20" s="9">
        <v>0.20605161251006079</v>
      </c>
      <c r="P20" s="8">
        <v>0.13103227003397788</v>
      </c>
      <c r="Q20" s="9">
        <v>0.20483628354135056</v>
      </c>
      <c r="R20" s="8">
        <v>0.13103227003397788</v>
      </c>
      <c r="S20" s="9">
        <v>0.20483628354135056</v>
      </c>
      <c r="T20" s="8">
        <v>0.12994943495614364</v>
      </c>
      <c r="U20" s="9">
        <v>0.20314354088357417</v>
      </c>
      <c r="V20" s="8">
        <v>0.12625784458714628</v>
      </c>
      <c r="W20" s="9">
        <v>0.19737265977660429</v>
      </c>
      <c r="X20" s="8">
        <v>0.12506215423769063</v>
      </c>
      <c r="Y20" s="9">
        <v>0.195503496040181</v>
      </c>
      <c r="Z20" s="8">
        <v>0.11343251136888011</v>
      </c>
      <c r="AA20" s="9">
        <v>0.17732344906745723</v>
      </c>
      <c r="AB20" s="8">
        <v>0.11343251136888011</v>
      </c>
      <c r="AC20" s="9">
        <v>0.17732344906745723</v>
      </c>
      <c r="AD20" s="8">
        <v>0.113823385354346</v>
      </c>
      <c r="AE20" s="9">
        <v>0.17793448308598625</v>
      </c>
      <c r="AF20" s="8">
        <v>0.113823385354346</v>
      </c>
      <c r="AG20" s="9">
        <v>0.17793448308598625</v>
      </c>
      <c r="AH20" s="8">
        <v>0.11501703240827843</v>
      </c>
      <c r="AI20" s="9">
        <v>0.17980045263931982</v>
      </c>
      <c r="AJ20" s="8">
        <v>0.11484195289959165</v>
      </c>
      <c r="AK20" s="9">
        <v>0.17952675948057092</v>
      </c>
      <c r="AL20" s="8">
        <v>0.12644128019452716</v>
      </c>
      <c r="AM20" s="9">
        <v>0.19855304477380156</v>
      </c>
      <c r="AN20" s="8">
        <v>0.20485390322754604</v>
      </c>
      <c r="AO20" s="9">
        <v>0.32168581460936091</v>
      </c>
      <c r="AP20" s="8">
        <v>0.2046047895038241</v>
      </c>
      <c r="AQ20" s="9">
        <v>0.32129462679266207</v>
      </c>
      <c r="AS20" s="56"/>
      <c r="AU20" s="45"/>
      <c r="AV20" s="46"/>
    </row>
    <row r="21" spans="2:48" x14ac:dyDescent="0.25">
      <c r="B21" s="5" t="s">
        <v>76</v>
      </c>
      <c r="D21" s="8"/>
      <c r="E21" s="9"/>
      <c r="F21" s="8"/>
      <c r="G21" s="9"/>
      <c r="H21" s="8">
        <v>0.12937595129375956</v>
      </c>
      <c r="I21" s="9">
        <v>0.25500000000000017</v>
      </c>
      <c r="J21" s="8">
        <v>0.12937595129375956</v>
      </c>
      <c r="K21" s="9">
        <v>0.25500000000000017</v>
      </c>
      <c r="L21" s="8">
        <v>0.12937595129375956</v>
      </c>
      <c r="M21" s="9">
        <v>0.25500000000000017</v>
      </c>
      <c r="N21" s="8">
        <v>0.12075088787417565</v>
      </c>
      <c r="O21" s="9">
        <v>0.23800000000000035</v>
      </c>
      <c r="P21" s="8">
        <v>0.12683916793505823</v>
      </c>
      <c r="Q21" s="9">
        <v>0.24999999999999992</v>
      </c>
      <c r="R21" s="8">
        <v>0.12683916793505823</v>
      </c>
      <c r="S21" s="9">
        <v>0.24999999999999992</v>
      </c>
      <c r="T21" s="8">
        <v>0.13191273465246067</v>
      </c>
      <c r="U21" s="9">
        <v>0.26</v>
      </c>
      <c r="V21" s="8">
        <v>0.12886859462201938</v>
      </c>
      <c r="W21" s="9">
        <v>0.25400000000000023</v>
      </c>
      <c r="X21" s="8">
        <v>0.12785388127853881</v>
      </c>
      <c r="Y21" s="9">
        <v>0.25199999999999989</v>
      </c>
      <c r="Z21" s="8">
        <v>0.1435819381024861</v>
      </c>
      <c r="AA21" s="9">
        <v>0.28300000000000003</v>
      </c>
      <c r="AB21" s="8">
        <v>0.1435819381024861</v>
      </c>
      <c r="AC21" s="9">
        <v>0.28300000000000003</v>
      </c>
      <c r="AD21" s="8">
        <v>0.14408929477422627</v>
      </c>
      <c r="AE21" s="9">
        <v>0.28399999999999997</v>
      </c>
      <c r="AF21" s="8">
        <v>0.14408929477422627</v>
      </c>
      <c r="AG21" s="9">
        <v>0.28399999999999997</v>
      </c>
      <c r="AH21" s="8">
        <v>0.14611872146118721</v>
      </c>
      <c r="AI21" s="9">
        <v>0.28799999999999981</v>
      </c>
      <c r="AJ21" s="8">
        <v>0.14611872146118721</v>
      </c>
      <c r="AK21" s="9">
        <v>0.28799999999999981</v>
      </c>
      <c r="AL21" s="8">
        <v>0.19178082191780832</v>
      </c>
      <c r="AM21" s="9">
        <v>0.37800000000000011</v>
      </c>
      <c r="AN21" s="8">
        <v>0.25418569254185686</v>
      </c>
      <c r="AO21" s="9">
        <v>0.50099999999999989</v>
      </c>
      <c r="AP21" s="8">
        <v>0.25418569254185686</v>
      </c>
      <c r="AQ21" s="9">
        <v>0.50099999999999989</v>
      </c>
      <c r="AS21" s="56"/>
      <c r="AU21" s="45"/>
      <c r="AV21" s="46"/>
    </row>
    <row r="22" spans="2:48" x14ac:dyDescent="0.25">
      <c r="B22" s="5" t="s">
        <v>77</v>
      </c>
      <c r="D22" s="8"/>
      <c r="E22" s="9"/>
      <c r="F22" s="8"/>
      <c r="G22" s="9"/>
      <c r="H22" s="8">
        <v>-1.2992125984251812E-2</v>
      </c>
      <c r="I22" s="9">
        <v>-3.2999999999999627E-2</v>
      </c>
      <c r="J22" s="8">
        <v>-1.2992125984251812E-2</v>
      </c>
      <c r="K22" s="9">
        <v>-3.2999999999999627E-2</v>
      </c>
      <c r="L22" s="8">
        <v>-1.2992125984251812E-2</v>
      </c>
      <c r="M22" s="9">
        <v>-3.2999999999999627E-2</v>
      </c>
      <c r="N22" s="8">
        <v>-1.8110236220472364E-2</v>
      </c>
      <c r="O22" s="9">
        <v>-4.599999999999968E-2</v>
      </c>
      <c r="P22" s="8">
        <v>-1.3385826771653564E-2</v>
      </c>
      <c r="Q22" s="9">
        <v>-3.4000000000000072E-2</v>
      </c>
      <c r="R22" s="8">
        <v>-1.3385826771653564E-2</v>
      </c>
      <c r="S22" s="9">
        <v>-3.4000000000000072E-2</v>
      </c>
      <c r="T22" s="8">
        <v>-7.8740157480314821E-3</v>
      </c>
      <c r="U22" s="9">
        <v>-1.9999999999999941E-2</v>
      </c>
      <c r="V22" s="8">
        <v>-1.1417322834645582E-2</v>
      </c>
      <c r="W22" s="9">
        <v>-2.8999999999999644E-2</v>
      </c>
      <c r="X22" s="8">
        <v>-1.1023622047243942E-2</v>
      </c>
      <c r="Y22" s="9">
        <v>-2.7999999999999553E-2</v>
      </c>
      <c r="Z22" s="8">
        <v>5.9055118110238336E-3</v>
      </c>
      <c r="AA22" s="9">
        <v>1.5000000000000586E-2</v>
      </c>
      <c r="AB22" s="8">
        <v>5.9055118110238336E-3</v>
      </c>
      <c r="AC22" s="9">
        <v>1.5000000000000586E-2</v>
      </c>
      <c r="AD22" s="8">
        <v>4.3307086614174928E-3</v>
      </c>
      <c r="AE22" s="9">
        <v>1.1000000000000237E-2</v>
      </c>
      <c r="AF22" s="8">
        <v>4.3307086614174928E-3</v>
      </c>
      <c r="AG22" s="9">
        <v>1.1000000000000237E-2</v>
      </c>
      <c r="AH22" s="8">
        <v>-1.1811023622047001E-3</v>
      </c>
      <c r="AI22" s="9">
        <v>-2.9999999999999007E-3</v>
      </c>
      <c r="AJ22" s="8">
        <v>-1.1811023622047001E-3</v>
      </c>
      <c r="AK22" s="9">
        <v>-2.9999999999999007E-3</v>
      </c>
      <c r="AL22" s="8">
        <v>4.4094488188976433E-2</v>
      </c>
      <c r="AM22" s="9">
        <v>0.11200000000000002</v>
      </c>
      <c r="AN22" s="8">
        <v>9.1732283464566855E-2</v>
      </c>
      <c r="AO22" s="9">
        <v>0.2330000000000001</v>
      </c>
      <c r="AP22" s="8">
        <v>9.1732283464566855E-2</v>
      </c>
      <c r="AQ22" s="9">
        <v>0.2330000000000001</v>
      </c>
      <c r="AS22" s="56"/>
      <c r="AU22" s="45"/>
      <c r="AV22" s="46"/>
    </row>
    <row r="23" spans="2:48" x14ac:dyDescent="0.25">
      <c r="B23" s="5" t="s">
        <v>78</v>
      </c>
      <c r="D23" s="8"/>
      <c r="E23" s="9"/>
      <c r="F23" s="8"/>
      <c r="G23" s="9"/>
      <c r="H23" s="8">
        <v>-0.19417475728155353</v>
      </c>
      <c r="I23" s="9">
        <v>-0.80000000000000049</v>
      </c>
      <c r="J23" s="8">
        <v>-0.19417475728155353</v>
      </c>
      <c r="K23" s="9">
        <v>-0.80000000000000049</v>
      </c>
      <c r="L23" s="8">
        <v>-0.19417475728155353</v>
      </c>
      <c r="M23" s="9">
        <v>-0.80000000000000049</v>
      </c>
      <c r="N23" s="8">
        <v>-0.19393203883495158</v>
      </c>
      <c r="O23" s="9">
        <v>-0.7990000000000006</v>
      </c>
      <c r="P23" s="8">
        <v>-0.19150485436893216</v>
      </c>
      <c r="Q23" s="9">
        <v>-0.78900000000000037</v>
      </c>
      <c r="R23" s="8">
        <v>-0.19150485436893216</v>
      </c>
      <c r="S23" s="9">
        <v>-0.78900000000000037</v>
      </c>
      <c r="T23" s="8">
        <v>-0.18519417475728162</v>
      </c>
      <c r="U23" s="9">
        <v>-0.76300000000000012</v>
      </c>
      <c r="V23" s="8">
        <v>-0.18859223300970895</v>
      </c>
      <c r="W23" s="9">
        <v>-0.77700000000000102</v>
      </c>
      <c r="X23" s="8">
        <v>-0.18713592233009713</v>
      </c>
      <c r="Y23" s="9">
        <v>-0.77100000000000035</v>
      </c>
      <c r="Z23" s="8">
        <v>-0.16893203883495156</v>
      </c>
      <c r="AA23" s="9">
        <v>-0.6960000000000004</v>
      </c>
      <c r="AB23" s="8">
        <v>-0.16893203883495156</v>
      </c>
      <c r="AC23" s="9">
        <v>-0.6960000000000004</v>
      </c>
      <c r="AD23" s="8">
        <v>-0.16480582524271858</v>
      </c>
      <c r="AE23" s="9">
        <v>-0.6790000000000006</v>
      </c>
      <c r="AF23" s="8">
        <v>-0.16480582524271858</v>
      </c>
      <c r="AG23" s="9">
        <v>-0.6790000000000006</v>
      </c>
      <c r="AH23" s="8">
        <v>-0.17354368932038855</v>
      </c>
      <c r="AI23" s="9">
        <v>-0.71500000000000075</v>
      </c>
      <c r="AJ23" s="8">
        <v>-0.17354368932038855</v>
      </c>
      <c r="AK23" s="9">
        <v>-0.71500000000000075</v>
      </c>
      <c r="AL23" s="8">
        <v>-0.12645631067961161</v>
      </c>
      <c r="AM23" s="9">
        <v>-0.52099999999999969</v>
      </c>
      <c r="AN23" s="8">
        <v>-9.8543689320388483E-2</v>
      </c>
      <c r="AO23" s="9">
        <v>-0.40600000000000058</v>
      </c>
      <c r="AP23" s="8">
        <v>-9.8543689320388483E-2</v>
      </c>
      <c r="AQ23" s="9">
        <v>-0.40600000000000058</v>
      </c>
      <c r="AS23" s="56"/>
      <c r="AU23" s="45"/>
      <c r="AV23" s="46"/>
    </row>
    <row r="24" spans="2:48" x14ac:dyDescent="0.25">
      <c r="B24" s="5" t="s">
        <v>79</v>
      </c>
      <c r="D24" s="8"/>
      <c r="E24" s="9"/>
      <c r="F24" s="8"/>
      <c r="G24" s="9"/>
      <c r="H24" s="8">
        <v>0.39339554917444364</v>
      </c>
      <c r="I24" s="9">
        <v>0.54800000000000004</v>
      </c>
      <c r="J24" s="8">
        <v>0.39339554917444364</v>
      </c>
      <c r="K24" s="9">
        <v>0.54800000000000004</v>
      </c>
      <c r="L24" s="8">
        <v>0.39339554917444364</v>
      </c>
      <c r="M24" s="9">
        <v>0.54800000000000004</v>
      </c>
      <c r="N24" s="8">
        <v>0.37688442211055251</v>
      </c>
      <c r="O24" s="9">
        <v>0.5249999999999998</v>
      </c>
      <c r="P24" s="8">
        <v>0.38621679827709965</v>
      </c>
      <c r="Q24" s="9">
        <v>0.53800000000000003</v>
      </c>
      <c r="R24" s="8">
        <v>0.38621679827709965</v>
      </c>
      <c r="S24" s="9">
        <v>0.53800000000000003</v>
      </c>
      <c r="T24" s="8">
        <v>0.39052404881550595</v>
      </c>
      <c r="U24" s="9">
        <v>0.54399999999999982</v>
      </c>
      <c r="V24" s="8">
        <v>0.38693467336683418</v>
      </c>
      <c r="W24" s="9">
        <v>0.53900000000000003</v>
      </c>
      <c r="X24" s="8">
        <v>0.3840631730078965</v>
      </c>
      <c r="Y24" s="9">
        <v>0.53499999999999981</v>
      </c>
      <c r="Z24" s="8">
        <v>0.39842067480258425</v>
      </c>
      <c r="AA24" s="9">
        <v>0.55499999999999983</v>
      </c>
      <c r="AB24" s="8">
        <v>0.39842067480258425</v>
      </c>
      <c r="AC24" s="9">
        <v>0.55499999999999983</v>
      </c>
      <c r="AD24" s="8">
        <v>0.39985642498205309</v>
      </c>
      <c r="AE24" s="9">
        <v>0.55699999999999994</v>
      </c>
      <c r="AF24" s="8">
        <v>0.39985642498205309</v>
      </c>
      <c r="AG24" s="9">
        <v>0.55699999999999994</v>
      </c>
      <c r="AH24" s="8">
        <v>0.416367552045944</v>
      </c>
      <c r="AI24" s="9">
        <v>0.57999999999999985</v>
      </c>
      <c r="AJ24" s="8">
        <v>0.416367552045944</v>
      </c>
      <c r="AK24" s="9">
        <v>0.57999999999999985</v>
      </c>
      <c r="AL24" s="8">
        <v>0.46159368269921042</v>
      </c>
      <c r="AM24" s="9">
        <v>0.64300000000000013</v>
      </c>
      <c r="AN24" s="8">
        <v>0.55204594400574281</v>
      </c>
      <c r="AO24" s="9">
        <v>0.76899999999999991</v>
      </c>
      <c r="AP24" s="8">
        <v>0.55204594400574281</v>
      </c>
      <c r="AQ24" s="9">
        <v>0.76899999999999991</v>
      </c>
      <c r="AU24" s="45"/>
      <c r="AV24" s="46"/>
    </row>
    <row r="25" spans="2:48" ht="16.5" thickBot="1" x14ac:dyDescent="0.3">
      <c r="B25" s="5" t="s">
        <v>24</v>
      </c>
      <c r="D25" s="10"/>
      <c r="E25" s="11"/>
      <c r="F25" s="10"/>
      <c r="G25" s="11"/>
      <c r="H25" s="10">
        <v>-3.0276774343478863E-2</v>
      </c>
      <c r="I25" s="11">
        <v>-7.9859441869422204E-2</v>
      </c>
      <c r="J25" s="10">
        <v>-3.0276774343478863E-2</v>
      </c>
      <c r="K25" s="11">
        <v>-7.9859441869422204E-2</v>
      </c>
      <c r="L25" s="10">
        <v>-3.0276774343478863E-2</v>
      </c>
      <c r="M25" s="11">
        <v>-7.9859441869422204E-2</v>
      </c>
      <c r="N25" s="10">
        <v>-3.4749916902845346E-2</v>
      </c>
      <c r="O25" s="11">
        <v>-9.1658012752198786E-2</v>
      </c>
      <c r="P25" s="10">
        <v>-3.0279951709867303E-2</v>
      </c>
      <c r="Q25" s="11">
        <v>-7.9867822640224115E-2</v>
      </c>
      <c r="R25" s="10">
        <v>-3.0279951709867303E-2</v>
      </c>
      <c r="S25" s="11">
        <v>-7.9867822640224115E-2</v>
      </c>
      <c r="T25" s="10">
        <v>-2.4731587434090319E-2</v>
      </c>
      <c r="U25" s="11">
        <v>-6.5233196463567705E-2</v>
      </c>
      <c r="V25" s="10">
        <v>-2.8041863011133983E-2</v>
      </c>
      <c r="W25" s="11">
        <v>-7.3964534783088259E-2</v>
      </c>
      <c r="X25" s="10">
        <v>-2.7462621820381061E-2</v>
      </c>
      <c r="Y25" s="11">
        <v>-7.243670101597241E-2</v>
      </c>
      <c r="Z25" s="10">
        <v>-1.0655209029877044E-2</v>
      </c>
      <c r="AA25" s="11">
        <v>-2.8104679728251269E-2</v>
      </c>
      <c r="AB25" s="10">
        <v>-1.0655209029877044E-2</v>
      </c>
      <c r="AC25" s="11">
        <v>-2.8104679728251269E-2</v>
      </c>
      <c r="AD25" s="10">
        <v>-1.0500664230047585E-2</v>
      </c>
      <c r="AE25" s="11">
        <v>-2.7697045106471769E-2</v>
      </c>
      <c r="AF25" s="10">
        <v>-1.0500664230047585E-2</v>
      </c>
      <c r="AG25" s="11">
        <v>-2.7697045106471769E-2</v>
      </c>
      <c r="AH25" s="10">
        <v>-1.5888780697365767E-2</v>
      </c>
      <c r="AI25" s="11">
        <v>-4.1908994137962827E-2</v>
      </c>
      <c r="AJ25" s="10">
        <v>-1.5888780697365767E-2</v>
      </c>
      <c r="AK25" s="11">
        <v>-4.1908994137962827E-2</v>
      </c>
      <c r="AL25" s="10">
        <v>6.2565076352398163E-2</v>
      </c>
      <c r="AM25" s="11">
        <v>0.15403299861789582</v>
      </c>
      <c r="AN25" s="10">
        <v>0.11220032708553607</v>
      </c>
      <c r="AO25" s="11">
        <v>0.27623322521896621</v>
      </c>
      <c r="AP25" s="10">
        <v>0.11220032708553607</v>
      </c>
      <c r="AQ25" s="11">
        <v>0.27623322521896621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57"/>
      <c r="E28" s="58"/>
      <c r="F28" s="57"/>
      <c r="G28" s="58"/>
      <c r="H28" s="57" t="s">
        <v>91</v>
      </c>
      <c r="I28" s="58"/>
      <c r="J28" s="57" t="s">
        <v>0</v>
      </c>
      <c r="K28" s="58"/>
      <c r="L28" s="57" t="s">
        <v>30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31</v>
      </c>
      <c r="U28" s="58"/>
      <c r="V28" s="57" t="str">
        <f>V4</f>
        <v>Table 1041: load characteristics (Coincidence Factor)</v>
      </c>
      <c r="W28" s="58"/>
      <c r="X28" s="57" t="str">
        <f>X4</f>
        <v>Table 1055: NGC exit</v>
      </c>
      <c r="Y28" s="58"/>
      <c r="Z28" s="57" t="str">
        <f>Z4</f>
        <v>Table 1059: Otex</v>
      </c>
      <c r="AA28" s="58"/>
      <c r="AB28" s="57" t="str">
        <f>AB4</f>
        <v>Table 1060: Customer Contribs</v>
      </c>
      <c r="AC28" s="58"/>
      <c r="AD28" s="57" t="str">
        <f>AD4</f>
        <v>Table 1061/1062/1064: TPR data</v>
      </c>
      <c r="AE28" s="58"/>
      <c r="AF28" s="57" t="str">
        <f>AF4</f>
        <v>Table 1066/1068 - annual hours in time bands</v>
      </c>
      <c r="AG28" s="58"/>
      <c r="AH28" s="57" t="s">
        <v>32</v>
      </c>
      <c r="AI28" s="58"/>
      <c r="AJ28" s="57" t="str">
        <f>AJ4</f>
        <v>Table 1092: power factor</v>
      </c>
      <c r="AK28" s="58"/>
      <c r="AL28" s="57" t="str">
        <f>AL4</f>
        <v>Table 1053: volumes and mpans etc forecast</v>
      </c>
      <c r="AM28" s="58"/>
      <c r="AN28" s="57" t="str">
        <f>AN4</f>
        <v>Table 1076: allowed revenue</v>
      </c>
      <c r="AO28" s="58"/>
      <c r="AP28" s="57" t="str">
        <f>AP4</f>
        <v>Table 1037 - LDNO discounts</v>
      </c>
      <c r="AQ28" s="58"/>
    </row>
    <row r="29" spans="2:48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 x14ac:dyDescent="0.3"/>
    <row r="31" spans="2:48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-9.1749823090566673E-2</v>
      </c>
      <c r="I31" s="13">
        <f t="shared" ref="I31:I47" si="1">IF(I7-G7=0,"-",I7-G7)</f>
        <v>-0.24100000000000019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7.4245596410948966E-4</v>
      </c>
      <c r="O31" s="13">
        <f t="shared" ref="O31:O47" si="4">IF(O7-M7=0,"-",O7-M7)</f>
        <v>1.9502150666139695E-3</v>
      </c>
      <c r="P31" s="19">
        <f>P7-N7</f>
        <v>7.9931603254168593E-4</v>
      </c>
      <c r="Q31" s="13">
        <f t="shared" ref="Q31:Q47" si="5">IF(Q7-O7=0,"-",Q7-O7)</f>
        <v>2.0995698667714002E-3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2.6649326208880719E-3</v>
      </c>
      <c r="U31" s="13">
        <f t="shared" ref="U31:U47" si="7">IF(U7-S7=0,"-",U7-S7)</f>
        <v>7.0000000000005058E-3</v>
      </c>
      <c r="V31" s="19">
        <f>V7-T7</f>
        <v>1.1792367785859792E-2</v>
      </c>
      <c r="W31" s="13">
        <f t="shared" ref="W31:W47" si="8">IF(W7-U7=0,"-",W7-U7)</f>
        <v>3.0975107533307067E-2</v>
      </c>
      <c r="X31" s="19">
        <f>X7-V7</f>
        <v>1.1421139803804436E-3</v>
      </c>
      <c r="Y31" s="13">
        <f t="shared" ref="Y31:Y32" si="9">IF(Y7-U7=0,"-",Y7-U7)</f>
        <v>3.3975107533306903E-2</v>
      </c>
      <c r="Z31" s="19">
        <f>Z7-X7</f>
        <v>7.5366422407138201E-3</v>
      </c>
      <c r="AA31" s="13">
        <f t="shared" ref="AA31:AA47" si="10">IF(AA7-Y7=0,"-",AA7-Y7)</f>
        <v>1.9796558934169789E-2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-1.9035233006341468E-3</v>
      </c>
      <c r="AI31" s="13">
        <f t="shared" ref="AI31:AI47" si="14">IF(AI7-AG7=0,"-",AI7-AG7)</f>
        <v>-5.0000000000001987E-3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4.7989040186235954E-3</v>
      </c>
      <c r="AM31" s="13">
        <f t="shared" ref="AM31:AM47" si="16">IF(AM7-AK7=0,"-",AM7-AK7)</f>
        <v>1.2312675449131172E-2</v>
      </c>
      <c r="AN31" s="19">
        <f>AN7-AL7</f>
        <v>4.5605387910018669E-2</v>
      </c>
      <c r="AO31" s="13">
        <f t="shared" ref="AO31:AO47" si="17">IF(AO7-AM7=0,"-",AO7-AM7)</f>
        <v>0.11999999999999975</v>
      </c>
      <c r="AP31" s="19">
        <f>AP7-AN7</f>
        <v>0</v>
      </c>
      <c r="AQ31" s="13" t="str">
        <f t="shared" ref="AQ31:AQ47" si="18">IF(AQ7-AO7=0,"-",AQ7-AO7)</f>
        <v>-</v>
      </c>
    </row>
    <row r="32" spans="2:48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7.5883000158728731E-2</v>
      </c>
      <c r="I32" s="14">
        <f t="shared" si="1"/>
        <v>0.1351861081911046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-2.1244604895154229E-3</v>
      </c>
      <c r="O32" s="14">
        <f t="shared" si="4"/>
        <v>-3.7847415756179226E-3</v>
      </c>
      <c r="P32" s="20">
        <f>P8-N8</f>
        <v>8.5501213390504205E-4</v>
      </c>
      <c r="Q32" s="14">
        <f t="shared" si="5"/>
        <v>1.5232102394084623E-3</v>
      </c>
      <c r="R32" s="20">
        <f>R8-P8</f>
        <v>0</v>
      </c>
      <c r="S32" s="14" t="str">
        <f t="shared" si="6"/>
        <v>-</v>
      </c>
      <c r="T32" s="20">
        <f>T8-R8</f>
        <v>-9.9903728845807116E-3</v>
      </c>
      <c r="U32" s="14">
        <f t="shared" si="7"/>
        <v>-1.7797920836279013E-2</v>
      </c>
      <c r="V32" s="20">
        <f>V8-T8</f>
        <v>3.188803199059409E-2</v>
      </c>
      <c r="W32" s="14">
        <f t="shared" si="8"/>
        <v>5.6808757345712196E-2</v>
      </c>
      <c r="X32" s="20">
        <f>X8-V8</f>
        <v>-4.4550702601209302E-4</v>
      </c>
      <c r="Y32" s="14">
        <f t="shared" si="9"/>
        <v>5.6015083388536085E-2</v>
      </c>
      <c r="Z32" s="20">
        <f>Z8-X8</f>
        <v>-1.1731939903991684E-3</v>
      </c>
      <c r="AA32" s="14">
        <f t="shared" si="10"/>
        <v>-2.0900534952955352E-3</v>
      </c>
      <c r="AB32" s="20">
        <f>AB8-Z8</f>
        <v>0</v>
      </c>
      <c r="AC32" s="14" t="str">
        <f t="shared" si="11"/>
        <v>-</v>
      </c>
      <c r="AD32" s="20">
        <f>AD8-AB8</f>
        <v>-2.4461790054441934E-4</v>
      </c>
      <c r="AE32" s="14">
        <f t="shared" si="12"/>
        <v>-4.3578854156151037E-4</v>
      </c>
      <c r="AF32" s="20">
        <f>AF8-AD8</f>
        <v>0</v>
      </c>
      <c r="AG32" s="14" t="str">
        <f t="shared" si="13"/>
        <v>-</v>
      </c>
      <c r="AH32" s="20">
        <f>AH8-AF8</f>
        <v>7.1848282038522449E-4</v>
      </c>
      <c r="AI32" s="14">
        <f t="shared" si="14"/>
        <v>1.2799822896680246E-3</v>
      </c>
      <c r="AJ32" s="20">
        <f>AJ8-AH8</f>
        <v>3.1670456944965508E-4</v>
      </c>
      <c r="AK32" s="14">
        <f t="shared" si="15"/>
        <v>5.6421145843840725E-4</v>
      </c>
      <c r="AL32" s="20">
        <f>AL8-AJ8</f>
        <v>-9.4514546570985125E-3</v>
      </c>
      <c r="AM32" s="14">
        <f t="shared" si="16"/>
        <v>-1.4036065658490249E-2</v>
      </c>
      <c r="AN32" s="20">
        <f>AN8-AL8</f>
        <v>6.8186891227216107E-2</v>
      </c>
      <c r="AO32" s="14">
        <f t="shared" si="17"/>
        <v>0.12369090856613302</v>
      </c>
      <c r="AP32" s="20">
        <f>AP8-AN8</f>
        <v>0</v>
      </c>
      <c r="AQ32" s="14" t="str">
        <f t="shared" si="18"/>
        <v>-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4.2030456852791875</v>
      </c>
      <c r="I33" s="14">
        <f t="shared" si="1"/>
        <v>0.82799999999999974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-7.6142131979694661E-2</v>
      </c>
      <c r="O33" s="14">
        <f t="shared" si="4"/>
        <v>-1.499999999999968E-2</v>
      </c>
      <c r="P33" s="20">
        <f t="shared" si="19"/>
        <v>0</v>
      </c>
      <c r="Q33" s="14" t="str">
        <f t="shared" si="5"/>
        <v>-</v>
      </c>
      <c r="R33" s="20">
        <f t="shared" si="19"/>
        <v>0</v>
      </c>
      <c r="S33" s="14" t="str">
        <f t="shared" si="6"/>
        <v>-</v>
      </c>
      <c r="T33" s="20">
        <f t="shared" si="19"/>
        <v>-5.076142131981598E-3</v>
      </c>
      <c r="U33" s="14">
        <f t="shared" si="7"/>
        <v>-1.000000000000445E-3</v>
      </c>
      <c r="V33" s="20">
        <f t="shared" si="19"/>
        <v>0</v>
      </c>
      <c r="W33" s="14" t="str">
        <f t="shared" si="8"/>
        <v>-</v>
      </c>
      <c r="X33" s="20">
        <f t="shared" si="19"/>
        <v>-3.5532994923856975E-2</v>
      </c>
      <c r="Y33" s="14">
        <f t="shared" ref="Y33:Y47" si="20">IF(Y9-W9=0,"-",Y9-W9)</f>
        <v>-6.9999999999996732E-3</v>
      </c>
      <c r="Z33" s="20">
        <f t="shared" si="19"/>
        <v>-0.22842639593908576</v>
      </c>
      <c r="AA33" s="14">
        <f t="shared" si="10"/>
        <v>-4.500000000000004E-2</v>
      </c>
      <c r="AB33" s="20">
        <f t="shared" si="19"/>
        <v>0</v>
      </c>
      <c r="AC33" s="14" t="str">
        <f t="shared" si="11"/>
        <v>-</v>
      </c>
      <c r="AD33" s="20">
        <f t="shared" si="19"/>
        <v>1.5228426395938577E-2</v>
      </c>
      <c r="AE33" s="14">
        <f t="shared" si="12"/>
        <v>3.0000000000002247E-3</v>
      </c>
      <c r="AF33" s="20">
        <f t="shared" si="19"/>
        <v>0</v>
      </c>
      <c r="AG33" s="14" t="str">
        <f t="shared" si="13"/>
        <v>-</v>
      </c>
      <c r="AH33" s="20">
        <f t="shared" si="19"/>
        <v>5.583756345177715E-2</v>
      </c>
      <c r="AI33" s="14">
        <f t="shared" si="14"/>
        <v>1.0999999999999788E-2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6.0913705583756084E-2</v>
      </c>
      <c r="AM33" s="14">
        <f t="shared" si="16"/>
        <v>1.2000000000000011E-2</v>
      </c>
      <c r="AN33" s="20">
        <f t="shared" ref="AN33:AN47" si="22">AN9-AL9</f>
        <v>0.6548223350253819</v>
      </c>
      <c r="AO33" s="14">
        <f t="shared" si="17"/>
        <v>0.12900000000000011</v>
      </c>
      <c r="AP33" s="20">
        <f t="shared" ref="AP33:AP47" si="23">AP9-AN9</f>
        <v>-5.0761421319807098E-3</v>
      </c>
      <c r="AQ33" s="14">
        <f t="shared" si="18"/>
        <v>-1.0000000000001119E-3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-6.7222359962802791E-2</v>
      </c>
      <c r="I34" s="14">
        <f t="shared" si="1"/>
        <v>-0.1520000000000003</v>
      </c>
      <c r="J34" s="20">
        <f t="shared" si="19"/>
        <v>0</v>
      </c>
      <c r="K34" s="14" t="str">
        <f t="shared" si="2"/>
        <v>-</v>
      </c>
      <c r="L34" s="20">
        <f t="shared" si="19"/>
        <v>0</v>
      </c>
      <c r="M34" s="14" t="str">
        <f t="shared" si="3"/>
        <v>-</v>
      </c>
      <c r="N34" s="20">
        <f t="shared" si="19"/>
        <v>3.8018439583609176E-4</v>
      </c>
      <c r="O34" s="14">
        <f t="shared" si="4"/>
        <v>8.5965485590000501E-4</v>
      </c>
      <c r="P34" s="20">
        <f t="shared" si="19"/>
        <v>3.3251731768124682E-4</v>
      </c>
      <c r="Q34" s="14">
        <f t="shared" si="5"/>
        <v>7.5187232812878868E-4</v>
      </c>
      <c r="R34" s="20">
        <f t="shared" si="19"/>
        <v>0</v>
      </c>
      <c r="S34" s="14" t="str">
        <f t="shared" si="6"/>
        <v>-</v>
      </c>
      <c r="T34" s="20">
        <f t="shared" si="19"/>
        <v>-1.3522467267046423E-4</v>
      </c>
      <c r="U34" s="14">
        <f t="shared" si="7"/>
        <v>-3.0576359201434089E-4</v>
      </c>
      <c r="V34" s="20">
        <f t="shared" si="19"/>
        <v>-3.9360460767693617E-2</v>
      </c>
      <c r="W34" s="14">
        <f t="shared" si="8"/>
        <v>-8.8999999999999857E-2</v>
      </c>
      <c r="X34" s="20">
        <f t="shared" si="19"/>
        <v>4.4225236817629909E-4</v>
      </c>
      <c r="Y34" s="14">
        <f t="shared" si="20"/>
        <v>9.9999999999988987E-4</v>
      </c>
      <c r="Z34" s="20">
        <f t="shared" si="19"/>
        <v>-1.6415613618295799E-3</v>
      </c>
      <c r="AA34" s="14">
        <f t="shared" si="10"/>
        <v>-3.711820399286303E-3</v>
      </c>
      <c r="AB34" s="20">
        <f t="shared" si="19"/>
        <v>0</v>
      </c>
      <c r="AC34" s="14" t="str">
        <f t="shared" si="11"/>
        <v>-</v>
      </c>
      <c r="AD34" s="20">
        <f t="shared" si="19"/>
        <v>-4.4225236817618807E-4</v>
      </c>
      <c r="AE34" s="14">
        <f t="shared" si="12"/>
        <v>-9.9999999999966782E-4</v>
      </c>
      <c r="AF34" s="20">
        <f t="shared" si="19"/>
        <v>0</v>
      </c>
      <c r="AG34" s="14" t="str">
        <f t="shared" si="13"/>
        <v>-</v>
      </c>
      <c r="AH34" s="20">
        <f t="shared" si="19"/>
        <v>1.0197294090229514E-3</v>
      </c>
      <c r="AI34" s="14">
        <f t="shared" si="14"/>
        <v>2.3057635920138986E-3</v>
      </c>
      <c r="AJ34" s="20">
        <f t="shared" si="19"/>
        <v>0</v>
      </c>
      <c r="AK34" s="14" t="str">
        <f t="shared" si="15"/>
        <v>-</v>
      </c>
      <c r="AL34" s="20">
        <f t="shared" si="21"/>
        <v>6.1077060120037219E-3</v>
      </c>
      <c r="AM34" s="14">
        <f t="shared" si="16"/>
        <v>1.3747532317701233E-2</v>
      </c>
      <c r="AN34" s="20">
        <f t="shared" si="22"/>
        <v>5.393985648778199E-2</v>
      </c>
      <c r="AO34" s="14">
        <f t="shared" si="17"/>
        <v>0.12200000000000016</v>
      </c>
      <c r="AP34" s="20">
        <f t="shared" si="23"/>
        <v>0</v>
      </c>
      <c r="AQ34" s="14" t="str">
        <f t="shared" si="18"/>
        <v>-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2.454765038832285E-2</v>
      </c>
      <c r="I35" s="14">
        <f t="shared" si="1"/>
        <v>4.445760731311324E-2</v>
      </c>
      <c r="J35" s="20">
        <f t="shared" si="19"/>
        <v>0</v>
      </c>
      <c r="K35" s="14" t="str">
        <f t="shared" si="2"/>
        <v>-</v>
      </c>
      <c r="L35" s="20">
        <f t="shared" si="19"/>
        <v>0</v>
      </c>
      <c r="M35" s="14" t="str">
        <f t="shared" si="3"/>
        <v>-</v>
      </c>
      <c r="N35" s="20">
        <f t="shared" si="19"/>
        <v>-9.1605993239496364E-4</v>
      </c>
      <c r="O35" s="14">
        <f t="shared" si="4"/>
        <v>-1.6590521742587475E-3</v>
      </c>
      <c r="P35" s="20">
        <f t="shared" si="19"/>
        <v>9.4765814880881649E-5</v>
      </c>
      <c r="Q35" s="14">
        <f t="shared" si="5"/>
        <v>1.7162788772164678E-4</v>
      </c>
      <c r="R35" s="20">
        <f t="shared" si="19"/>
        <v>0</v>
      </c>
      <c r="S35" s="14" t="str">
        <f t="shared" si="6"/>
        <v>-</v>
      </c>
      <c r="T35" s="20">
        <f t="shared" si="19"/>
        <v>-1.1756614115101316E-2</v>
      </c>
      <c r="U35" s="14">
        <f t="shared" si="7"/>
        <v>-2.1292096204433585E-2</v>
      </c>
      <c r="V35" s="20">
        <f t="shared" si="19"/>
        <v>-1.6123653720012676E-4</v>
      </c>
      <c r="W35" s="14">
        <f t="shared" si="8"/>
        <v>-2.9201127366482171E-4</v>
      </c>
      <c r="X35" s="20">
        <f t="shared" si="19"/>
        <v>-1.8557508972927295E-4</v>
      </c>
      <c r="Y35" s="14">
        <f t="shared" si="20"/>
        <v>-3.3609018931632373E-4</v>
      </c>
      <c r="Z35" s="20">
        <f t="shared" si="19"/>
        <v>-7.5603633178067398E-3</v>
      </c>
      <c r="AA35" s="14">
        <f t="shared" si="10"/>
        <v>-1.3692376183074707E-2</v>
      </c>
      <c r="AB35" s="20">
        <f t="shared" si="19"/>
        <v>0</v>
      </c>
      <c r="AC35" s="14" t="str">
        <f t="shared" si="11"/>
        <v>-</v>
      </c>
      <c r="AD35" s="20">
        <f t="shared" si="19"/>
        <v>-3.9092206673596586E-4</v>
      </c>
      <c r="AE35" s="14">
        <f t="shared" si="12"/>
        <v>-7.079887263361671E-4</v>
      </c>
      <c r="AF35" s="20">
        <f t="shared" si="19"/>
        <v>0</v>
      </c>
      <c r="AG35" s="14" t="str">
        <f t="shared" si="13"/>
        <v>-</v>
      </c>
      <c r="AH35" s="20">
        <f t="shared" si="19"/>
        <v>2.1006885441086087E-3</v>
      </c>
      <c r="AI35" s="14">
        <f t="shared" si="14"/>
        <v>3.8045020563579968E-3</v>
      </c>
      <c r="AJ35" s="20">
        <f t="shared" si="19"/>
        <v>1.6123653720012676E-4</v>
      </c>
      <c r="AK35" s="14">
        <f t="shared" si="15"/>
        <v>2.9201127366481998E-4</v>
      </c>
      <c r="AL35" s="20">
        <f t="shared" si="21"/>
        <v>-1.3158129383533335E-2</v>
      </c>
      <c r="AM35" s="14">
        <f t="shared" si="16"/>
        <v>-2.4102993381688937E-2</v>
      </c>
      <c r="AN35" s="20">
        <f t="shared" si="22"/>
        <v>6.6645128064061754E-2</v>
      </c>
      <c r="AO35" s="14">
        <f t="shared" si="17"/>
        <v>0.12321438571362102</v>
      </c>
      <c r="AP35" s="20">
        <f t="shared" si="23"/>
        <v>0</v>
      </c>
      <c r="AQ35" s="14" t="str">
        <f t="shared" si="18"/>
        <v>-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1.9757412398921836</v>
      </c>
      <c r="I36" s="14">
        <f t="shared" si="1"/>
        <v>0.73300000000000021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-3.5040431266846639E-2</v>
      </c>
      <c r="O36" s="14">
        <f t="shared" si="4"/>
        <v>-1.3000000000000123E-2</v>
      </c>
      <c r="P36" s="20">
        <f t="shared" si="19"/>
        <v>0</v>
      </c>
      <c r="Q36" s="14" t="str">
        <f t="shared" si="5"/>
        <v>-</v>
      </c>
      <c r="R36" s="20">
        <f t="shared" si="19"/>
        <v>0</v>
      </c>
      <c r="S36" s="14" t="str">
        <f t="shared" si="6"/>
        <v>-</v>
      </c>
      <c r="T36" s="20">
        <f t="shared" si="19"/>
        <v>-2.6954177897571263E-3</v>
      </c>
      <c r="U36" s="14">
        <f t="shared" si="7"/>
        <v>-1.0000000000000009E-3</v>
      </c>
      <c r="V36" s="20">
        <f t="shared" si="19"/>
        <v>-2.6954177897580145E-3</v>
      </c>
      <c r="W36" s="14">
        <f t="shared" si="8"/>
        <v>-1.0000000000002229E-3</v>
      </c>
      <c r="X36" s="20">
        <f t="shared" si="19"/>
        <v>-1.347708894878652E-2</v>
      </c>
      <c r="Y36" s="14">
        <f t="shared" si="20"/>
        <v>-4.9999999999996714E-3</v>
      </c>
      <c r="Z36" s="20">
        <f t="shared" si="19"/>
        <v>-0.11590296495956931</v>
      </c>
      <c r="AA36" s="14">
        <f t="shared" si="10"/>
        <v>-4.3000000000000149E-2</v>
      </c>
      <c r="AB36" s="20">
        <f t="shared" si="19"/>
        <v>0</v>
      </c>
      <c r="AC36" s="14" t="str">
        <f t="shared" si="11"/>
        <v>-</v>
      </c>
      <c r="AD36" s="20">
        <f t="shared" si="19"/>
        <v>1.0781671159029838E-2</v>
      </c>
      <c r="AE36" s="14">
        <f t="shared" si="12"/>
        <v>4.0000000000000036E-3</v>
      </c>
      <c r="AF36" s="20">
        <f t="shared" si="19"/>
        <v>0</v>
      </c>
      <c r="AG36" s="14" t="str">
        <f t="shared" si="13"/>
        <v>-</v>
      </c>
      <c r="AH36" s="20">
        <f t="shared" si="19"/>
        <v>2.4258760107816801E-2</v>
      </c>
      <c r="AI36" s="14">
        <f t="shared" si="14"/>
        <v>9.000000000000008E-3</v>
      </c>
      <c r="AJ36" s="20">
        <f t="shared" si="19"/>
        <v>0</v>
      </c>
      <c r="AK36" s="14" t="str">
        <f t="shared" si="15"/>
        <v>-</v>
      </c>
      <c r="AL36" s="20">
        <f t="shared" si="21"/>
        <v>2.9649595687331498E-2</v>
      </c>
      <c r="AM36" s="14">
        <f t="shared" si="16"/>
        <v>1.0999999999999788E-2</v>
      </c>
      <c r="AN36" s="20">
        <f t="shared" si="22"/>
        <v>0.34501347708894903</v>
      </c>
      <c r="AO36" s="14">
        <f t="shared" si="17"/>
        <v>0.12800000000000022</v>
      </c>
      <c r="AP36" s="20">
        <f t="shared" si="23"/>
        <v>0</v>
      </c>
      <c r="AQ36" s="14" t="str">
        <f t="shared" si="18"/>
        <v>-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 t="e">
        <f t="shared" si="19"/>
        <v>#VALUE!</v>
      </c>
      <c r="I37" s="14" t="str">
        <f t="shared" si="1"/>
        <v>-</v>
      </c>
      <c r="J37" s="20" t="e">
        <f t="shared" si="19"/>
        <v>#VALUE!</v>
      </c>
      <c r="K37" s="14" t="str">
        <f t="shared" si="2"/>
        <v>-</v>
      </c>
      <c r="L37" s="20" t="e">
        <f t="shared" si="19"/>
        <v>#VALUE!</v>
      </c>
      <c r="M37" s="14" t="str">
        <f t="shared" si="3"/>
        <v>-</v>
      </c>
      <c r="N37" s="20" t="e">
        <f t="shared" si="19"/>
        <v>#VALUE!</v>
      </c>
      <c r="O37" s="14" t="str">
        <f t="shared" si="4"/>
        <v>-</v>
      </c>
      <c r="P37" s="20" t="e">
        <f t="shared" si="19"/>
        <v>#VALUE!</v>
      </c>
      <c r="Q37" s="14" t="str">
        <f t="shared" si="5"/>
        <v>-</v>
      </c>
      <c r="R37" s="20" t="e">
        <f t="shared" si="19"/>
        <v>#VALUE!</v>
      </c>
      <c r="S37" s="14" t="str">
        <f t="shared" si="6"/>
        <v>-</v>
      </c>
      <c r="T37" s="20" t="e">
        <f t="shared" si="19"/>
        <v>#VALUE!</v>
      </c>
      <c r="U37" s="14" t="str">
        <f t="shared" si="7"/>
        <v>-</v>
      </c>
      <c r="V37" s="20" t="e">
        <f t="shared" si="19"/>
        <v>#VALUE!</v>
      </c>
      <c r="W37" s="14" t="str">
        <f t="shared" si="8"/>
        <v>-</v>
      </c>
      <c r="X37" s="20" t="e">
        <f t="shared" si="19"/>
        <v>#VALUE!</v>
      </c>
      <c r="Y37" s="14" t="str">
        <f t="shared" si="20"/>
        <v>-</v>
      </c>
      <c r="Z37" s="20" t="e">
        <f t="shared" si="19"/>
        <v>#VALUE!</v>
      </c>
      <c r="AA37" s="14" t="str">
        <f t="shared" si="10"/>
        <v>-</v>
      </c>
      <c r="AB37" s="20" t="e">
        <f t="shared" si="19"/>
        <v>#VALUE!</v>
      </c>
      <c r="AC37" s="14" t="str">
        <f t="shared" si="11"/>
        <v>-</v>
      </c>
      <c r="AD37" s="20" t="e">
        <f t="shared" si="19"/>
        <v>#VALUE!</v>
      </c>
      <c r="AE37" s="14" t="str">
        <f t="shared" si="12"/>
        <v>-</v>
      </c>
      <c r="AF37" s="20" t="e">
        <f t="shared" si="19"/>
        <v>#VALUE!</v>
      </c>
      <c r="AG37" s="14" t="str">
        <f t="shared" si="13"/>
        <v>-</v>
      </c>
      <c r="AH37" s="20" t="e">
        <f t="shared" si="19"/>
        <v>#VALUE!</v>
      </c>
      <c r="AI37" s="14" t="str">
        <f t="shared" si="14"/>
        <v>-</v>
      </c>
      <c r="AJ37" s="20" t="e">
        <f t="shared" si="19"/>
        <v>#VALUE!</v>
      </c>
      <c r="AK37" s="14" t="str">
        <f t="shared" si="15"/>
        <v>-</v>
      </c>
      <c r="AL37" s="20" t="e">
        <f t="shared" si="21"/>
        <v>#VALUE!</v>
      </c>
      <c r="AM37" s="14">
        <f t="shared" si="16"/>
        <v>0.49955061179849619</v>
      </c>
      <c r="AN37" s="20">
        <f t="shared" si="22"/>
        <v>8.553566837212867E-2</v>
      </c>
      <c r="AO37" s="14">
        <f t="shared" si="17"/>
        <v>0.1222309238719414</v>
      </c>
      <c r="AP37" s="20">
        <f t="shared" si="23"/>
        <v>0</v>
      </c>
      <c r="AQ37" s="14" t="str">
        <f t="shared" si="18"/>
        <v>-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 t="e">
        <f t="shared" si="19"/>
        <v>#VALUE!</v>
      </c>
      <c r="I38" s="14" t="str">
        <f t="shared" si="1"/>
        <v>-</v>
      </c>
      <c r="J38" s="20" t="e">
        <f t="shared" si="19"/>
        <v>#VALUE!</v>
      </c>
      <c r="K38" s="14" t="str">
        <f t="shared" si="2"/>
        <v>-</v>
      </c>
      <c r="L38" s="20" t="e">
        <f t="shared" si="19"/>
        <v>#VALUE!</v>
      </c>
      <c r="M38" s="14" t="str">
        <f t="shared" si="3"/>
        <v>-</v>
      </c>
      <c r="N38" s="20" t="e">
        <f t="shared" si="19"/>
        <v>#VALUE!</v>
      </c>
      <c r="O38" s="14" t="str">
        <f t="shared" si="4"/>
        <v>-</v>
      </c>
      <c r="P38" s="20" t="e">
        <f t="shared" si="19"/>
        <v>#VALUE!</v>
      </c>
      <c r="Q38" s="14" t="str">
        <f t="shared" si="5"/>
        <v>-</v>
      </c>
      <c r="R38" s="20" t="e">
        <f t="shared" si="19"/>
        <v>#VALUE!</v>
      </c>
      <c r="S38" s="14" t="str">
        <f t="shared" si="6"/>
        <v>-</v>
      </c>
      <c r="T38" s="20" t="e">
        <f t="shared" si="19"/>
        <v>#VALUE!</v>
      </c>
      <c r="U38" s="14" t="str">
        <f t="shared" si="7"/>
        <v>-</v>
      </c>
      <c r="V38" s="20" t="e">
        <f t="shared" si="19"/>
        <v>#VALUE!</v>
      </c>
      <c r="W38" s="14" t="str">
        <f t="shared" si="8"/>
        <v>-</v>
      </c>
      <c r="X38" s="20" t="e">
        <f t="shared" si="19"/>
        <v>#VALUE!</v>
      </c>
      <c r="Y38" s="14" t="str">
        <f t="shared" si="20"/>
        <v>-</v>
      </c>
      <c r="Z38" s="20" t="e">
        <f t="shared" si="19"/>
        <v>#VALUE!</v>
      </c>
      <c r="AA38" s="14" t="str">
        <f t="shared" si="10"/>
        <v>-</v>
      </c>
      <c r="AB38" s="20" t="e">
        <f t="shared" si="19"/>
        <v>#VALUE!</v>
      </c>
      <c r="AC38" s="14" t="str">
        <f t="shared" si="11"/>
        <v>-</v>
      </c>
      <c r="AD38" s="20" t="e">
        <f t="shared" si="19"/>
        <v>#VALUE!</v>
      </c>
      <c r="AE38" s="14" t="str">
        <f t="shared" si="12"/>
        <v>-</v>
      </c>
      <c r="AF38" s="20" t="e">
        <f t="shared" si="19"/>
        <v>#VALUE!</v>
      </c>
      <c r="AG38" s="14" t="str">
        <f t="shared" si="13"/>
        <v>-</v>
      </c>
      <c r="AH38" s="20" t="e">
        <f t="shared" si="19"/>
        <v>#VALUE!</v>
      </c>
      <c r="AI38" s="14" t="str">
        <f t="shared" si="14"/>
        <v>-</v>
      </c>
      <c r="AJ38" s="20" t="e">
        <f t="shared" si="19"/>
        <v>#VALUE!</v>
      </c>
      <c r="AK38" s="14" t="str">
        <f t="shared" si="15"/>
        <v>-</v>
      </c>
      <c r="AL38" s="20" t="e">
        <f t="shared" si="21"/>
        <v>#VALUE!</v>
      </c>
      <c r="AM38" s="14">
        <f t="shared" si="16"/>
        <v>0.54464409689638671</v>
      </c>
      <c r="AN38" s="20">
        <f t="shared" si="22"/>
        <v>0.1002922169588607</v>
      </c>
      <c r="AO38" s="14">
        <f t="shared" si="17"/>
        <v>0.12251548977432858</v>
      </c>
      <c r="AP38" s="20">
        <f t="shared" si="23"/>
        <v>0</v>
      </c>
      <c r="AQ38" s="14" t="str">
        <f t="shared" si="18"/>
        <v>-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 t="e">
        <f t="shared" si="19"/>
        <v>#VALUE!</v>
      </c>
      <c r="I39" s="14" t="str">
        <f t="shared" si="1"/>
        <v>-</v>
      </c>
      <c r="J39" s="20" t="e">
        <f t="shared" si="19"/>
        <v>#VALUE!</v>
      </c>
      <c r="K39" s="14" t="str">
        <f t="shared" si="2"/>
        <v>-</v>
      </c>
      <c r="L39" s="20" t="e">
        <f t="shared" si="19"/>
        <v>#VALUE!</v>
      </c>
      <c r="M39" s="14" t="str">
        <f t="shared" si="3"/>
        <v>-</v>
      </c>
      <c r="N39" s="20" t="e">
        <f t="shared" si="19"/>
        <v>#VALUE!</v>
      </c>
      <c r="O39" s="14" t="str">
        <f t="shared" si="4"/>
        <v>-</v>
      </c>
      <c r="P39" s="20" t="e">
        <f t="shared" si="19"/>
        <v>#VALUE!</v>
      </c>
      <c r="Q39" s="14" t="str">
        <f t="shared" si="5"/>
        <v>-</v>
      </c>
      <c r="R39" s="20" t="e">
        <f t="shared" si="19"/>
        <v>#VALUE!</v>
      </c>
      <c r="S39" s="14" t="str">
        <f t="shared" si="6"/>
        <v>-</v>
      </c>
      <c r="T39" s="20" t="e">
        <f t="shared" si="19"/>
        <v>#VALUE!</v>
      </c>
      <c r="U39" s="14" t="str">
        <f t="shared" si="7"/>
        <v>-</v>
      </c>
      <c r="V39" s="20" t="e">
        <f t="shared" si="19"/>
        <v>#VALUE!</v>
      </c>
      <c r="W39" s="14" t="str">
        <f t="shared" si="8"/>
        <v>-</v>
      </c>
      <c r="X39" s="20" t="e">
        <f t="shared" si="19"/>
        <v>#VALUE!</v>
      </c>
      <c r="Y39" s="14" t="str">
        <f t="shared" si="20"/>
        <v>-</v>
      </c>
      <c r="Z39" s="20" t="e">
        <f t="shared" si="19"/>
        <v>#VALUE!</v>
      </c>
      <c r="AA39" s="14" t="str">
        <f t="shared" si="10"/>
        <v>-</v>
      </c>
      <c r="AB39" s="20" t="e">
        <f t="shared" si="19"/>
        <v>#VALUE!</v>
      </c>
      <c r="AC39" s="14" t="str">
        <f t="shared" si="11"/>
        <v>-</v>
      </c>
      <c r="AD39" s="20" t="e">
        <f t="shared" si="19"/>
        <v>#VALUE!</v>
      </c>
      <c r="AE39" s="14" t="str">
        <f t="shared" si="12"/>
        <v>-</v>
      </c>
      <c r="AF39" s="20" t="e">
        <f t="shared" si="19"/>
        <v>#VALUE!</v>
      </c>
      <c r="AG39" s="14" t="str">
        <f t="shared" si="13"/>
        <v>-</v>
      </c>
      <c r="AH39" s="20" t="e">
        <f t="shared" si="19"/>
        <v>#VALUE!</v>
      </c>
      <c r="AI39" s="14" t="str">
        <f t="shared" si="14"/>
        <v>-</v>
      </c>
      <c r="AJ39" s="20" t="e">
        <f t="shared" si="19"/>
        <v>#VALUE!</v>
      </c>
      <c r="AK39" s="14" t="str">
        <f t="shared" si="15"/>
        <v>-</v>
      </c>
      <c r="AL39" s="20" t="e">
        <f t="shared" si="21"/>
        <v>#VALUE!</v>
      </c>
      <c r="AM39" s="14">
        <f t="shared" si="16"/>
        <v>0.70554214137196447</v>
      </c>
      <c r="AN39" s="20">
        <f t="shared" si="22"/>
        <v>0.1274056489718991</v>
      </c>
      <c r="AO39" s="14">
        <f t="shared" si="17"/>
        <v>0.12472998760366771</v>
      </c>
      <c r="AP39" s="20">
        <f t="shared" si="23"/>
        <v>-2.2939711254554851E-5</v>
      </c>
      <c r="AQ39" s="14">
        <f t="shared" si="18"/>
        <v>-2.2457951617482763E-5</v>
      </c>
    </row>
    <row r="40" spans="2:43" x14ac:dyDescent="0.25">
      <c r="B40" s="5" t="s">
        <v>89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1.2664768288591643E-2</v>
      </c>
      <c r="I42" s="14">
        <f t="shared" si="1"/>
        <v>2.8518580798414423E-2</v>
      </c>
      <c r="J42" s="20">
        <f t="shared" si="19"/>
        <v>0</v>
      </c>
      <c r="K42" s="14" t="str">
        <f t="shared" si="2"/>
        <v>-</v>
      </c>
      <c r="L42" s="20">
        <f t="shared" si="19"/>
        <v>0</v>
      </c>
      <c r="M42" s="14" t="str">
        <f t="shared" si="3"/>
        <v>-</v>
      </c>
      <c r="N42" s="20">
        <f t="shared" si="19"/>
        <v>1.816316288877351E-3</v>
      </c>
      <c r="O42" s="14">
        <f t="shared" si="4"/>
        <v>4.0899889883091144E-3</v>
      </c>
      <c r="P42" s="20">
        <f t="shared" si="19"/>
        <v>-1.2674011029096821E-3</v>
      </c>
      <c r="Q42" s="14">
        <f t="shared" si="5"/>
        <v>-2.8539393642036531E-3</v>
      </c>
      <c r="R42" s="20">
        <f t="shared" si="19"/>
        <v>0</v>
      </c>
      <c r="S42" s="14" t="str">
        <f t="shared" si="6"/>
        <v>-</v>
      </c>
      <c r="T42" s="20">
        <f t="shared" si="19"/>
        <v>1.2982448914002909E-3</v>
      </c>
      <c r="U42" s="14">
        <f t="shared" si="7"/>
        <v>2.9233935424527388E-3</v>
      </c>
      <c r="V42" s="20">
        <f t="shared" si="19"/>
        <v>-1.5487836595943216E-2</v>
      </c>
      <c r="W42" s="14">
        <f t="shared" si="8"/>
        <v>-3.487557839900797E-2</v>
      </c>
      <c r="X42" s="20">
        <f t="shared" si="19"/>
        <v>-1.7735696316989458E-4</v>
      </c>
      <c r="Y42" s="14">
        <f t="shared" si="20"/>
        <v>-3.9937318781252786E-4</v>
      </c>
      <c r="Z42" s="20">
        <f t="shared" si="19"/>
        <v>4.8064762182081777E-3</v>
      </c>
      <c r="AA42" s="14">
        <f t="shared" si="10"/>
        <v>1.0823244236382867E-2</v>
      </c>
      <c r="AB42" s="20">
        <f t="shared" si="19"/>
        <v>0</v>
      </c>
      <c r="AC42" s="14" t="str">
        <f t="shared" si="11"/>
        <v>-</v>
      </c>
      <c r="AD42" s="20">
        <f t="shared" si="19"/>
        <v>0</v>
      </c>
      <c r="AE42" s="14" t="str">
        <f t="shared" si="12"/>
        <v>-</v>
      </c>
      <c r="AF42" s="20">
        <f t="shared" si="19"/>
        <v>0</v>
      </c>
      <c r="AG42" s="14" t="str">
        <f t="shared" si="13"/>
        <v>-</v>
      </c>
      <c r="AH42" s="20">
        <f t="shared" si="19"/>
        <v>8.9418355796966331E-4</v>
      </c>
      <c r="AI42" s="14">
        <f t="shared" si="14"/>
        <v>2.0135264590310353E-3</v>
      </c>
      <c r="AJ42" s="20">
        <f t="shared" si="19"/>
        <v>1.3920533796563106E-5</v>
      </c>
      <c r="AK42" s="14">
        <f t="shared" si="15"/>
        <v>3.1346319078841278E-5</v>
      </c>
      <c r="AL42" s="20">
        <f t="shared" si="21"/>
        <v>1.2252886278761199E-2</v>
      </c>
      <c r="AM42" s="14">
        <f t="shared" si="16"/>
        <v>2.7660266188205017E-2</v>
      </c>
      <c r="AN42" s="20">
        <f t="shared" si="22"/>
        <v>5.341798320518043E-2</v>
      </c>
      <c r="AO42" s="14">
        <f t="shared" si="17"/>
        <v>0.12050657711868974</v>
      </c>
      <c r="AP42" s="20">
        <f t="shared" si="23"/>
        <v>-1.9038860554076997E-4</v>
      </c>
      <c r="AQ42" s="14">
        <f t="shared" si="18"/>
        <v>-4.2950103690705954E-4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1.0180710477531996E-3</v>
      </c>
      <c r="I43" s="14">
        <f t="shared" si="1"/>
        <v>2.6266349821230479E-3</v>
      </c>
      <c r="J43" s="20">
        <f t="shared" si="19"/>
        <v>0</v>
      </c>
      <c r="K43" s="14" t="str">
        <f t="shared" si="2"/>
        <v>-</v>
      </c>
      <c r="L43" s="20">
        <f t="shared" si="19"/>
        <v>0</v>
      </c>
      <c r="M43" s="14" t="str">
        <f t="shared" si="3"/>
        <v>-</v>
      </c>
      <c r="N43" s="20">
        <f t="shared" si="19"/>
        <v>5.0914621834172724E-3</v>
      </c>
      <c r="O43" s="14">
        <f t="shared" si="4"/>
        <v>1.3136030840513315E-2</v>
      </c>
      <c r="P43" s="20">
        <f t="shared" si="19"/>
        <v>-1.2129977453105845E-3</v>
      </c>
      <c r="Q43" s="14">
        <f t="shared" si="5"/>
        <v>-3.1295480979453248E-3</v>
      </c>
      <c r="R43" s="20">
        <f t="shared" si="19"/>
        <v>0</v>
      </c>
      <c r="S43" s="14" t="str">
        <f t="shared" si="6"/>
        <v>-</v>
      </c>
      <c r="T43" s="20">
        <f t="shared" si="19"/>
        <v>2.6082555465318791E-3</v>
      </c>
      <c r="U43" s="14">
        <f t="shared" si="7"/>
        <v>6.7293292309570027E-3</v>
      </c>
      <c r="V43" s="20">
        <f t="shared" si="19"/>
        <v>-4.3467087194195564E-3</v>
      </c>
      <c r="W43" s="14">
        <f t="shared" si="8"/>
        <v>-1.1214558359873601E-2</v>
      </c>
      <c r="X43" s="20">
        <f t="shared" si="19"/>
        <v>2.167892451310216E-5</v>
      </c>
      <c r="Y43" s="14">
        <f t="shared" si="20"/>
        <v>5.5931873935965645E-5</v>
      </c>
      <c r="Z43" s="20">
        <f t="shared" si="19"/>
        <v>4.3477902390205436E-3</v>
      </c>
      <c r="AA43" s="14">
        <f t="shared" si="10"/>
        <v>1.1217348692851428E-2</v>
      </c>
      <c r="AB43" s="20">
        <f t="shared" si="19"/>
        <v>0</v>
      </c>
      <c r="AC43" s="14" t="str">
        <f t="shared" si="11"/>
        <v>-</v>
      </c>
      <c r="AD43" s="20">
        <f t="shared" si="19"/>
        <v>4.1317028367515718E-5</v>
      </c>
      <c r="AE43" s="14">
        <f t="shared" si="12"/>
        <v>1.0659840716127633E-4</v>
      </c>
      <c r="AF43" s="20">
        <f t="shared" si="19"/>
        <v>0</v>
      </c>
      <c r="AG43" s="14" t="str">
        <f t="shared" si="13"/>
        <v>-</v>
      </c>
      <c r="AH43" s="20">
        <f t="shared" si="19"/>
        <v>6.958217179389159E-4</v>
      </c>
      <c r="AI43" s="14">
        <f t="shared" si="14"/>
        <v>1.795228014481183E-3</v>
      </c>
      <c r="AJ43" s="20">
        <f t="shared" si="19"/>
        <v>5.0227895774801468E-5</v>
      </c>
      <c r="AK43" s="14">
        <f t="shared" si="15"/>
        <v>1.2958854729424804E-4</v>
      </c>
      <c r="AL43" s="20">
        <f t="shared" si="21"/>
        <v>-4.9491748065162433E-3</v>
      </c>
      <c r="AM43" s="14">
        <f t="shared" si="16"/>
        <v>-1.2977302954930561E-2</v>
      </c>
      <c r="AN43" s="20">
        <f t="shared" si="22"/>
        <v>4.7091402353590661E-2</v>
      </c>
      <c r="AO43" s="14">
        <f t="shared" si="17"/>
        <v>0.11858090143541347</v>
      </c>
      <c r="AP43" s="20">
        <f t="shared" si="23"/>
        <v>0</v>
      </c>
      <c r="AQ43" s="14" t="str">
        <f t="shared" si="18"/>
        <v>-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0.13180217453372189</v>
      </c>
      <c r="I44" s="14">
        <f t="shared" si="1"/>
        <v>0.20603983726417355</v>
      </c>
      <c r="J44" s="20">
        <f t="shared" si="19"/>
        <v>0</v>
      </c>
      <c r="K44" s="14" t="str">
        <f t="shared" si="2"/>
        <v>-</v>
      </c>
      <c r="L44" s="20">
        <f t="shared" si="19"/>
        <v>0</v>
      </c>
      <c r="M44" s="14" t="str">
        <f t="shared" si="3"/>
        <v>-</v>
      </c>
      <c r="N44" s="20">
        <f t="shared" si="19"/>
        <v>7.5325385335833772E-6</v>
      </c>
      <c r="O44" s="14">
        <f t="shared" si="4"/>
        <v>1.1775245887246655E-5</v>
      </c>
      <c r="P44" s="20">
        <f t="shared" si="19"/>
        <v>-7.7743703827759525E-4</v>
      </c>
      <c r="Q44" s="14">
        <f t="shared" si="5"/>
        <v>-1.2153289687102387E-3</v>
      </c>
      <c r="R44" s="20">
        <f t="shared" si="19"/>
        <v>0</v>
      </c>
      <c r="S44" s="14" t="str">
        <f t="shared" si="6"/>
        <v>-</v>
      </c>
      <c r="T44" s="20">
        <f t="shared" si="19"/>
        <v>-1.0828350778342433E-3</v>
      </c>
      <c r="U44" s="14">
        <f t="shared" si="7"/>
        <v>-1.692742657776386E-3</v>
      </c>
      <c r="V44" s="20">
        <f t="shared" si="19"/>
        <v>-3.691590368997355E-3</v>
      </c>
      <c r="W44" s="14">
        <f t="shared" si="8"/>
        <v>-5.7708811069698829E-3</v>
      </c>
      <c r="X44" s="20">
        <f t="shared" si="19"/>
        <v>-1.1956903494556581E-3</v>
      </c>
      <c r="Y44" s="14">
        <f t="shared" si="20"/>
        <v>-1.8691637364232905E-3</v>
      </c>
      <c r="Z44" s="20">
        <f t="shared" si="19"/>
        <v>-1.1629642868810519E-2</v>
      </c>
      <c r="AA44" s="14">
        <f t="shared" si="10"/>
        <v>-1.8180046972723768E-2</v>
      </c>
      <c r="AB44" s="20">
        <f t="shared" si="19"/>
        <v>0</v>
      </c>
      <c r="AC44" s="14" t="str">
        <f t="shared" si="11"/>
        <v>-</v>
      </c>
      <c r="AD44" s="20">
        <f t="shared" si="19"/>
        <v>3.9087398546588936E-4</v>
      </c>
      <c r="AE44" s="14">
        <f t="shared" si="12"/>
        <v>6.1103401852902195E-4</v>
      </c>
      <c r="AF44" s="20">
        <f t="shared" si="19"/>
        <v>0</v>
      </c>
      <c r="AG44" s="14" t="str">
        <f t="shared" si="13"/>
        <v>-</v>
      </c>
      <c r="AH44" s="20">
        <f t="shared" si="19"/>
        <v>1.193647053932434E-3</v>
      </c>
      <c r="AI44" s="14">
        <f t="shared" si="14"/>
        <v>1.8659695533335685E-3</v>
      </c>
      <c r="AJ44" s="20">
        <f t="shared" si="19"/>
        <v>-1.7507950868678179E-4</v>
      </c>
      <c r="AK44" s="14">
        <f t="shared" si="15"/>
        <v>-2.7369315874889444E-4</v>
      </c>
      <c r="AL44" s="20">
        <f t="shared" si="21"/>
        <v>1.1599327294935513E-2</v>
      </c>
      <c r="AM44" s="14">
        <f t="shared" si="16"/>
        <v>1.9026285293230638E-2</v>
      </c>
      <c r="AN44" s="20">
        <f t="shared" si="22"/>
        <v>7.841262303301888E-2</v>
      </c>
      <c r="AO44" s="14">
        <f t="shared" si="17"/>
        <v>0.12313276983555935</v>
      </c>
      <c r="AP44" s="20">
        <f t="shared" si="23"/>
        <v>-2.4911372372193874E-4</v>
      </c>
      <c r="AQ44" s="14">
        <f t="shared" si="18"/>
        <v>-3.9118781669883473E-4</v>
      </c>
    </row>
    <row r="45" spans="2:43" x14ac:dyDescent="0.25">
      <c r="B45" s="5" t="s">
        <v>76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0.12937595129375956</v>
      </c>
      <c r="I45" s="14">
        <f t="shared" si="1"/>
        <v>0.25500000000000017</v>
      </c>
      <c r="J45" s="20">
        <f t="shared" si="19"/>
        <v>0</v>
      </c>
      <c r="K45" s="14" t="str">
        <f t="shared" si="2"/>
        <v>-</v>
      </c>
      <c r="L45" s="20">
        <f t="shared" si="19"/>
        <v>0</v>
      </c>
      <c r="M45" s="14" t="str">
        <f t="shared" si="3"/>
        <v>-</v>
      </c>
      <c r="N45" s="20">
        <f t="shared" si="19"/>
        <v>-8.6250634195839115E-3</v>
      </c>
      <c r="O45" s="14">
        <f t="shared" si="4"/>
        <v>-1.6999999999999821E-2</v>
      </c>
      <c r="P45" s="20">
        <f t="shared" si="19"/>
        <v>6.0882800608825782E-3</v>
      </c>
      <c r="Q45" s="14">
        <f t="shared" si="5"/>
        <v>1.1999999999999567E-2</v>
      </c>
      <c r="R45" s="20">
        <f t="shared" si="19"/>
        <v>0</v>
      </c>
      <c r="S45" s="14" t="str">
        <f t="shared" si="6"/>
        <v>-</v>
      </c>
      <c r="T45" s="20">
        <f t="shared" si="19"/>
        <v>5.0735667174024446E-3</v>
      </c>
      <c r="U45" s="14">
        <f t="shared" si="7"/>
        <v>1.0000000000000092E-2</v>
      </c>
      <c r="V45" s="20">
        <f t="shared" si="19"/>
        <v>-3.0441400304412891E-3</v>
      </c>
      <c r="W45" s="14">
        <f t="shared" si="8"/>
        <v>-5.9999999999997833E-3</v>
      </c>
      <c r="X45" s="20">
        <f t="shared" si="19"/>
        <v>-1.0147133434805777E-3</v>
      </c>
      <c r="Y45" s="14">
        <f t="shared" si="20"/>
        <v>-2.0000000000003348E-3</v>
      </c>
      <c r="Z45" s="20">
        <f t="shared" si="19"/>
        <v>1.572805682394729E-2</v>
      </c>
      <c r="AA45" s="14">
        <f t="shared" si="10"/>
        <v>3.1000000000000139E-2</v>
      </c>
      <c r="AB45" s="20">
        <f t="shared" si="19"/>
        <v>0</v>
      </c>
      <c r="AC45" s="14" t="str">
        <f t="shared" si="11"/>
        <v>-</v>
      </c>
      <c r="AD45" s="20">
        <f t="shared" si="19"/>
        <v>5.0735667174017784E-4</v>
      </c>
      <c r="AE45" s="14">
        <f t="shared" si="12"/>
        <v>9.9999999999994538E-4</v>
      </c>
      <c r="AF45" s="20">
        <f t="shared" si="19"/>
        <v>0</v>
      </c>
      <c r="AG45" s="14" t="str">
        <f t="shared" si="13"/>
        <v>-</v>
      </c>
      <c r="AH45" s="20">
        <f t="shared" si="19"/>
        <v>2.0294266869609334E-3</v>
      </c>
      <c r="AI45" s="14">
        <f t="shared" si="14"/>
        <v>3.999999999999837E-3</v>
      </c>
      <c r="AJ45" s="20">
        <f t="shared" si="19"/>
        <v>0</v>
      </c>
      <c r="AK45" s="14" t="str">
        <f t="shared" si="15"/>
        <v>-</v>
      </c>
      <c r="AL45" s="20">
        <f t="shared" si="21"/>
        <v>4.5662100456621113E-2</v>
      </c>
      <c r="AM45" s="14">
        <f t="shared" si="16"/>
        <v>9.0000000000000302E-2</v>
      </c>
      <c r="AN45" s="20">
        <f t="shared" si="22"/>
        <v>6.2404870624048536E-2</v>
      </c>
      <c r="AO45" s="14">
        <f t="shared" si="17"/>
        <v>0.12299999999999978</v>
      </c>
      <c r="AP45" s="20">
        <f t="shared" si="23"/>
        <v>0</v>
      </c>
      <c r="AQ45" s="14" t="str">
        <f t="shared" si="18"/>
        <v>-</v>
      </c>
    </row>
    <row r="46" spans="2:43" x14ac:dyDescent="0.25">
      <c r="B46" s="5" t="s">
        <v>77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-1.2992125984251812E-2</v>
      </c>
      <c r="I46" s="14">
        <f t="shared" si="1"/>
        <v>-3.2999999999999627E-2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-5.1181102362205522E-3</v>
      </c>
      <c r="O46" s="14">
        <f t="shared" si="4"/>
        <v>-1.3000000000000053E-2</v>
      </c>
      <c r="P46" s="20">
        <f t="shared" si="19"/>
        <v>4.7244094488188004E-3</v>
      </c>
      <c r="Q46" s="14">
        <f t="shared" si="5"/>
        <v>1.1999999999999608E-2</v>
      </c>
      <c r="R46" s="20">
        <f t="shared" si="19"/>
        <v>0</v>
      </c>
      <c r="S46" s="14" t="str">
        <f t="shared" si="6"/>
        <v>-</v>
      </c>
      <c r="T46" s="20">
        <f t="shared" si="19"/>
        <v>5.5118110236220819E-3</v>
      </c>
      <c r="U46" s="14">
        <f t="shared" si="7"/>
        <v>1.400000000000013E-2</v>
      </c>
      <c r="V46" s="20">
        <f t="shared" si="19"/>
        <v>-3.5433070866141003E-3</v>
      </c>
      <c r="W46" s="14">
        <f t="shared" si="8"/>
        <v>-8.9999999999997027E-3</v>
      </c>
      <c r="X46" s="20">
        <f t="shared" si="19"/>
        <v>3.9370078740164072E-4</v>
      </c>
      <c r="Y46" s="14">
        <f t="shared" si="20"/>
        <v>1.0000000000000911E-3</v>
      </c>
      <c r="Z46" s="20">
        <f t="shared" si="19"/>
        <v>1.6929133858267775E-2</v>
      </c>
      <c r="AA46" s="14">
        <f t="shared" si="10"/>
        <v>4.3000000000000135E-2</v>
      </c>
      <c r="AB46" s="20">
        <f t="shared" si="19"/>
        <v>0</v>
      </c>
      <c r="AC46" s="14" t="str">
        <f t="shared" si="11"/>
        <v>-</v>
      </c>
      <c r="AD46" s="20">
        <f t="shared" si="19"/>
        <v>-1.5748031496063408E-3</v>
      </c>
      <c r="AE46" s="14">
        <f t="shared" si="12"/>
        <v>-4.0000000000003488E-3</v>
      </c>
      <c r="AF46" s="20">
        <f t="shared" si="19"/>
        <v>0</v>
      </c>
      <c r="AG46" s="14" t="str">
        <f t="shared" si="13"/>
        <v>-</v>
      </c>
      <c r="AH46" s="20">
        <f t="shared" si="19"/>
        <v>-5.5118110236221929E-3</v>
      </c>
      <c r="AI46" s="14">
        <f t="shared" si="14"/>
        <v>-1.4000000000000137E-2</v>
      </c>
      <c r="AJ46" s="20">
        <f t="shared" si="19"/>
        <v>0</v>
      </c>
      <c r="AK46" s="14" t="str">
        <f t="shared" si="15"/>
        <v>-</v>
      </c>
      <c r="AL46" s="20">
        <f t="shared" si="21"/>
        <v>4.5275590551181133E-2</v>
      </c>
      <c r="AM46" s="14">
        <f t="shared" si="16"/>
        <v>0.11499999999999992</v>
      </c>
      <c r="AN46" s="20">
        <f t="shared" si="22"/>
        <v>4.7637795275590422E-2</v>
      </c>
      <c r="AO46" s="14">
        <f t="shared" si="17"/>
        <v>0.12100000000000008</v>
      </c>
      <c r="AP46" s="20">
        <f t="shared" si="23"/>
        <v>0</v>
      </c>
      <c r="AQ46" s="14" t="str">
        <f t="shared" si="18"/>
        <v>-</v>
      </c>
    </row>
    <row r="47" spans="2:43" x14ac:dyDescent="0.25">
      <c r="B47" s="5" t="s">
        <v>78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-0.19417475728155353</v>
      </c>
      <c r="I47" s="14">
        <f t="shared" si="1"/>
        <v>-0.80000000000000049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2.4271844660195274E-4</v>
      </c>
      <c r="O47" s="14">
        <f t="shared" si="4"/>
        <v>9.9999999999988987E-4</v>
      </c>
      <c r="P47" s="20">
        <f t="shared" si="19"/>
        <v>2.4271844660194164E-3</v>
      </c>
      <c r="Q47" s="14">
        <f t="shared" si="5"/>
        <v>1.0000000000000231E-2</v>
      </c>
      <c r="R47" s="20">
        <f t="shared" si="19"/>
        <v>0</v>
      </c>
      <c r="S47" s="14" t="str">
        <f t="shared" si="6"/>
        <v>-</v>
      </c>
      <c r="T47" s="20">
        <f t="shared" si="19"/>
        <v>6.3106796116505492E-3</v>
      </c>
      <c r="U47" s="14">
        <f t="shared" si="7"/>
        <v>2.6000000000000245E-2</v>
      </c>
      <c r="V47" s="20">
        <f t="shared" si="19"/>
        <v>-3.3980582524273384E-3</v>
      </c>
      <c r="W47" s="14">
        <f t="shared" si="8"/>
        <v>-1.4000000000000901E-2</v>
      </c>
      <c r="X47" s="20">
        <f t="shared" si="19"/>
        <v>1.4563106796118275E-3</v>
      </c>
      <c r="Y47" s="14">
        <f t="shared" si="20"/>
        <v>6.0000000000006715E-3</v>
      </c>
      <c r="Z47" s="20">
        <f t="shared" si="19"/>
        <v>1.8203883495145567E-2</v>
      </c>
      <c r="AA47" s="14">
        <f t="shared" si="10"/>
        <v>7.4999999999999956E-2</v>
      </c>
      <c r="AB47" s="20">
        <f t="shared" si="19"/>
        <v>0</v>
      </c>
      <c r="AC47" s="14" t="str">
        <f t="shared" si="11"/>
        <v>-</v>
      </c>
      <c r="AD47" s="20">
        <f t="shared" si="19"/>
        <v>4.1262135922329746E-3</v>
      </c>
      <c r="AE47" s="14">
        <f t="shared" si="12"/>
        <v>1.6999999999999793E-2</v>
      </c>
      <c r="AF47" s="20">
        <f t="shared" si="19"/>
        <v>0</v>
      </c>
      <c r="AG47" s="14" t="str">
        <f t="shared" si="13"/>
        <v>-</v>
      </c>
      <c r="AH47" s="20">
        <f t="shared" si="19"/>
        <v>-8.7378640776699656E-3</v>
      </c>
      <c r="AI47" s="14">
        <f t="shared" si="14"/>
        <v>-3.6000000000000143E-2</v>
      </c>
      <c r="AJ47" s="20">
        <f t="shared" si="19"/>
        <v>0</v>
      </c>
      <c r="AK47" s="14" t="str">
        <f t="shared" si="15"/>
        <v>-</v>
      </c>
      <c r="AL47" s="20">
        <f t="shared" si="21"/>
        <v>4.7087378640776945E-2</v>
      </c>
      <c r="AM47" s="14">
        <f t="shared" si="16"/>
        <v>0.19400000000000106</v>
      </c>
      <c r="AN47" s="20">
        <f t="shared" si="22"/>
        <v>2.7912621359223122E-2</v>
      </c>
      <c r="AO47" s="14">
        <f t="shared" si="17"/>
        <v>0.1149999999999991</v>
      </c>
      <c r="AP47" s="20">
        <f t="shared" si="23"/>
        <v>0</v>
      </c>
      <c r="AQ47" s="14" t="str">
        <f t="shared" si="18"/>
        <v>-</v>
      </c>
    </row>
    <row r="48" spans="2:43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-3.0276774343478863E-2</v>
      </c>
      <c r="I49" s="15">
        <f>IF(I25-G25=0,"-",I25-G25)</f>
        <v>-7.9859441869422204E-2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-4.4731425593664831E-3</v>
      </c>
      <c r="O49" s="15">
        <f>IF(O25-M25=0,"-",O25-M25)</f>
        <v>-1.1798570882776582E-2</v>
      </c>
      <c r="P49" s="21">
        <f>P25-N25</f>
        <v>4.4699651929780426E-3</v>
      </c>
      <c r="Q49" s="15">
        <f>IF(Q25-O25=0,"-",Q25-O25)</f>
        <v>1.1790190111974672E-2</v>
      </c>
      <c r="R49" s="21">
        <f>R25-P25</f>
        <v>0</v>
      </c>
      <c r="S49" s="15" t="str">
        <f>IF(S25-Q25=0,"-",S25-Q25)</f>
        <v>-</v>
      </c>
      <c r="T49" s="21">
        <f>T25-R25</f>
        <v>5.5483642757769847E-3</v>
      </c>
      <c r="U49" s="15">
        <f>IF(U25-S25=0,"-",U25-S25)</f>
        <v>1.463462617665641E-2</v>
      </c>
      <c r="V49" s="21">
        <f>V25-T25</f>
        <v>-3.3102755770436643E-3</v>
      </c>
      <c r="W49" s="15">
        <f>IF(W25-U25=0,"-",W25-U25)</f>
        <v>-8.7313383195205541E-3</v>
      </c>
      <c r="X49" s="21">
        <f>X25-V25</f>
        <v>5.7924119075292158E-4</v>
      </c>
      <c r="Y49" s="15">
        <f t="shared" ref="Y49" si="24">IF(Y25-U25=0,"-",Y25-U25)</f>
        <v>-7.2035045524047048E-3</v>
      </c>
      <c r="Z49" s="21">
        <f>Z25-X25</f>
        <v>1.6807412790504017E-2</v>
      </c>
      <c r="AA49" s="15">
        <f t="shared" ref="AA49" si="25">IF(AA25-Y25=0,"-",AA25-Y25)</f>
        <v>4.4332021287721138E-2</v>
      </c>
      <c r="AB49" s="21">
        <f>AB25-Z25</f>
        <v>0</v>
      </c>
      <c r="AC49" s="15" t="str">
        <f t="shared" ref="AC49" si="26">IF(AC25-AA25=0,"-",AC25-AA25)</f>
        <v>-</v>
      </c>
      <c r="AD49" s="21">
        <f>AD25-AB25</f>
        <v>1.5454479982945912E-4</v>
      </c>
      <c r="AE49" s="15">
        <f t="shared" ref="AE49" si="27">IF(AE25-AC25=0,"-",AE25-AC25)</f>
        <v>4.0763462177949988E-4</v>
      </c>
      <c r="AF49" s="21">
        <f>AF25-AD25</f>
        <v>0</v>
      </c>
      <c r="AG49" s="15" t="str">
        <f t="shared" ref="AG49" si="28">IF(AG25-AE25=0,"-",AG25-AE25)</f>
        <v>-</v>
      </c>
      <c r="AH49" s="21">
        <f>AH25-AF25</f>
        <v>-5.3881164673181825E-3</v>
      </c>
      <c r="AI49" s="15">
        <f t="shared" ref="AI49" si="29">IF(AI25-AG25=0,"-",AI25-AG25)</f>
        <v>-1.4211949031491058E-2</v>
      </c>
      <c r="AJ49" s="21">
        <f>AJ25-AH25</f>
        <v>0</v>
      </c>
      <c r="AK49" s="15" t="str">
        <f t="shared" ref="AK49" si="30">IF(AK25-AI25=0,"-",AK25-AI25)</f>
        <v>-</v>
      </c>
      <c r="AL49" s="21">
        <f>AL25-AJ25</f>
        <v>7.8453857049763931E-2</v>
      </c>
      <c r="AM49" s="15">
        <f t="shared" ref="AM49" si="31">IF(AM25-AK25=0,"-",AM25-AK25)</f>
        <v>0.19594199275585866</v>
      </c>
      <c r="AN49" s="21">
        <f>AN25-AL25</f>
        <v>4.9635250733137903E-2</v>
      </c>
      <c r="AO49" s="15">
        <f t="shared" ref="AO49" si="32">IF(AO25-AM25=0,"-",AO25-AM25)</f>
        <v>0.12220022660107038</v>
      </c>
      <c r="AP49" s="21">
        <f>AP25-AN25</f>
        <v>0</v>
      </c>
      <c r="AQ49" s="15" t="str">
        <f t="shared" ref="AQ49" si="33">IF(AQ25-AO25=0,"-",AQ25-AO25)</f>
        <v>-</v>
      </c>
    </row>
    <row r="51" spans="2:52" x14ac:dyDescent="0.25">
      <c r="D51" s="16">
        <f>MAX(D31:D49)</f>
        <v>0</v>
      </c>
      <c r="F51" s="16">
        <f>MAX(F31:F49)</f>
        <v>0</v>
      </c>
      <c r="H51" s="16" t="e">
        <f>MAX(H31:H49)</f>
        <v>#VALUE!</v>
      </c>
      <c r="J51" s="16" t="e">
        <f>MAX(J31:J49)</f>
        <v>#VALUE!</v>
      </c>
      <c r="L51" s="16" t="e">
        <f>MAX(L31:L49)</f>
        <v>#VALUE!</v>
      </c>
      <c r="N51" s="16" t="e">
        <f>MAX(N31:N49)</f>
        <v>#VALUE!</v>
      </c>
      <c r="P51" s="16" t="e">
        <f>MAX(P31:P49)</f>
        <v>#VALUE!</v>
      </c>
      <c r="R51" s="16" t="e">
        <f>MAX(R31:R49)</f>
        <v>#VALUE!</v>
      </c>
      <c r="T51" s="16" t="e">
        <f>MAX(T31:T49)</f>
        <v>#VALUE!</v>
      </c>
      <c r="V51" s="16" t="e">
        <f>MAX(V31:V49)</f>
        <v>#VALUE!</v>
      </c>
      <c r="X51" s="16" t="e">
        <f>MAX(X31:X49)</f>
        <v>#VALUE!</v>
      </c>
      <c r="Z51" s="16" t="e">
        <f>MAX(Z31:Z49)</f>
        <v>#VALUE!</v>
      </c>
      <c r="AB51" s="16" t="e">
        <f>MAX(AB31:AB49)</f>
        <v>#VALUE!</v>
      </c>
      <c r="AD51" s="16" t="e">
        <f>MAX(AD31:AD49)</f>
        <v>#VALUE!</v>
      </c>
      <c r="AF51" s="16" t="e">
        <f>MAX(AF31:AF49)</f>
        <v>#VALUE!</v>
      </c>
      <c r="AH51" s="16" t="e">
        <f>MAX(AH31:AH49)</f>
        <v>#VALUE!</v>
      </c>
      <c r="AJ51" s="16" t="e">
        <f>MAX(AJ31:AJ49)</f>
        <v>#VALUE!</v>
      </c>
      <c r="AL51" s="16" t="e">
        <f>MAX(AL31:AL49)</f>
        <v>#VALUE!</v>
      </c>
      <c r="AN51" s="16">
        <f>MAX(AN31:AN49)</f>
        <v>0.6548223350253819</v>
      </c>
      <c r="AP51" s="16">
        <f>MAX(AP31:AP49)</f>
        <v>0</v>
      </c>
    </row>
    <row r="52" spans="2:52" ht="219" customHeight="1" x14ac:dyDescent="0.25">
      <c r="B52" s="17" t="s">
        <v>26</v>
      </c>
      <c r="C52" s="18"/>
      <c r="D52" s="61"/>
      <c r="E52" s="62"/>
      <c r="F52" s="59"/>
      <c r="G52" s="60"/>
      <c r="H52" s="59" t="s">
        <v>27</v>
      </c>
      <c r="I52" s="60"/>
      <c r="J52" s="59" t="s">
        <v>27</v>
      </c>
      <c r="K52" s="60"/>
      <c r="L52" s="59" t="s">
        <v>27</v>
      </c>
      <c r="M52" s="60"/>
      <c r="N52" s="59" t="s">
        <v>84</v>
      </c>
      <c r="O52" s="60"/>
      <c r="P52" s="59" t="s">
        <v>84</v>
      </c>
      <c r="Q52" s="60"/>
      <c r="R52" s="59" t="s">
        <v>27</v>
      </c>
      <c r="S52" s="60"/>
      <c r="T52" s="59" t="s">
        <v>85</v>
      </c>
      <c r="U52" s="60"/>
      <c r="V52" s="59" t="s">
        <v>86</v>
      </c>
      <c r="W52" s="60"/>
      <c r="X52" s="59" t="s">
        <v>86</v>
      </c>
      <c r="Y52" s="60"/>
      <c r="Z52" s="59" t="s">
        <v>82</v>
      </c>
      <c r="AA52" s="60"/>
      <c r="AB52" s="59" t="s">
        <v>81</v>
      </c>
      <c r="AC52" s="60"/>
      <c r="AD52" s="59" t="s">
        <v>27</v>
      </c>
      <c r="AE52" s="60"/>
      <c r="AF52" s="59" t="s">
        <v>86</v>
      </c>
      <c r="AG52" s="60"/>
      <c r="AH52" s="59" t="s">
        <v>87</v>
      </c>
      <c r="AI52" s="60"/>
      <c r="AJ52" s="59" t="s">
        <v>87</v>
      </c>
      <c r="AK52" s="60"/>
      <c r="AL52" s="59" t="s">
        <v>83</v>
      </c>
      <c r="AM52" s="60"/>
      <c r="AN52" s="59" t="s">
        <v>28</v>
      </c>
      <c r="AO52" s="60"/>
      <c r="AP52" s="63" t="s">
        <v>88</v>
      </c>
      <c r="AQ52" s="64"/>
      <c r="AR52" s="65"/>
      <c r="AS52" s="66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>Changes due to issue of Model version DCP179,</v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>Table 1076: allowed revenue,</v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>Table 1076: allowed revenue,</v>
      </c>
      <c r="AV54" s="1" t="str">
        <f>E54&amp;G54&amp;I54&amp;K54&amp;M54&amp;O54&amp;Q54&amp;S54&amp;U54&amp;W54&amp;Y54&amp;AA54&amp;AC54&amp;AE54&amp;AG54&amp;AI54&amp;AK54&amp;AM54&amp;AO54&amp;AQ54</f>
        <v>Changes due to issue of Model version DCP179,</v>
      </c>
      <c r="AW54" s="1" t="str">
        <f>IF(AU54="","No factors contributing to greater than 2% upward change.",AY54)</f>
        <v>Gone up mainly due to Table 1076: allowed revenue,</v>
      </c>
      <c r="AX54" s="1" t="str">
        <f>IF(AV54="","No factors contributing to greater than 2% downward change.",AZ54)</f>
        <v>Gone down mainly due to Changes due to issue of Model version DCP179,</v>
      </c>
      <c r="AY54" s="1" t="str">
        <f>"Gone up mainly due to "&amp;AU54</f>
        <v>Gone up mainly due to Table 1076: allowed revenue,</v>
      </c>
      <c r="AZ54" s="1" t="str">
        <f>"Gone down mainly due to "&amp;AV54</f>
        <v>Gone down mainly due to Changes due to issue of Model version DCP179,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>Changes due to issue of Model version DCP179,</v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>Table 1041: load characteristics (Coincidence Factor),</v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>Table 1076: allowed revenue,</v>
      </c>
      <c r="AO55" s="1" t="str">
        <f t="shared" si="71"/>
        <v/>
      </c>
      <c r="AP55" s="1" t="str">
        <f t="shared" si="72"/>
        <v/>
      </c>
      <c r="AQ55" s="1" t="str">
        <f t="shared" si="73"/>
        <v/>
      </c>
      <c r="AU55" s="1" t="str">
        <f t="shared" ref="AU55:AU71" si="74">D55&amp;F55&amp;H55&amp;J55&amp;L55&amp;N55&amp;P55&amp;R55&amp;T55&amp;V55&amp;X55&amp;Z55&amp;AB55&amp;AD55&amp;AF55&amp;AH55&amp;AJ55&amp;AL55&amp;AN55&amp;AP55</f>
        <v>Changes due to issue of Model version DCP179,Table 1041: load characteristics (Coincidence Factor),Table 1076: allowed revenue,</v>
      </c>
      <c r="AV55" s="1" t="str">
        <f t="shared" ref="AV55:AV71" si="75">E55&amp;G55&amp;I55&amp;K55&amp;M55&amp;O55&amp;Q55&amp;S55&amp;U55&amp;W55&amp;Y55&amp;AA55&amp;AC55&amp;AE55&amp;AG55&amp;AI55&amp;AK55&amp;AM55&amp;AO55&amp;AQ55</f>
        <v/>
      </c>
      <c r="AW55" s="1" t="str">
        <f t="shared" ref="AW55:AW71" si="76">IF(AU55="","No factors contributing to greater than 2% upward change.",AY55)</f>
        <v>Gone up mainly due to Changes due to issue of Model version DCP179,Table 1041: load characteristics (Coincidence Factor),Table 1076: allowed revenue,</v>
      </c>
      <c r="AX55" s="1" t="str">
        <f t="shared" ref="AX55:AX71" si="77">IF(AV55="","No factors contributing to greater than 2% downward change.",AZ55)</f>
        <v>No factors contributing to greater than 2% downward change.</v>
      </c>
      <c r="AY55" s="1" t="str">
        <f t="shared" ref="AY55:AY71" si="78">"Gone up mainly due to "&amp;AU55</f>
        <v>Gone up mainly due to Changes due to issue of Model version DCP179,Table 1041: load characteristics (Coincidence Factor),Table 1076: allowed revenue,</v>
      </c>
      <c r="AZ55" s="1" t="str">
        <f t="shared" ref="AZ55:AZ71" si="79">"Gone down mainly due to "&amp;AV55</f>
        <v xml:space="preserve">Gone down mainly due to 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>Changes due to issue of Model version DCP179,</v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>Table 1020: Change In 500MW Model,</v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>Table 1055: NGC exit,</v>
      </c>
      <c r="Z56" s="1" t="str">
        <f t="shared" si="56"/>
        <v/>
      </c>
      <c r="AA56" s="1" t="str">
        <f t="shared" si="57"/>
        <v>Table 1059: Otex,</v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>Table 1068 - annual hours in time bands,</v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>Table 1053: volumes and mpans etc forecast,</v>
      </c>
      <c r="AM56" s="1" t="str">
        <f t="shared" si="69"/>
        <v/>
      </c>
      <c r="AN56" s="1" t="str">
        <f t="shared" si="70"/>
        <v>Table 1076: allowed revenue,</v>
      </c>
      <c r="AO56" s="1" t="str">
        <f t="shared" si="71"/>
        <v/>
      </c>
      <c r="AP56" s="1" t="str">
        <f t="shared" si="72"/>
        <v/>
      </c>
      <c r="AQ56" s="1" t="str">
        <f t="shared" si="73"/>
        <v/>
      </c>
      <c r="AU56" s="1" t="str">
        <f t="shared" si="74"/>
        <v>Changes due to issue of Model version DCP179,Table 1068 - annual hours in time bands,Table 1053: volumes and mpans etc forecast,Table 1076: allowed revenue,</v>
      </c>
      <c r="AV56" s="1" t="str">
        <f t="shared" si="75"/>
        <v>Table 1020: Change In 500MW Model,Table 1055: NGC exit,Table 1059: Otex,</v>
      </c>
      <c r="AW56" s="1" t="str">
        <f t="shared" si="76"/>
        <v>Gone up mainly due to Changes due to issue of Model version DCP179,Table 1068 - annual hours in time bands,Table 1053: volumes and mpans etc forecast,Table 1076: allowed revenue,</v>
      </c>
      <c r="AX56" s="1" t="str">
        <f t="shared" si="77"/>
        <v>Gone down mainly due to Table 1020: Change In 500MW Model,Table 1055: NGC exit,Table 1059: Otex,</v>
      </c>
      <c r="AY56" s="1" t="str">
        <f t="shared" si="78"/>
        <v>Gone up mainly due to Changes due to issue of Model version DCP179,Table 1068 - annual hours in time bands,Table 1053: volumes and mpans etc forecast,Table 1076: allowed revenue,</v>
      </c>
      <c r="AZ56" s="1" t="str">
        <f t="shared" si="79"/>
        <v>Gone down mainly due to Table 1020: Change In 500MW Model,Table 1055: NGC exit,Table 1059: Otex,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>Changes due to issue of Model version DCP179,</v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>Table 1041: load characteristics (Coincidence Factor),</v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>Table 1076: allowed revenue,</v>
      </c>
      <c r="AO57" s="1" t="str">
        <f t="shared" si="71"/>
        <v/>
      </c>
      <c r="AP57" s="1" t="str">
        <f t="shared" si="72"/>
        <v/>
      </c>
      <c r="AQ57" s="1" t="str">
        <f t="shared" si="73"/>
        <v/>
      </c>
      <c r="AU57" s="1" t="str">
        <f t="shared" si="74"/>
        <v>Table 1076: allowed revenue,</v>
      </c>
      <c r="AV57" s="1" t="str">
        <f t="shared" si="75"/>
        <v>Changes due to issue of Model version DCP179,Table 1041: load characteristics (Coincidence Factor),</v>
      </c>
      <c r="AW57" s="1" t="str">
        <f t="shared" si="76"/>
        <v>Gone up mainly due to Table 1076: allowed revenue,</v>
      </c>
      <c r="AX57" s="1" t="str">
        <f t="shared" si="77"/>
        <v>Gone down mainly due to Changes due to issue of Model version DCP179,Table 1041: load characteristics (Coincidence Factor),</v>
      </c>
      <c r="AY57" s="1" t="str">
        <f t="shared" si="78"/>
        <v>Gone up mainly due to Table 1076: allowed revenue,</v>
      </c>
      <c r="AZ57" s="1" t="str">
        <f t="shared" si="79"/>
        <v>Gone down mainly due to Changes due to issue of Model version DCP179,Table 1041: load characteristics (Coincidence Factor),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>Changes due to issue of Model version DCP179,</v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>Table 1076: allowed revenue,</v>
      </c>
      <c r="AO58" s="1" t="str">
        <f t="shared" si="71"/>
        <v/>
      </c>
      <c r="AP58" s="1" t="str">
        <f t="shared" si="72"/>
        <v/>
      </c>
      <c r="AQ58" s="1" t="str">
        <f t="shared" si="73"/>
        <v/>
      </c>
      <c r="AU58" s="1" t="str">
        <f t="shared" si="74"/>
        <v>Changes due to issue of Model version DCP179,Table 1076: allowed revenue,</v>
      </c>
      <c r="AV58" s="1" t="str">
        <f t="shared" si="75"/>
        <v/>
      </c>
      <c r="AW58" s="1" t="str">
        <f t="shared" si="76"/>
        <v>Gone up mainly due to Changes due to issue of Model version DCP179,Table 1076: allowed revenue,</v>
      </c>
      <c r="AX58" s="1" t="str">
        <f t="shared" si="77"/>
        <v>No factors contributing to greater than 2% downward change.</v>
      </c>
      <c r="AY58" s="1" t="str">
        <f t="shared" si="78"/>
        <v>Gone up mainly due to Changes due to issue of Model version DCP179,Table 1076: allowed revenue,</v>
      </c>
      <c r="AZ58" s="1" t="str">
        <f t="shared" si="79"/>
        <v xml:space="preserve">Gone down mainly due to 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>Changes due to issue of Model version DCP179,</v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>Table 1020: Change In 500MW Model,</v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>Table 1059: Otex,</v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>Table 1068 - annual hours in time bands,</v>
      </c>
      <c r="AI59" s="1" t="str">
        <f t="shared" si="65"/>
        <v/>
      </c>
      <c r="AJ59" s="1" t="str">
        <f t="shared" si="66"/>
        <v/>
      </c>
      <c r="AK59" s="1" t="str">
        <f t="shared" si="67"/>
        <v/>
      </c>
      <c r="AL59" s="1" t="str">
        <f t="shared" si="68"/>
        <v>Table 1053: volumes and mpans etc forecast,</v>
      </c>
      <c r="AM59" s="1" t="str">
        <f t="shared" si="69"/>
        <v/>
      </c>
      <c r="AN59" s="1" t="str">
        <f t="shared" si="70"/>
        <v>Table 1076: allowed revenue,</v>
      </c>
      <c r="AO59" s="1" t="str">
        <f t="shared" si="71"/>
        <v/>
      </c>
      <c r="AP59" s="1" t="str">
        <f t="shared" si="72"/>
        <v/>
      </c>
      <c r="AQ59" s="1" t="str">
        <f t="shared" si="73"/>
        <v/>
      </c>
      <c r="AU59" s="1" t="str">
        <f t="shared" si="74"/>
        <v>Changes due to issue of Model version DCP179,Table 1068 - annual hours in time bands,Table 1053: volumes and mpans etc forecast,Table 1076: allowed revenue,</v>
      </c>
      <c r="AV59" s="1" t="str">
        <f t="shared" si="75"/>
        <v>Table 1020: Change In 500MW Model,Table 1059: Otex,</v>
      </c>
      <c r="AW59" s="1" t="str">
        <f t="shared" si="76"/>
        <v>Gone up mainly due to Changes due to issue of Model version DCP179,Table 1068 - annual hours in time bands,Table 1053: volumes and mpans etc forecast,Table 1076: allowed revenue,</v>
      </c>
      <c r="AX59" s="1" t="str">
        <f t="shared" si="77"/>
        <v>Gone down mainly due to Table 1020: Change In 500MW Model,Table 1059: Otex,</v>
      </c>
      <c r="AY59" s="1" t="str">
        <f t="shared" si="78"/>
        <v>Gone up mainly due to Changes due to issue of Model version DCP179,Table 1068 - annual hours in time bands,Table 1053: volumes and mpans etc forecast,Table 1076: allowed revenue,</v>
      </c>
      <c r="AZ59" s="1" t="str">
        <f t="shared" si="79"/>
        <v>Gone down mainly due to Table 1020: Change In 500MW Model,Table 1059: Otex,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AN60" s="1" t="str">
        <f t="shared" si="70"/>
        <v>Table 1076: allowed revenue,</v>
      </c>
      <c r="AO60" s="1" t="str">
        <f t="shared" si="71"/>
        <v/>
      </c>
      <c r="AP60" s="1" t="str">
        <f t="shared" si="72"/>
        <v/>
      </c>
      <c r="AQ60" s="1" t="str">
        <f t="shared" si="73"/>
        <v/>
      </c>
      <c r="AU60" s="1" t="str">
        <f t="shared" si="74"/>
        <v>Table 1076: allowed revenue,</v>
      </c>
      <c r="AV60" s="1" t="str">
        <f t="shared" si="75"/>
        <v/>
      </c>
      <c r="AW60" s="1" t="str">
        <f t="shared" si="76"/>
        <v>Gone up mainly due to Table 1076: allowed revenue,</v>
      </c>
      <c r="AX60" s="1" t="str">
        <f t="shared" si="77"/>
        <v>No factors contributing to greater than 2% downward change.</v>
      </c>
      <c r="AY60" s="1" t="str">
        <f t="shared" si="78"/>
        <v>Gone up mainly due to Table 1076: allowed revenue,</v>
      </c>
      <c r="AZ60" s="1" t="str">
        <f t="shared" si="79"/>
        <v xml:space="preserve">Gone down mainly due to 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AN61" s="1" t="str">
        <f t="shared" si="70"/>
        <v>Table 1076: allowed revenue,</v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str">
        <f t="shared" si="74"/>
        <v>Table 1076: allowed revenue,</v>
      </c>
      <c r="AV61" s="1" t="str">
        <f t="shared" si="75"/>
        <v/>
      </c>
      <c r="AW61" s="1" t="str">
        <f t="shared" si="76"/>
        <v>Gone up mainly due to Table 1076: allowed revenue,</v>
      </c>
      <c r="AX61" s="1" t="str">
        <f t="shared" si="77"/>
        <v>No factors contributing to greater than 2% downward change.</v>
      </c>
      <c r="AY61" s="1" t="str">
        <f t="shared" si="78"/>
        <v>Gone up mainly due to Table 1076: allowed revenue,</v>
      </c>
      <c r="AZ61" s="1" t="str">
        <f t="shared" si="79"/>
        <v xml:space="preserve">Gone down mainly due to 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AN62" s="1" t="str">
        <f t="shared" si="70"/>
        <v>Table 1076: allowed revenue,</v>
      </c>
      <c r="AO62" s="1" t="str">
        <f t="shared" si="71"/>
        <v/>
      </c>
      <c r="AP62" s="1" t="str">
        <f t="shared" si="72"/>
        <v/>
      </c>
      <c r="AQ62" s="1" t="str">
        <f t="shared" si="73"/>
        <v/>
      </c>
      <c r="AU62" s="1" t="str">
        <f t="shared" si="74"/>
        <v>Table 1076: allowed revenue,</v>
      </c>
      <c r="AV62" s="1" t="str">
        <f t="shared" si="75"/>
        <v/>
      </c>
      <c r="AW62" s="1" t="str">
        <f t="shared" si="76"/>
        <v>Gone up mainly due to Table 1076: allowed revenue,</v>
      </c>
      <c r="AX62" s="1" t="str">
        <f t="shared" si="77"/>
        <v>No factors contributing to greater than 2% downward change.</v>
      </c>
      <c r="AY62" s="1" t="str">
        <f t="shared" si="78"/>
        <v>Gone up mainly due to Table 1076: allowed revenue,</v>
      </c>
      <c r="AZ62" s="1" t="str">
        <f t="shared" si="79"/>
        <v xml:space="preserve">Gone down mainly due to </v>
      </c>
    </row>
    <row r="63" spans="2:52" x14ac:dyDescent="0.25">
      <c r="B63" s="1" t="s">
        <v>89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90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>Table 1076: allowed revenue,</v>
      </c>
      <c r="AO65" s="1" t="str">
        <f t="shared" si="71"/>
        <v/>
      </c>
      <c r="AP65" s="1" t="str">
        <f t="shared" si="72"/>
        <v/>
      </c>
      <c r="AQ65" s="1" t="str">
        <f t="shared" si="73"/>
        <v/>
      </c>
      <c r="AU65" s="1" t="str">
        <f t="shared" si="74"/>
        <v>Table 1076: allowed revenue,</v>
      </c>
      <c r="AV65" s="1" t="str">
        <f t="shared" si="75"/>
        <v/>
      </c>
      <c r="AW65" s="1" t="str">
        <f t="shared" si="76"/>
        <v>Gone up mainly due to Table 1076: allowed revenue,</v>
      </c>
      <c r="AX65" s="1" t="str">
        <f t="shared" si="77"/>
        <v>No factors contributing to greater than 2% downward change.</v>
      </c>
      <c r="AY65" s="1" t="str">
        <f t="shared" si="78"/>
        <v>Gone up mainly due to Table 1076: allowed revenue,</v>
      </c>
      <c r="AZ65" s="1" t="str">
        <f t="shared" si="79"/>
        <v xml:space="preserve">Gone down mainly due to 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2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2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2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2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2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2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2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2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2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2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2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2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2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2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2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2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2" si="116">IF(OR(AN43="-",AN43&lt;0.02),"",AN$28&amp;",")</f>
        <v>Table 1076: allowed revenue,</v>
      </c>
      <c r="AO66" s="1" t="str">
        <f t="shared" ref="AO66:AO71" si="117">IF(OR(AN43="-",AN43&gt;-0.02),"",AN$28&amp;",")</f>
        <v/>
      </c>
      <c r="AP66" s="1" t="str">
        <f t="shared" ref="AP66:AP72" si="118">IF(OR(AP43="-",AP43&lt;0.02),"",AP$28&amp;",")</f>
        <v/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>Table 1076: allowed revenue,</v>
      </c>
      <c r="AV66" s="1" t="str">
        <f t="shared" ref="AV66" si="121">E66&amp;G66&amp;I66&amp;K66&amp;M66&amp;O66&amp;Q66&amp;S66&amp;U66&amp;W66&amp;Y66&amp;AA66&amp;AC66&amp;AE66&amp;AG66&amp;AI66&amp;AK66&amp;AM66&amp;AO66&amp;AQ66</f>
        <v/>
      </c>
      <c r="AW66" s="1" t="str">
        <f t="shared" ref="AW66" si="122">IF(AU66="","No factors contributing to greater than 2% upward change.",AY66)</f>
        <v>Gone up mainly due to Table 1076: allowed revenue,</v>
      </c>
      <c r="AX66" s="1" t="str">
        <f t="shared" ref="AX66" si="123">IF(AV66="","No factors contributing to greater than 2% downward change.",AZ66)</f>
        <v>No factors contributing to greater than 2% downward change.</v>
      </c>
      <c r="AY66" s="1" t="str">
        <f t="shared" ref="AY66" si="124">"Gone up mainly due to "&amp;AU66</f>
        <v>Gone up mainly due to Table 1076: allowed revenue,</v>
      </c>
      <c r="AZ66" s="1" t="str">
        <f t="shared" ref="AZ66" si="125">"Gone down mainly due to "&amp;AV66</f>
        <v xml:space="preserve">Gone down mainly due to 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>Changes due to issue of Model version DCP179,</v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>Table 1076: allowed revenue,</v>
      </c>
      <c r="AO67" s="1" t="str">
        <f t="shared" si="117"/>
        <v/>
      </c>
      <c r="AP67" s="1" t="str">
        <f t="shared" si="118"/>
        <v/>
      </c>
      <c r="AQ67" s="1" t="str">
        <f t="shared" si="119"/>
        <v/>
      </c>
      <c r="AU67" s="1" t="str">
        <f t="shared" si="74"/>
        <v>Changes due to issue of Model version DCP179,Table 1076: allowed revenue,</v>
      </c>
      <c r="AV67" s="1" t="str">
        <f t="shared" si="75"/>
        <v/>
      </c>
      <c r="AW67" s="1" t="str">
        <f t="shared" si="76"/>
        <v>Gone up mainly due to Changes due to issue of Model version DCP179,Table 1076: allowed revenue,</v>
      </c>
      <c r="AX67" s="1" t="str">
        <f t="shared" si="77"/>
        <v>No factors contributing to greater than 2% downward change.</v>
      </c>
      <c r="AY67" s="1" t="str">
        <f t="shared" si="78"/>
        <v>Gone up mainly due to Changes due to issue of Model version DCP179,Table 1076: allowed revenue,</v>
      </c>
      <c r="AZ67" s="1" t="str">
        <f t="shared" si="79"/>
        <v xml:space="preserve">Gone down mainly due to </v>
      </c>
    </row>
    <row r="68" spans="2:52" x14ac:dyDescent="0.25">
      <c r="B68" s="1" t="s">
        <v>76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>Changes due to issue of Model version DCP179,</v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>Table 1053: volumes and mpans etc forecast,</v>
      </c>
      <c r="AM68" s="1" t="str">
        <f t="shared" si="115"/>
        <v/>
      </c>
      <c r="AN68" s="1" t="str">
        <f t="shared" si="116"/>
        <v>Table 1076: allowed revenue,</v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>Changes due to issue of Model version DCP179,Table 1053: volumes and mpans etc forecast,Table 1076: allowed revenue,</v>
      </c>
      <c r="AV68" s="1" t="str">
        <f t="shared" si="75"/>
        <v/>
      </c>
      <c r="AW68" s="1" t="str">
        <f t="shared" si="76"/>
        <v>Gone up mainly due to Changes due to issue of Model version DCP179,Table 1053: volumes and mpans etc forecast,Table 1076: allowed revenue,</v>
      </c>
      <c r="AX68" s="1" t="str">
        <f t="shared" si="77"/>
        <v>No factors contributing to greater than 2% downward change.</v>
      </c>
      <c r="AY68" s="1" t="str">
        <f t="shared" si="78"/>
        <v>Gone up mainly due to Changes due to issue of Model version DCP179,Table 1053: volumes and mpans etc forecast,Table 1076: allowed revenue,</v>
      </c>
      <c r="AZ68" s="1" t="str">
        <f t="shared" si="79"/>
        <v xml:space="preserve">Gone down mainly due to </v>
      </c>
    </row>
    <row r="69" spans="2:52" x14ac:dyDescent="0.25">
      <c r="B69" s="1" t="s">
        <v>77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>Table 1053: volumes and mpans etc forecast,</v>
      </c>
      <c r="AM69" s="1" t="str">
        <f t="shared" si="115"/>
        <v/>
      </c>
      <c r="AN69" s="1" t="str">
        <f t="shared" si="116"/>
        <v>Table 1076: allowed revenue,</v>
      </c>
      <c r="AO69" s="1" t="str">
        <f t="shared" si="117"/>
        <v/>
      </c>
      <c r="AP69" s="1" t="str">
        <f t="shared" si="118"/>
        <v/>
      </c>
      <c r="AQ69" s="1" t="str">
        <f t="shared" si="119"/>
        <v/>
      </c>
      <c r="AU69" s="1" t="str">
        <f t="shared" si="74"/>
        <v>Table 1053: volumes and mpans etc forecast,Table 1076: allowed revenue,</v>
      </c>
      <c r="AV69" s="1" t="str">
        <f t="shared" si="75"/>
        <v/>
      </c>
      <c r="AW69" s="1" t="str">
        <f t="shared" si="76"/>
        <v>Gone up mainly due to Table 1053: volumes and mpans etc forecast,Table 1076: allowed revenue,</v>
      </c>
      <c r="AX69" s="1" t="str">
        <f t="shared" si="77"/>
        <v>No factors contributing to greater than 2% downward change.</v>
      </c>
      <c r="AY69" s="1" t="str">
        <f t="shared" si="78"/>
        <v>Gone up mainly due to Table 1053: volumes and mpans etc forecast,Table 1076: allowed revenue,</v>
      </c>
      <c r="AZ69" s="1" t="str">
        <f t="shared" si="79"/>
        <v xml:space="preserve">Gone down mainly due to </v>
      </c>
    </row>
    <row r="70" spans="2:52" x14ac:dyDescent="0.25">
      <c r="B70" s="1" t="s">
        <v>78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>Changes due to issue of Model version DCP179,</v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>Table 1053: volumes and mpans etc forecast,</v>
      </c>
      <c r="AM70" s="1" t="str">
        <f t="shared" si="115"/>
        <v/>
      </c>
      <c r="AN70" s="1" t="str">
        <f t="shared" si="116"/>
        <v>Table 1076: allowed revenue,</v>
      </c>
      <c r="AO70" s="1" t="str">
        <f t="shared" si="117"/>
        <v/>
      </c>
      <c r="AP70" s="1" t="str">
        <f t="shared" si="118"/>
        <v/>
      </c>
      <c r="AQ70" s="1" t="str">
        <f t="shared" si="119"/>
        <v/>
      </c>
      <c r="AU70" s="1" t="str">
        <f t="shared" si="74"/>
        <v>Table 1053: volumes and mpans etc forecast,Table 1076: allowed revenue,</v>
      </c>
      <c r="AV70" s="1" t="str">
        <f t="shared" si="75"/>
        <v>Changes due to issue of Model version DCP179,</v>
      </c>
      <c r="AW70" s="1" t="str">
        <f t="shared" si="76"/>
        <v>Gone up mainly due to Table 1053: volumes and mpans etc forecast,Table 1076: allowed revenue,</v>
      </c>
      <c r="AX70" s="1" t="str">
        <f t="shared" si="77"/>
        <v>Gone down mainly due to Changes due to issue of Model version DCP179,</v>
      </c>
      <c r="AY70" s="1" t="str">
        <f t="shared" si="78"/>
        <v>Gone up mainly due to Table 1053: volumes and mpans etc forecast,Table 1076: allowed revenue,</v>
      </c>
      <c r="AZ70" s="1" t="str">
        <f t="shared" si="79"/>
        <v>Gone down mainly due to Changes due to issue of Model version DCP179,</v>
      </c>
    </row>
    <row r="71" spans="2:52" x14ac:dyDescent="0.25">
      <c r="B71" s="1" t="s">
        <v>79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  <c r="G72" s="1" t="str">
        <f t="shared" ref="G72" si="126">IF(OR(F49="-",F49&gt;-0.02),"",F$28&amp;",")</f>
        <v/>
      </c>
      <c r="H72" s="1" t="str">
        <f t="shared" si="84"/>
        <v/>
      </c>
      <c r="I72" s="1" t="str">
        <f t="shared" ref="I72" si="127">IF(OR(H49="-",H49&gt;-0.02),"",H$28&amp;",")</f>
        <v>Changes due to issue of Model version DCP179,</v>
      </c>
      <c r="J72" s="1" t="str">
        <f t="shared" si="86"/>
        <v/>
      </c>
      <c r="K72" s="1" t="str">
        <f t="shared" ref="K72" si="128">IF(OR(J49="-",J49&gt;-0.02),"",J$28&amp;",")</f>
        <v/>
      </c>
      <c r="L72" s="1" t="str">
        <f t="shared" si="88"/>
        <v/>
      </c>
      <c r="M72" s="1" t="str">
        <f t="shared" ref="M72" si="129">IF(OR(L49="-",L49&gt;-0.02),"",L$28&amp;",")</f>
        <v/>
      </c>
      <c r="N72" s="1" t="str">
        <f t="shared" si="90"/>
        <v/>
      </c>
      <c r="O72" s="1" t="str">
        <f t="shared" ref="O72" si="130">IF(OR(N49="-",N49&gt;-0.02),"",N$28&amp;",")</f>
        <v/>
      </c>
      <c r="P72" s="1" t="str">
        <f t="shared" si="92"/>
        <v/>
      </c>
      <c r="Q72" s="1" t="str">
        <f t="shared" ref="Q72" si="131">IF(OR(P49="-",P49&gt;-0.02),"",P$28&amp;",")</f>
        <v/>
      </c>
      <c r="R72" s="1" t="str">
        <f t="shared" si="94"/>
        <v/>
      </c>
      <c r="S72" s="1" t="str">
        <f t="shared" ref="S72" si="132">IF(OR(R49="-",R49&gt;-0.02),"",R$28&amp;",")</f>
        <v/>
      </c>
      <c r="T72" s="1" t="str">
        <f t="shared" si="96"/>
        <v/>
      </c>
      <c r="U72" s="1" t="str">
        <f t="shared" ref="U72" si="133">IF(OR(T49="-",T49&gt;-0.02),"",T$28&amp;",")</f>
        <v/>
      </c>
      <c r="V72" s="1" t="str">
        <f t="shared" si="98"/>
        <v/>
      </c>
      <c r="W72" s="1" t="str">
        <f t="shared" ref="W72" si="134">IF(OR(V49="-",V49&gt;-0.02),"",V$28&amp;",")</f>
        <v/>
      </c>
      <c r="X72" s="1" t="str">
        <f t="shared" si="100"/>
        <v/>
      </c>
      <c r="Y72" s="1" t="str">
        <f t="shared" ref="Y72" si="135">IF(OR(X49="-",X49&gt;-0.02),"",X$28&amp;",")</f>
        <v/>
      </c>
      <c r="Z72" s="1" t="str">
        <f t="shared" si="102"/>
        <v/>
      </c>
      <c r="AA72" s="1" t="str">
        <f t="shared" ref="AA72" si="136">IF(OR(Z49="-",Z49&gt;-0.02),"",Z$28&amp;",")</f>
        <v/>
      </c>
      <c r="AB72" s="1" t="str">
        <f t="shared" si="104"/>
        <v/>
      </c>
      <c r="AC72" s="1" t="str">
        <f t="shared" ref="AC72" si="137">IF(OR(AB49="-",AB49&gt;-0.02),"",AB$28&amp;",")</f>
        <v/>
      </c>
      <c r="AD72" s="1" t="str">
        <f t="shared" si="106"/>
        <v/>
      </c>
      <c r="AE72" s="1" t="str">
        <f t="shared" ref="AE72" si="138">IF(OR(AD49="-",AD49&gt;-0.02),"",AD$28&amp;",")</f>
        <v/>
      </c>
      <c r="AF72" s="1" t="str">
        <f t="shared" si="108"/>
        <v/>
      </c>
      <c r="AG72" s="1" t="str">
        <f t="shared" ref="AG72" si="139">IF(OR(AF49="-",AF49&gt;-0.02),"",AF$28&amp;",")</f>
        <v/>
      </c>
      <c r="AH72" s="1" t="str">
        <f t="shared" si="110"/>
        <v/>
      </c>
      <c r="AI72" s="1" t="str">
        <f t="shared" ref="AI72" si="140">IF(OR(AH49="-",AH49&gt;-0.02),"",AH$28&amp;",")</f>
        <v/>
      </c>
      <c r="AJ72" s="1" t="str">
        <f t="shared" si="112"/>
        <v/>
      </c>
      <c r="AK72" s="1" t="str">
        <f t="shared" ref="AK72" si="141">IF(OR(AJ49="-",AJ49&gt;-0.02),"",AJ$28&amp;",")</f>
        <v/>
      </c>
      <c r="AL72" s="1" t="str">
        <f t="shared" si="114"/>
        <v>Table 1053: volumes and mpans etc forecast,</v>
      </c>
      <c r="AM72" s="1" t="str">
        <f t="shared" ref="AM72" si="142">IF(OR(AL49="-",AL49&gt;-0.02),"",AL$28&amp;",")</f>
        <v/>
      </c>
      <c r="AN72" s="1" t="str">
        <f t="shared" si="116"/>
        <v>Table 1076: allowed revenue,</v>
      </c>
      <c r="AO72" s="1" t="str">
        <f t="shared" ref="AO72" si="143">IF(OR(AN49="-",AN49&gt;-0.02),"",AN$28&amp;",")</f>
        <v/>
      </c>
      <c r="AP72" s="1" t="str">
        <f t="shared" si="118"/>
        <v/>
      </c>
      <c r="AQ72" s="1" t="str">
        <f t="shared" ref="AQ72" si="144">IF(OR(AP49="-",AP49&gt;-0.02),"",AP$28&amp;",")</f>
        <v/>
      </c>
      <c r="AU72" s="1" t="str">
        <f t="shared" ref="AU72" si="145">D72&amp;F72&amp;H72&amp;J72&amp;L72&amp;N72&amp;P72&amp;R72&amp;T72&amp;V72&amp;X72&amp;Z72&amp;AB72&amp;AD72&amp;AF72&amp;AH72&amp;AJ72&amp;AL72&amp;AN72&amp;AP72</f>
        <v>Table 1053: volumes and mpans etc forecast,Table 1076: allowed revenue,</v>
      </c>
      <c r="AV72" s="1" t="str">
        <f t="shared" ref="AV72" si="146">E72&amp;G72&amp;I72&amp;K72&amp;M72&amp;O72&amp;Q72&amp;S72&amp;U72&amp;W72&amp;Y72&amp;AA72&amp;AC72&amp;AE72&amp;AG72&amp;AI72&amp;AK72&amp;AM72&amp;AO72&amp;AQ72</f>
        <v>Changes due to issue of Model version DCP179,</v>
      </c>
      <c r="AW72" s="1" t="str">
        <f t="shared" ref="AW72" si="147">IF(AU72="","No factors contributing to greater than 2% upward change.",AY72)</f>
        <v>Gone up mainly due to Table 1053: volumes and mpans etc forecast,Table 1076: allowed revenue,</v>
      </c>
      <c r="AX72" s="1" t="str">
        <f t="shared" ref="AX72" si="148">IF(AV72="","No factors contributing to greater than 2% downward change.",AZ72)</f>
        <v>Gone down mainly due to Changes due to issue of Model version DCP179,</v>
      </c>
      <c r="AY72" s="1" t="str">
        <f t="shared" ref="AY72" si="149">"Gone up mainly due to "&amp;AU72</f>
        <v>Gone up mainly due to Table 1053: volumes and mpans etc forecast,Table 1076: allowed revenue,</v>
      </c>
      <c r="AZ72" s="1" t="str">
        <f t="shared" ref="AZ72" si="150">"Gone down mainly due to "&amp;AV72</f>
        <v>Gone down mainly due to Changes due to issue of Model version DCP179,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Q15" sqref="Q15:Q16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97</v>
      </c>
    </row>
    <row r="4" spans="1:17" ht="45.75" customHeight="1" x14ac:dyDescent="0.2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33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42.7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2.1459999999999999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4.21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VLOOKUP(B6,[2]Summary!$A$1:$J$65536,10,FALSE)</f>
        <v>2.5824021743176471</v>
      </c>
      <c r="N6" s="47">
        <f>VLOOKUP(B6,[1]Summary!$A$1:$I$65536,9,FALSE)</f>
        <v>2.6267080620101897</v>
      </c>
      <c r="O6" s="50">
        <f>M6/N6-1</f>
        <v>-1.6867457915607065E-2</v>
      </c>
      <c r="P6" s="51">
        <f>VLOOKUP(B6,[2]Summary!$A$1:$IJ$65536,11,FALSE)</f>
        <v>90.930992893651677</v>
      </c>
      <c r="Q6" s="52" t="str">
        <f>'Detailed Breakdown'!AW54&amp;" and "&amp;'Detailed Breakdown'!AX54</f>
        <v>Gone up mainly due to Table 1076: allowed revenue, and Gone down mainly due to Changes due to issue of Model version DCP179,</v>
      </c>
    </row>
    <row r="7" spans="1:17" ht="57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2.3679999999999999</v>
      </c>
      <c r="F7" s="44">
        <f>VLOOKUP($B7,[2]Tariffs!$A:$I,5,FALSE)</f>
        <v>1.05</v>
      </c>
      <c r="G7" s="44">
        <f>VLOOKUP($B7,[2]Tariffs!$A:$I,6,FALSE)</f>
        <v>0</v>
      </c>
      <c r="H7" s="44">
        <f>VLOOKUP($B7,[2]Tariffs!$A:$I,7,FALSE)</f>
        <v>4.21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VLOOKUP(B7,[2]Summary!$A$1:$J$65536,10,FALSE)</f>
        <v>2.0941132897211814</v>
      </c>
      <c r="N7" s="47">
        <f>VLOOKUP(B7,[1]Summary!$A$1:$I$65536,9,FALSE)</f>
        <v>1.7815071611339601</v>
      </c>
      <c r="O7" s="50">
        <f t="shared" ref="O7:O32" si="1">M7/N7-1</f>
        <v>0.17547284423389131</v>
      </c>
      <c r="P7" s="51">
        <f>VLOOKUP(B7,[2]Summary!$A$1:$IJ$65536,11,FALSE)</f>
        <v>111.66761305512706</v>
      </c>
      <c r="Q7" s="52" t="str">
        <f>'Detailed Breakdown'!AW55&amp;" and "&amp;'Detailed Breakdown'!AX55</f>
        <v>Gone up mainly due to Changes due to issue of Model version DCP179,Table 1041: load characteristics (Coincidence Factor),Table 1076: allowed revenue, and No factors contributing to greater than 2% downward change.</v>
      </c>
    </row>
    <row r="8" spans="1:17" ht="71.2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1.111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VLOOKUP(B8,[2]Summary!$A$1:$J$65536,10,FALSE)</f>
        <v>1.111</v>
      </c>
      <c r="N8" s="47">
        <f>VLOOKUP(B8,[1]Summary!$A$1:$I$65536,9,FALSE)</f>
        <v>0.19700000000000001</v>
      </c>
      <c r="O8" s="50">
        <f t="shared" si="1"/>
        <v>4.6395939086294415</v>
      </c>
      <c r="P8" s="51">
        <f>VLOOKUP(B8,[2]Summary!$A$1:$IJ$65536,11,FALSE)</f>
        <v>25.878245069190154</v>
      </c>
      <c r="Q8" s="52" t="str">
        <f>'Detailed Breakdown'!AW56&amp;" and "&amp;'Detailed Breakdown'!AX56</f>
        <v>Gone up mainly due to Changes due to issue of Model version DCP179,Table 1068 - annual hours in time bands,Table 1053: volumes and mpans etc forecast,Table 1076: allowed revenue, and Gone down mainly due to Table 1020: Change In 500MW Model,Table 1055: NGC exit,Table 1059: Otex,</v>
      </c>
    </row>
    <row r="9" spans="1:17" ht="42.7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1.9570000000000001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6.5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VLOOKUP(B9,[2]Summary!$A$1:$J$65536,10,FALSE)</f>
        <v>2.1564255964036878</v>
      </c>
      <c r="N9" s="47">
        <f>VLOOKUP(B9,[1]Summary!$A$1:$I$65536,9,FALSE)</f>
        <v>2.2611523916165535</v>
      </c>
      <c r="O9" s="50">
        <f t="shared" si="1"/>
        <v>-4.6315673194407658E-2</v>
      </c>
      <c r="P9" s="51">
        <f>VLOOKUP(B9,[2]Summary!$A$1:$IJ$65536,11,FALSE)</f>
        <v>256.54278185591755</v>
      </c>
      <c r="Q9" s="52" t="str">
        <f>'Detailed Breakdown'!AW57&amp;" and "&amp;'Detailed Breakdown'!AX57</f>
        <v>Gone up mainly due to Table 1076: allowed revenue, and Gone down mainly due to Changes due to issue of Model version DCP179,Table 1041: load characteristics (Coincidence Factor),</v>
      </c>
    </row>
    <row r="10" spans="1:17" ht="42.7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2.1480000000000001</v>
      </c>
      <c r="F10" s="44">
        <f>VLOOKUP($B10,[2]Tariffs!$A:$I,5,FALSE)</f>
        <v>1.04</v>
      </c>
      <c r="G10" s="44">
        <f>VLOOKUP($B10,[2]Tariffs!$A:$I,6,FALSE)</f>
        <v>0</v>
      </c>
      <c r="H10" s="44">
        <f>VLOOKUP($B10,[2]Tariffs!$A:$I,7,FALSE)</f>
        <v>6.5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VLOOKUP(B10,[2]Summary!$A$1:$J$65536,10,FALSE)</f>
        <v>1.9586706245752967</v>
      </c>
      <c r="N10" s="47">
        <f>VLOOKUP(B10,[1]Summary!$A$1:$I$65536,9,FALSE)</f>
        <v>1.8110738343520409</v>
      </c>
      <c r="O10" s="50">
        <f t="shared" si="1"/>
        <v>8.1496837635038899E-2</v>
      </c>
      <c r="P10" s="51">
        <f>VLOOKUP(B10,[2]Summary!$A$1:$IJ$65536,11,FALSE)</f>
        <v>395.94627258552191</v>
      </c>
      <c r="Q10" s="52" t="str">
        <f>'Detailed Breakdown'!AW58&amp;" and "&amp;'Detailed Breakdown'!AX58</f>
        <v>Gone up mainly due to Changes due to issue of Model version DCP179,Table 1076: allowed revenue, and No factors contributing to greater than 2% downward change.</v>
      </c>
    </row>
    <row r="11" spans="1:17" ht="71.2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1.1930000000000001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VLOOKUP(B11,[2]Summary!$A$1:$J$65536,10,FALSE)</f>
        <v>1.1930000000000003</v>
      </c>
      <c r="N11" s="47">
        <f>VLOOKUP(B11,[1]Summary!$A$1:$I$65536,9,FALSE)</f>
        <v>0.37100000000000005</v>
      </c>
      <c r="O11" s="50">
        <f t="shared" si="1"/>
        <v>2.2156334231805932</v>
      </c>
      <c r="P11" s="51">
        <f>VLOOKUP(B11,[2]Summary!$A$1:$IJ$65536,11,FALSE)</f>
        <v>60.105394236053279</v>
      </c>
      <c r="Q11" s="52" t="str">
        <f>'Detailed Breakdown'!AW59&amp;" and "&amp;'Detailed Breakdown'!AX59</f>
        <v>Gone up mainly due to Changes due to issue of Model version DCP179,Table 1068 - annual hours in time bands,Table 1053: volumes and mpans etc forecast,Table 1076: allowed revenue, and Gone down mainly due to Table 1020: Change In 500MW Model,Table 1059: Otex,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2.0960000000000001</v>
      </c>
      <c r="F12" s="44">
        <f>VLOOKUP($B12,[2]Tariffs!$A:$I,5,FALSE)</f>
        <v>1.0349999999999999</v>
      </c>
      <c r="G12" s="44">
        <f>VLOOKUP($B12,[2]Tariffs!$A:$I,6,FALSE)</f>
        <v>0</v>
      </c>
      <c r="H12" s="44">
        <f>VLOOKUP($B12,[2]Tariffs!$A:$I,7,FALSE)</f>
        <v>37.450000000000003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VLOOKUP(B12,[2]Summary!$A$1:$J$65536,10,FALSE)</f>
        <v>2.0507868406873726</v>
      </c>
      <c r="N12" s="47" t="str">
        <f>VLOOKUP(B12,[1]Summary!$A$1:$I$65536,9,FALSE)</f>
        <v/>
      </c>
      <c r="O12" s="50"/>
      <c r="P12" s="51">
        <f>VLOOKUP(B12,[2]Summary!$A$1:$IJ$65536,11,FALSE)</f>
        <v>1702.0551071997133</v>
      </c>
      <c r="Q12" s="52"/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2.0070000000000001</v>
      </c>
      <c r="F13" s="44">
        <f>VLOOKUP($B13,[2]Tariffs!$A:$I,5,FALSE)</f>
        <v>1.0289999999999999</v>
      </c>
      <c r="G13" s="44">
        <f>VLOOKUP($B13,[2]Tariffs!$A:$I,6,FALSE)</f>
        <v>0</v>
      </c>
      <c r="H13" s="44">
        <f>VLOOKUP($B13,[2]Tariffs!$A:$I,7,FALSE)</f>
        <v>25.36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VLOOKUP(B13,[2]Summary!$A$1:$J$65536,10,FALSE)</f>
        <v>1.8887448052384102</v>
      </c>
      <c r="N13" s="47" t="str">
        <f>VLOOKUP(B13,[1]Summary!$A$1:$I$65536,9,FALSE)</f>
        <v/>
      </c>
      <c r="O13" s="50"/>
      <c r="P13" s="51">
        <f>VLOOKUP(B13,[2]Summary!$A$1:$IJ$65536,11,FALSE)</f>
        <v>1506.6393596249079</v>
      </c>
      <c r="Q13" s="52"/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1.27</v>
      </c>
      <c r="F14" s="44">
        <f>VLOOKUP($B14,[2]Tariffs!$A:$I,5,FALSE)</f>
        <v>0.97799999999999998</v>
      </c>
      <c r="G14" s="44">
        <f>VLOOKUP($B14,[2]Tariffs!$A:$I,6,FALSE)</f>
        <v>0</v>
      </c>
      <c r="H14" s="44">
        <f>VLOOKUP($B14,[2]Tariffs!$A:$I,7,FALSE)</f>
        <v>266.97000000000003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VLOOKUP(B14,[2]Summary!$A$1:$J$65536,10,FALSE)</f>
        <v>1.8092485506669298</v>
      </c>
      <c r="N14" s="47" t="str">
        <f>VLOOKUP(B14,[1]Summary!$A$1:$I$65536,9,FALSE)</f>
        <v/>
      </c>
      <c r="O14" s="50"/>
      <c r="P14" s="51">
        <f>VLOOKUP(B14,[2]Summary!$A$1:$IJ$65536,11,FALSE)</f>
        <v>2940.4984579480174</v>
      </c>
      <c r="Q14" s="52"/>
    </row>
    <row r="15" spans="1:17" x14ac:dyDescent="0.2">
      <c r="A15" s="40"/>
      <c r="B15" s="41" t="s">
        <v>89</v>
      </c>
      <c r="C15" s="42"/>
      <c r="D15" s="43">
        <v>0</v>
      </c>
      <c r="E15" s="44">
        <f>VLOOKUP($B15,[2]Tariffs!$A:$I,4,FALSE)</f>
        <v>7.2530000000000001</v>
      </c>
      <c r="F15" s="44">
        <f>VLOOKUP($B15,[2]Tariffs!$A:$I,5,FALSE)</f>
        <v>1.4890000000000001</v>
      </c>
      <c r="G15" s="44">
        <f>VLOOKUP($B15,[2]Tariffs!$A:$I,6,FALSE)</f>
        <v>1.0369999999999999</v>
      </c>
      <c r="H15" s="44">
        <f>VLOOKUP($B15,[2]Tariffs!$A:$I,7,FALSE)</f>
        <v>4.21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VLOOKUP(B15,[2]Summary!$A$1:$J$65536,10,FALSE)</f>
        <v/>
      </c>
      <c r="N15" s="47" t="str">
        <f>VLOOKUP(B15,[1]Summary!$A$1:$I$65536,9,FALSE)</f>
        <v/>
      </c>
      <c r="O15" s="50"/>
      <c r="P15" s="51" t="str">
        <f>VLOOKUP(B15,[2]Summary!$A$1:$IJ$65536,11,FALSE)</f>
        <v/>
      </c>
      <c r="Q15" s="52"/>
    </row>
    <row r="16" spans="1:17" x14ac:dyDescent="0.2">
      <c r="A16" s="40"/>
      <c r="B16" s="41" t="s">
        <v>90</v>
      </c>
      <c r="C16" s="42"/>
      <c r="D16" s="43">
        <v>0</v>
      </c>
      <c r="E16" s="44">
        <f>VLOOKUP($B16,[2]Tariffs!$A:$I,4,FALSE)</f>
        <v>6.6449999999999996</v>
      </c>
      <c r="F16" s="44">
        <f>VLOOKUP($B16,[2]Tariffs!$A:$I,5,FALSE)</f>
        <v>1.4390000000000001</v>
      </c>
      <c r="G16" s="44">
        <f>VLOOKUP($B16,[2]Tariffs!$A:$I,6,FALSE)</f>
        <v>1.0309999999999999</v>
      </c>
      <c r="H16" s="44">
        <f>VLOOKUP($B16,[2]Tariffs!$A:$I,7,FALSE)</f>
        <v>6.5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VLOOKUP(B16,[2]Summary!$A$1:$J$65536,10,FALSE)</f>
        <v>1.8632396051802198</v>
      </c>
      <c r="N16" s="47">
        <f>VLOOKUP(B16,[1]Summary!$A$1:$I$65536,9,FALSE)</f>
        <v>1.8113922981212429</v>
      </c>
      <c r="O16" s="50"/>
      <c r="P16" s="51">
        <f>VLOOKUP(B16,[2]Summary!$A$1:$IJ$65536,11,FALSE)</f>
        <v>1110.707005249591</v>
      </c>
      <c r="Q16" s="52"/>
    </row>
    <row r="17" spans="1:17" ht="28.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5.3929999999999998</v>
      </c>
      <c r="F17" s="44">
        <f>VLOOKUP($B17,[2]Tariffs!$A:$I,5,FALSE)</f>
        <v>1.339</v>
      </c>
      <c r="G17" s="44">
        <f>VLOOKUP($B17,[2]Tariffs!$A:$I,6,FALSE)</f>
        <v>1.0129999999999999</v>
      </c>
      <c r="H17" s="44">
        <f>VLOOKUP($B17,[2]Tariffs!$A:$I,7,FALSE)</f>
        <v>8.4600000000000009</v>
      </c>
      <c r="I17" s="44">
        <f>VLOOKUP($B17,[2]Tariffs!$A:$I,8,FALSE)</f>
        <v>3.68</v>
      </c>
      <c r="J17" s="44">
        <f>VLOOKUP($B17,[2]Tariffs!$A:$I,9,FALSE)</f>
        <v>7.58</v>
      </c>
      <c r="K17" s="44">
        <f t="shared" si="0"/>
        <v>3.68</v>
      </c>
      <c r="L17" s="54"/>
      <c r="M17" s="47">
        <f>VLOOKUP(B17,[2]Summary!$A$1:$J$65536,10,FALSE)</f>
        <v>2.4139262935859809</v>
      </c>
      <c r="N17" s="47">
        <f>VLOOKUP(B17,[1]Summary!$A$1:$I$65536,9,FALSE)</f>
        <v>2.2518043874599551</v>
      </c>
      <c r="O17" s="50">
        <f t="shared" si="1"/>
        <v>7.1996442954310069E-2</v>
      </c>
      <c r="P17" s="51">
        <f>VLOOKUP(B17,[2]Summary!$A$1:$IJ$65536,11,FALSE)</f>
        <v>4637.8947109912287</v>
      </c>
      <c r="Q17" s="52" t="str">
        <f>'Detailed Breakdown'!AW65&amp;" and "&amp;'Detailed Breakdown'!AX65</f>
        <v>Gone up mainly due to Table 1076: allowed revenue, and No factors contributing to greater than 2% downward change.</v>
      </c>
    </row>
    <row r="18" spans="1:17" ht="28.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3.8410000000000002</v>
      </c>
      <c r="F18" s="44">
        <f>VLOOKUP($B18,[2]Tariffs!$A:$I,5,FALSE)</f>
        <v>1.2190000000000001</v>
      </c>
      <c r="G18" s="44">
        <f>VLOOKUP($B18,[2]Tariffs!$A:$I,6,FALSE)</f>
        <v>0.99</v>
      </c>
      <c r="H18" s="44">
        <f>VLOOKUP($B18,[2]Tariffs!$A:$I,7,FALSE)</f>
        <v>6.52</v>
      </c>
      <c r="I18" s="44">
        <f>VLOOKUP($B18,[2]Tariffs!$A:$I,8,FALSE)</f>
        <v>4.71</v>
      </c>
      <c r="J18" s="44">
        <f>VLOOKUP($B18,[2]Tariffs!$A:$I,9,FALSE)</f>
        <v>6.89</v>
      </c>
      <c r="K18" s="44">
        <f t="shared" si="0"/>
        <v>4.71</v>
      </c>
      <c r="L18" s="54"/>
      <c r="M18" s="47">
        <f>VLOOKUP(B18,[2]Summary!$A$1:$J$65536,10,FALSE)</f>
        <v>2.6451570568445351</v>
      </c>
      <c r="N18" s="47">
        <f>VLOOKUP(B18,[1]Summary!$A$1:$I$65536,9,FALSE)</f>
        <v>2.5800114716155389</v>
      </c>
      <c r="O18" s="50">
        <f t="shared" si="1"/>
        <v>2.5250114561778947E-2</v>
      </c>
      <c r="P18" s="51">
        <f>VLOOKUP(B18,[2]Summary!$A$1:$IJ$65536,11,FALSE)</f>
        <v>14537.668206098451</v>
      </c>
      <c r="Q18" s="52" t="str">
        <f>'Detailed Breakdown'!AW66&amp;" and "&amp;'Detailed Breakdown'!AX66</f>
        <v>Gone up mainly due to Table 1076: allowed revenue, and No factors contributing to greater than 2% downward change.</v>
      </c>
    </row>
    <row r="19" spans="1:17" ht="42.75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2.4169999999999998</v>
      </c>
      <c r="F19" s="44">
        <f>VLOOKUP($B19,[2]Tariffs!$A:$I,5,FALSE)</f>
        <v>1.0900000000000001</v>
      </c>
      <c r="G19" s="44">
        <f>VLOOKUP($B19,[2]Tariffs!$A:$I,6,FALSE)</f>
        <v>0.97599999999999998</v>
      </c>
      <c r="H19" s="44">
        <f>VLOOKUP($B19,[2]Tariffs!$A:$I,7,FALSE)</f>
        <v>64.66</v>
      </c>
      <c r="I19" s="44">
        <f>VLOOKUP($B19,[2]Tariffs!$A:$I,8,FALSE)</f>
        <v>4.97</v>
      </c>
      <c r="J19" s="44">
        <f>VLOOKUP($B19,[2]Tariffs!$A:$I,9,FALSE)</f>
        <v>6.93</v>
      </c>
      <c r="K19" s="44">
        <f t="shared" si="0"/>
        <v>4.97</v>
      </c>
      <c r="L19" s="54"/>
      <c r="M19" s="47">
        <f>VLOOKUP(B19,[2]Summary!$A$1:$J$65536,10,FALSE)</f>
        <v>1.8916128367026843</v>
      </c>
      <c r="N19" s="47">
        <f>VLOOKUP(B19,[1]Summary!$A$1:$I$65536,9,FALSE)</f>
        <v>1.5632506670931874</v>
      </c>
      <c r="O19" s="50">
        <f t="shared" si="1"/>
        <v>0.21005087445129678</v>
      </c>
      <c r="P19" s="51">
        <f>VLOOKUP(B19,[2]Summary!$A$1:$IJ$65536,11,FALSE)</f>
        <v>34495.040026783834</v>
      </c>
      <c r="Q19" s="52" t="str">
        <f>'Detailed Breakdown'!AW67&amp;" and "&amp;'Detailed Breakdown'!AX67</f>
        <v>Gone up mainly due to Changes due to issue of Model version DCP179,Table 1076: allowed revenue, and No factors contributing to greater than 2% downward change.</v>
      </c>
    </row>
    <row r="20" spans="1:17" ht="57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2.472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VLOOKUP(B20,[2]Summary!$A$1:$J$65536,10,FALSE)</f>
        <v>2.472</v>
      </c>
      <c r="N20" s="47">
        <f>VLOOKUP(B20,[1]Summary!$A$1:$I$65536,9,FALSE)</f>
        <v>1.9710000000000003</v>
      </c>
      <c r="O20" s="50">
        <f t="shared" si="1"/>
        <v>0.25418569254185663</v>
      </c>
      <c r="P20" s="51">
        <f>VLOOKUP(B20,[2]Summary!$A$1:$IJ$65536,11,FALSE)</f>
        <v>1543.0722416479227</v>
      </c>
      <c r="Q20" s="52" t="str">
        <f>'Detailed Breakdown'!AW68&amp;" and "&amp;'Detailed Breakdown'!AX68</f>
        <v>Gone up mainly due to Changes due to issue of Model version DCP179,Table 1053: volumes and mpans etc forecast,Table 1076: allowed revenue, and No factors contributing to greater than 2% downward change.</v>
      </c>
    </row>
    <row r="21" spans="1:17" ht="42.75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2.7730000000000001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VLOOKUP(B21,[2]Summary!$A$1:$J$65536,10,FALSE)</f>
        <v>2.7730000000000001</v>
      </c>
      <c r="N21" s="47">
        <f>VLOOKUP(B21,[1]Summary!$A$1:$I$65536,9,FALSE)</f>
        <v>2.54</v>
      </c>
      <c r="O21" s="50">
        <f t="shared" si="1"/>
        <v>9.1732283464566855E-2</v>
      </c>
      <c r="P21" s="51">
        <f>VLOOKUP(B21,[2]Summary!$A$1:$IJ$65536,11,FALSE)</f>
        <v>434.49822010534228</v>
      </c>
      <c r="Q21" s="52" t="str">
        <f>'Detailed Breakdown'!AW69&amp;" and "&amp;'Detailed Breakdown'!AX69</f>
        <v>Gone up mainly due to Table 1053: volumes and mpans etc forecast,Table 1076: allowed revenue, and No factors contributing to greater than 2% downward change.</v>
      </c>
    </row>
    <row r="22" spans="1:17" ht="42.75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3.714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VLOOKUP(B22,[2]Summary!$A$1:$J$65536,10,FALSE)</f>
        <v>3.714</v>
      </c>
      <c r="N22" s="47">
        <f>VLOOKUP(B22,[1]Summary!$A$1:$I$65536,9,FALSE)</f>
        <v>4.120000000000001</v>
      </c>
      <c r="O22" s="50">
        <f t="shared" si="1"/>
        <v>-9.8543689320388594E-2</v>
      </c>
      <c r="P22" s="51">
        <f>VLOOKUP(B22,[2]Summary!$A$1:$IJ$65536,11,FALSE)</f>
        <v>268.13966125892432</v>
      </c>
      <c r="Q22" s="52" t="str">
        <f>'Detailed Breakdown'!AW70&amp;" and "&amp;'Detailed Breakdown'!AX70</f>
        <v>Gone up mainly due to Table 1053: volumes and mpans etc forecast,Table 1076: allowed revenue, and Gone down mainly due to Changes due to issue of Model version DCP179,</v>
      </c>
    </row>
    <row r="23" spans="1:17" ht="28.5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2.1619999999999999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VLOOKUP(B23,[2]Summary!$A$1:$J$65536,10,FALSE)</f>
        <v>2.1619999999999999</v>
      </c>
      <c r="N23" s="47">
        <f>VLOOKUP(B23,[1]Summary!$A$1:$I$65536,9,FALSE)</f>
        <v>1.3930000000000002</v>
      </c>
      <c r="O23" s="50">
        <f t="shared" si="1"/>
        <v>0.55204594400574258</v>
      </c>
      <c r="P23" s="51">
        <f>VLOOKUP(B23,[2]Summary!$A$1:$IJ$65536,11,FALSE)</f>
        <v>3616.4743185658285</v>
      </c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42.75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23.7</v>
      </c>
      <c r="F24" s="44">
        <f>VLOOKUP($B24,[2]Tariffs!$A:$I,5,FALSE)</f>
        <v>2.1040000000000001</v>
      </c>
      <c r="G24" s="44">
        <f>VLOOKUP($B24,[2]Tariffs!$A:$I,6,FALSE)</f>
        <v>1.661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VLOOKUP(B24,[2]Summary!$A$1:$J$65536,10,FALSE)</f>
        <v>2.7381977523667311</v>
      </c>
      <c r="N24" s="47">
        <f>VLOOKUP(B24,[1]Summary!$A$1:$I$65536,9,FALSE)</f>
        <v>2.6376469621052157</v>
      </c>
      <c r="O24" s="50">
        <f t="shared" si="1"/>
        <v>3.8121398240976712E-2</v>
      </c>
      <c r="P24" s="51">
        <f>VLOOKUP(B24,[2]Summary!$A$1:$IJ$65536,11,FALSE)</f>
        <v>170963.66589140837</v>
      </c>
      <c r="Q24" s="52" t="str">
        <f>'Detailed Breakdown'!AW72&amp;" and "&amp;'Detailed Breakdown'!AX72</f>
        <v>Gone up mainly due to Table 1053: volumes and mpans etc forecast,Table 1076: allowed revenue, and Gone down mainly due to Changes due to issue of Model version DCP179,</v>
      </c>
    </row>
    <row r="25" spans="1:17" ht="15" customHeight="1" x14ac:dyDescent="0.2">
      <c r="A25" s="40"/>
      <c r="B25" s="41" t="s">
        <v>92</v>
      </c>
      <c r="C25" s="42"/>
      <c r="D25" s="43" t="str">
        <f>VLOOKUP($B25,[1]Tariffs!$A$15:$I$42,3,FALSE)</f>
        <v>8&amp;0</v>
      </c>
      <c r="E25" s="44">
        <f>VLOOKUP($B25,[2]Tariffs!$A:$I,4,FALSE)</f>
        <v>-0.59599999999999997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VLOOKUP(B25,[2]Summary!$A$1:$J$65536,10,FALSE)</f>
        <v>-0.59600000000000009</v>
      </c>
      <c r="N25" s="47" t="e">
        <f>VLOOKUP("LV Generation NHH",[1]Summary!$A$1:$I$65536,9,FALSE)</f>
        <v>#N/A</v>
      </c>
      <c r="O25" s="50" t="e">
        <f t="shared" si="1"/>
        <v>#N/A</v>
      </c>
      <c r="P25" s="51">
        <f>VLOOKUP(B25,[2]Summary!$A$1:$IJ$65536,11,FALSE)</f>
        <v>-62.323301000491035</v>
      </c>
      <c r="Q25" s="55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-0.50800000000000001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>
        <f>VLOOKUP(B26,[2]Summary!$A$1:$J$65536,10,FALSE)</f>
        <v>-0.50800000000000001</v>
      </c>
      <c r="N26" s="47"/>
      <c r="O26" s="50"/>
      <c r="P26" s="51">
        <f>VLOOKUP(B26,[2]Summary!$A$1:$IJ$65536,11,FALSE)</f>
        <v>-678.28010958931043</v>
      </c>
      <c r="Q26" s="55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-0.59599999999999997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VLOOKUP(B27,[2]Summary!$A$1:$J$65536,10,FALSE)</f>
        <v>-0.57713283171895413</v>
      </c>
      <c r="N27" s="47">
        <f>VLOOKUP(B27,[1]Summary!$A$1:$I$65536,9,FALSE)</f>
        <v>-0.54824695484003427</v>
      </c>
      <c r="O27" s="50">
        <f t="shared" si="1"/>
        <v>5.2687710572597801E-2</v>
      </c>
      <c r="P27" s="51">
        <f>VLOOKUP(B27,[2]Summary!$A$1:$IJ$65536,11,FALSE)</f>
        <v>-408.78968547258728</v>
      </c>
      <c r="Q27" s="55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-4.899</v>
      </c>
      <c r="F28" s="44">
        <f>VLOOKUP($B28,[2]Tariffs!$A:$I,5,FALSE)</f>
        <v>-0.40699999999999997</v>
      </c>
      <c r="G28" s="44">
        <f>VLOOKUP($B28,[2]Tariffs!$A:$I,6,FALSE)</f>
        <v>-5.5E-2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VLOOKUP(B28,[2]Summary!$A$1:$J$65536,10,FALSE)</f>
        <v>-0.60852901870473708</v>
      </c>
      <c r="N28" s="47">
        <f>VLOOKUP(B28,[1]Summary!$A$1:$I$65536,9,FALSE)</f>
        <v>-0.56595497956487983</v>
      </c>
      <c r="O28" s="50">
        <f t="shared" si="1"/>
        <v>7.5225133936606126E-2</v>
      </c>
      <c r="P28" s="51">
        <f>VLOOKUP(B28,[2]Summary!$A$1:$IJ$65536,11,FALSE)</f>
        <v>-668.03031602823762</v>
      </c>
      <c r="Q28" s="55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-0.50800000000000001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VLOOKUP(B29,[2]Summary!$A$1:$J$65536,10,FALSE)</f>
        <v>-0.48795873287125663</v>
      </c>
      <c r="N29" s="47">
        <f>VLOOKUP(B29,[1]Summary!$A$1:$I$65536,9,FALSE)</f>
        <v>-0.46174029045353421</v>
      </c>
      <c r="O29" s="50">
        <f t="shared" si="1"/>
        <v>5.6781794787649886E-2</v>
      </c>
      <c r="P29" s="51">
        <f>VLOOKUP(B29,[2]Summary!$A$1:$IJ$65536,11,FALSE)</f>
        <v>-595.77584641910994</v>
      </c>
      <c r="Q29" s="55"/>
    </row>
    <row r="30" spans="1:17" ht="15" customHeight="1" x14ac:dyDescent="0.2">
      <c r="A30" s="40"/>
      <c r="B30" s="41" t="s">
        <v>53</v>
      </c>
      <c r="C30" s="42"/>
      <c r="D30" s="43">
        <f>VLOOKUP($B30,[1]Tariffs!$A$15:$I$42,3,FALSE)</f>
        <v>0</v>
      </c>
      <c r="E30" s="44">
        <f>VLOOKUP($B30,[2]Tariffs!$A:$I,4,FALSE)</f>
        <v>-4.1749999999999998</v>
      </c>
      <c r="F30" s="44">
        <f>VLOOKUP($B30,[2]Tariffs!$A:$I,5,FALSE)</f>
        <v>-0.34899999999999998</v>
      </c>
      <c r="G30" s="44">
        <f>VLOOKUP($B30,[2]Tariffs!$A:$I,6,FALSE)</f>
        <v>-4.4999999999999998E-2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VLOOKUP(B30,[2]Summary!$A$1:$J$65536,10,FALSE)</f>
        <v>-0.50612321744087863</v>
      </c>
      <c r="N30" s="47">
        <f>VLOOKUP(B30,[1]Summary!$A$1:$I$65536,9,FALSE)</f>
        <v>-0.64615395411712029</v>
      </c>
      <c r="O30" s="50">
        <f t="shared" si="1"/>
        <v>-0.21671419912236589</v>
      </c>
      <c r="P30" s="51">
        <f>VLOOKUP(B30,[2]Summary!$A$1:$IJ$65536,11,FALSE)</f>
        <v>-7880.0750425886035</v>
      </c>
      <c r="Q30" s="55"/>
    </row>
    <row r="31" spans="1:17" x14ac:dyDescent="0.2">
      <c r="A31" s="40"/>
      <c r="B31" s="41" t="s">
        <v>54</v>
      </c>
      <c r="C31" s="42"/>
      <c r="D31" s="43">
        <f>VLOOKUP($B31,[1]Tariffs!$A$15:$I$42,3,FALSE)</f>
        <v>0</v>
      </c>
      <c r="E31" s="44">
        <f>VLOOKUP($B31,[2]Tariffs!$A:$I,4,FALSE)</f>
        <v>-0.25800000000000001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31.17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VLOOKUP(B31,[2]Summary!$A$1:$J$65536,10,FALSE)</f>
        <v>-0.24075199251447743</v>
      </c>
      <c r="N31" s="47">
        <f>VLOOKUP(B31,[1]Summary!$A$1:$I$65536,9,FALSE)</f>
        <v>-0.23248640757858607</v>
      </c>
      <c r="O31" s="50">
        <f t="shared" si="1"/>
        <v>3.5552981449452625E-2</v>
      </c>
      <c r="P31" s="51">
        <f>VLOOKUP(B31,[2]Summary!$A$1:$IJ$65536,11,FALSE)</f>
        <v>-2901.569314290799</v>
      </c>
      <c r="Q31" s="55"/>
    </row>
    <row r="32" spans="1:17" x14ac:dyDescent="0.2">
      <c r="A32" s="40"/>
      <c r="B32" s="41" t="s">
        <v>55</v>
      </c>
      <c r="C32" s="42"/>
      <c r="D32" s="43">
        <f>VLOOKUP($B32,[1]Tariffs!$A$15:$I$42,3,FALSE)</f>
        <v>0</v>
      </c>
      <c r="E32" s="44">
        <f>VLOOKUP($B32,[2]Tariffs!$A:$I,4,FALSE)</f>
        <v>-2.1320000000000001</v>
      </c>
      <c r="F32" s="44">
        <f>VLOOKUP($B32,[2]Tariffs!$A:$I,5,FALSE)</f>
        <v>-0.186</v>
      </c>
      <c r="G32" s="44">
        <f>VLOOKUP($B32,[2]Tariffs!$A:$I,6,FALSE)</f>
        <v>-1.7000000000000001E-2</v>
      </c>
      <c r="H32" s="44">
        <f>VLOOKUP($B32,[2]Tariffs!$A:$I,7,FALSE)</f>
        <v>31.17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VLOOKUP(B32,[2]Summary!$A$1:$J$65536,10,FALSE)</f>
        <v>-0.26306185436643892</v>
      </c>
      <c r="N32" s="47">
        <f>VLOOKUP(B32,[1]Summary!$A$1:$I$65536,9,FALSE)</f>
        <v>-0.26028249170321566</v>
      </c>
      <c r="O32" s="50">
        <f t="shared" si="1"/>
        <v>1.0678254403651444E-2</v>
      </c>
      <c r="P32" s="51">
        <f>VLOOKUP(B32,[2]Summary!$A$1:$IJ$65536,11,FALSE)</f>
        <v>-11780.459513914513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2016-12-14T14:43:37Z</cp:lastPrinted>
  <dcterms:created xsi:type="dcterms:W3CDTF">2012-04-17T13:56:47Z</dcterms:created>
  <dcterms:modified xsi:type="dcterms:W3CDTF">2016-12-19T13:59:11Z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