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95" yWindow="345" windowWidth="14250" windowHeight="966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</externalReferences>
  <definedNames>
    <definedName name="_xlnm.Print_Area" localSheetId="1">'Detailed Breakdown'!$B$2:$AV$49</definedName>
  </definedNames>
  <calcPr calcId="145621"/>
</workbook>
</file>

<file path=xl/calcChain.xml><?xml version="1.0" encoding="utf-8"?>
<calcChain xmlns="http://schemas.openxmlformats.org/spreadsheetml/2006/main">
  <c r="N32" i="3" l="1"/>
  <c r="N31" i="3"/>
  <c r="N30" i="3"/>
  <c r="N29" i="3"/>
  <c r="N28" i="3"/>
  <c r="N27" i="3"/>
  <c r="N25" i="3"/>
  <c r="N24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  <c r="D9" i="3"/>
  <c r="D8" i="3"/>
  <c r="D7" i="3"/>
  <c r="D6" i="3"/>
  <c r="P32" i="3"/>
  <c r="M32" i="3"/>
  <c r="P31" i="3"/>
  <c r="M31" i="3"/>
  <c r="P30" i="3"/>
  <c r="M30" i="3"/>
  <c r="P29" i="3"/>
  <c r="M29" i="3"/>
  <c r="P28" i="3"/>
  <c r="M28" i="3"/>
  <c r="P27" i="3"/>
  <c r="M27" i="3"/>
  <c r="P26" i="3"/>
  <c r="M26" i="3"/>
  <c r="P25" i="3"/>
  <c r="M25" i="3"/>
  <c r="P24" i="3"/>
  <c r="M24" i="3"/>
  <c r="P22" i="3"/>
  <c r="M22" i="3"/>
  <c r="P21" i="3"/>
  <c r="M21" i="3"/>
  <c r="P20" i="3"/>
  <c r="M20" i="3"/>
  <c r="P19" i="3"/>
  <c r="M19" i="3"/>
  <c r="P18" i="3"/>
  <c r="M18" i="3"/>
  <c r="P17" i="3"/>
  <c r="M17" i="3"/>
  <c r="P16" i="3"/>
  <c r="M16" i="3"/>
  <c r="P15" i="3"/>
  <c r="M15" i="3"/>
  <c r="P14" i="3"/>
  <c r="M14" i="3"/>
  <c r="P13" i="3"/>
  <c r="M13" i="3"/>
  <c r="P12" i="3"/>
  <c r="M12" i="3"/>
  <c r="P11" i="3"/>
  <c r="M11" i="3"/>
  <c r="P10" i="3"/>
  <c r="M10" i="3"/>
  <c r="P9" i="3"/>
  <c r="M9" i="3"/>
  <c r="P8" i="3"/>
  <c r="M8" i="3"/>
  <c r="P7" i="3"/>
  <c r="M7" i="3"/>
  <c r="P6" i="3"/>
  <c r="M6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J25" i="3"/>
  <c r="I25" i="3"/>
  <c r="H25" i="3"/>
  <c r="G25" i="3"/>
  <c r="F25" i="3"/>
  <c r="E25" i="3"/>
  <c r="J24" i="3"/>
  <c r="I24" i="3"/>
  <c r="H24" i="3"/>
  <c r="G24" i="3"/>
  <c r="F24" i="3"/>
  <c r="E24" i="3"/>
  <c r="J23" i="3"/>
  <c r="I23" i="3"/>
  <c r="H23" i="3"/>
  <c r="G23" i="3"/>
  <c r="F23" i="3"/>
  <c r="E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J8" i="3"/>
  <c r="I8" i="3"/>
  <c r="H8" i="3"/>
  <c r="G8" i="3"/>
  <c r="F8" i="3"/>
  <c r="E8" i="3"/>
  <c r="J7" i="3"/>
  <c r="I7" i="3"/>
  <c r="H7" i="3"/>
  <c r="G7" i="3"/>
  <c r="F7" i="3"/>
  <c r="E7" i="3"/>
  <c r="J6" i="3"/>
  <c r="I6" i="3"/>
  <c r="H6" i="3"/>
  <c r="G6" i="3"/>
  <c r="F6" i="3"/>
  <c r="E6" i="3"/>
  <c r="G72" i="2" l="1"/>
  <c r="Q23" i="3"/>
  <c r="K15" i="3"/>
  <c r="K16" i="3"/>
  <c r="O16" i="3" l="1"/>
  <c r="O7" i="3" l="1"/>
  <c r="O8" i="3"/>
  <c r="O9" i="3"/>
  <c r="O10" i="3"/>
  <c r="O11" i="3"/>
  <c r="O17" i="3"/>
  <c r="O18" i="3"/>
  <c r="O19" i="3"/>
  <c r="O20" i="3"/>
  <c r="O21" i="3"/>
  <c r="O22" i="3"/>
  <c r="O24" i="3"/>
  <c r="O27" i="3"/>
  <c r="O28" i="3"/>
  <c r="O29" i="3"/>
  <c r="O30" i="3"/>
  <c r="O31" i="3"/>
  <c r="O32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4" i="3"/>
  <c r="K13" i="3"/>
  <c r="K12" i="3"/>
  <c r="K11" i="3"/>
  <c r="K10" i="3"/>
  <c r="K9" i="3"/>
  <c r="K8" i="3"/>
  <c r="K7" i="3"/>
  <c r="O25" i="3" l="1"/>
  <c r="F49" i="2" l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F44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F43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Q39" i="2"/>
  <c r="AO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Q38" i="2"/>
  <c r="AO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Q37" i="2"/>
  <c r="AO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N72" i="2" l="1"/>
  <c r="AO72" i="2"/>
  <c r="AJ72" i="2"/>
  <c r="AK72" i="2"/>
  <c r="AF72" i="2"/>
  <c r="AG72" i="2"/>
  <c r="AB72" i="2"/>
  <c r="AC72" i="2"/>
  <c r="X72" i="2"/>
  <c r="Y72" i="2"/>
  <c r="T72" i="2"/>
  <c r="U72" i="2"/>
  <c r="P72" i="2"/>
  <c r="Q72" i="2"/>
  <c r="L72" i="2"/>
  <c r="M72" i="2"/>
  <c r="H72" i="2"/>
  <c r="I72" i="2"/>
  <c r="AQ72" i="2"/>
  <c r="AP72" i="2"/>
  <c r="AM72" i="2"/>
  <c r="AL72" i="2"/>
  <c r="AI72" i="2"/>
  <c r="AH72" i="2"/>
  <c r="AE72" i="2"/>
  <c r="AD72" i="2"/>
  <c r="AA72" i="2"/>
  <c r="Z72" i="2"/>
  <c r="W72" i="2"/>
  <c r="V72" i="2"/>
  <c r="S72" i="2"/>
  <c r="R72" i="2"/>
  <c r="O72" i="2"/>
  <c r="N72" i="2"/>
  <c r="K72" i="2"/>
  <c r="J72" i="2"/>
  <c r="AP28" i="2"/>
  <c r="AN28" i="2"/>
  <c r="AL28" i="2"/>
  <c r="AJ28" i="2"/>
  <c r="AF28" i="2"/>
  <c r="AD28" i="2"/>
  <c r="AB28" i="2"/>
  <c r="Z28" i="2"/>
  <c r="X28" i="2"/>
  <c r="V28" i="2"/>
  <c r="R28" i="2"/>
  <c r="P28" i="2"/>
  <c r="N28" i="2"/>
  <c r="AU72" i="2" l="1"/>
  <c r="AV72" i="2"/>
  <c r="AZ72" i="2" s="1"/>
  <c r="AX72" i="2" s="1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Y72" i="2" l="1"/>
  <c r="AW72" i="2" s="1"/>
  <c r="Q24" i="3" s="1"/>
  <c r="AV66" i="2"/>
  <c r="AZ66" i="2" s="1"/>
  <c r="AX66" i="2" s="1"/>
  <c r="AU66" i="2"/>
  <c r="AY66" i="2" s="1"/>
  <c r="AW66" i="2" l="1"/>
  <c r="Q18" i="3" s="1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E54" i="2"/>
  <c r="D54" i="2"/>
  <c r="AQ71" i="2" l="1"/>
  <c r="AP71" i="2"/>
  <c r="AQ69" i="2"/>
  <c r="AP69" i="2"/>
  <c r="AQ70" i="2"/>
  <c r="AP70" i="2"/>
  <c r="G54" i="2"/>
  <c r="F54" i="2"/>
  <c r="I55" i="2"/>
  <c r="H55" i="2"/>
  <c r="K54" i="2"/>
  <c r="J54" i="2"/>
  <c r="D51" i="2"/>
  <c r="J51" i="2" l="1"/>
  <c r="AU70" i="2"/>
  <c r="AV69" i="2"/>
  <c r="AZ69" i="2" s="1"/>
  <c r="AX69" i="2" s="1"/>
  <c r="AV70" i="2"/>
  <c r="AZ70" i="2" s="1"/>
  <c r="F51" i="2"/>
  <c r="G55" i="2"/>
  <c r="F55" i="2"/>
  <c r="F56" i="2"/>
  <c r="G56" i="2"/>
  <c r="G57" i="2"/>
  <c r="F57" i="2"/>
  <c r="F58" i="2"/>
  <c r="G58" i="2"/>
  <c r="G59" i="2"/>
  <c r="F59" i="2"/>
  <c r="G60" i="2"/>
  <c r="F60" i="2"/>
  <c r="F61" i="2"/>
  <c r="G61" i="2"/>
  <c r="G62" i="2"/>
  <c r="F62" i="2"/>
  <c r="F63" i="2"/>
  <c r="G63" i="2"/>
  <c r="G64" i="2"/>
  <c r="F64" i="2"/>
  <c r="F65" i="2"/>
  <c r="G65" i="2"/>
  <c r="I54" i="2"/>
  <c r="H54" i="2"/>
  <c r="J63" i="2"/>
  <c r="K63" i="2"/>
  <c r="K64" i="2"/>
  <c r="J64" i="2"/>
  <c r="J65" i="2"/>
  <c r="K65" i="2"/>
  <c r="H56" i="2"/>
  <c r="I56" i="2"/>
  <c r="I57" i="2"/>
  <c r="H57" i="2"/>
  <c r="H58" i="2"/>
  <c r="I58" i="2"/>
  <c r="I59" i="2"/>
  <c r="H59" i="2"/>
  <c r="H63" i="2"/>
  <c r="I63" i="2"/>
  <c r="I64" i="2"/>
  <c r="H64" i="2"/>
  <c r="H65" i="2"/>
  <c r="I65" i="2"/>
  <c r="K55" i="2"/>
  <c r="J55" i="2"/>
  <c r="J56" i="2"/>
  <c r="K56" i="2"/>
  <c r="K57" i="2"/>
  <c r="J57" i="2"/>
  <c r="J58" i="2"/>
  <c r="K58" i="2"/>
  <c r="K59" i="2"/>
  <c r="J59" i="2"/>
  <c r="V51" i="2"/>
  <c r="W54" i="2"/>
  <c r="V54" i="2"/>
  <c r="W55" i="2"/>
  <c r="V55" i="2"/>
  <c r="V56" i="2"/>
  <c r="W56" i="2"/>
  <c r="W57" i="2"/>
  <c r="V57" i="2"/>
  <c r="V58" i="2"/>
  <c r="W58" i="2"/>
  <c r="V59" i="2"/>
  <c r="W59" i="2"/>
  <c r="V63" i="2"/>
  <c r="W63" i="2"/>
  <c r="W64" i="2"/>
  <c r="V64" i="2"/>
  <c r="V65" i="2"/>
  <c r="W65" i="2"/>
  <c r="H51" i="2"/>
  <c r="AQ68" i="2" l="1"/>
  <c r="AV68" i="2" s="1"/>
  <c r="AZ68" i="2" s="1"/>
  <c r="AX68" i="2" s="1"/>
  <c r="AP68" i="2"/>
  <c r="AY70" i="2"/>
  <c r="AW70" i="2" s="1"/>
  <c r="AX70" i="2"/>
  <c r="M54" i="2"/>
  <c r="L54" i="2"/>
  <c r="O54" i="2"/>
  <c r="N54" i="2"/>
  <c r="S54" i="2"/>
  <c r="R54" i="2"/>
  <c r="Y54" i="2"/>
  <c r="X54" i="2"/>
  <c r="AC54" i="2"/>
  <c r="AB54" i="2"/>
  <c r="AE54" i="2"/>
  <c r="AD54" i="2"/>
  <c r="AI54" i="2"/>
  <c r="AH54" i="2"/>
  <c r="AM54" i="2"/>
  <c r="AL54" i="2"/>
  <c r="AQ54" i="2"/>
  <c r="AP54" i="2"/>
  <c r="O55" i="2"/>
  <c r="N55" i="2"/>
  <c r="S55" i="2"/>
  <c r="R55" i="2"/>
  <c r="Y55" i="2"/>
  <c r="X55" i="2"/>
  <c r="AC55" i="2"/>
  <c r="AB55" i="2"/>
  <c r="Q54" i="2"/>
  <c r="P54" i="2"/>
  <c r="U54" i="2"/>
  <c r="T54" i="2"/>
  <c r="AA54" i="2"/>
  <c r="Z54" i="2"/>
  <c r="AG54" i="2"/>
  <c r="AF54" i="2"/>
  <c r="AK54" i="2"/>
  <c r="AJ54" i="2"/>
  <c r="AO54" i="2"/>
  <c r="AN54" i="2"/>
  <c r="M55" i="2"/>
  <c r="L55" i="2"/>
  <c r="Q55" i="2"/>
  <c r="P55" i="2"/>
  <c r="U55" i="2"/>
  <c r="T55" i="2"/>
  <c r="AA55" i="2"/>
  <c r="Z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S57" i="2"/>
  <c r="R57" i="2"/>
  <c r="U57" i="2"/>
  <c r="T57" i="2"/>
  <c r="Y57" i="2"/>
  <c r="X57" i="2"/>
  <c r="AA57" i="2"/>
  <c r="Z57" i="2"/>
  <c r="AC57" i="2"/>
  <c r="AB57" i="2"/>
  <c r="AE57" i="2"/>
  <c r="AD57" i="2"/>
  <c r="AG57" i="2"/>
  <c r="AF57" i="2"/>
  <c r="AI57" i="2"/>
  <c r="AH57" i="2"/>
  <c r="AK57" i="2"/>
  <c r="AJ57" i="2"/>
  <c r="AM57" i="2"/>
  <c r="AL57" i="2"/>
  <c r="AO57" i="2"/>
  <c r="AN57" i="2"/>
  <c r="AQ57" i="2"/>
  <c r="AP57" i="2"/>
  <c r="L58" i="2"/>
  <c r="M58" i="2"/>
  <c r="N58" i="2"/>
  <c r="O58" i="2"/>
  <c r="P58" i="2"/>
  <c r="Q58" i="2"/>
  <c r="R58" i="2"/>
  <c r="S58" i="2"/>
  <c r="T58" i="2"/>
  <c r="U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M59" i="2"/>
  <c r="L59" i="2"/>
  <c r="O59" i="2"/>
  <c r="N59" i="2"/>
  <c r="Q59" i="2"/>
  <c r="P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O60" i="2"/>
  <c r="AN60" i="2"/>
  <c r="AQ60" i="2"/>
  <c r="AP60" i="2"/>
  <c r="AN61" i="2"/>
  <c r="AO61" i="2"/>
  <c r="AP61" i="2"/>
  <c r="AQ61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M64" i="2"/>
  <c r="L64" i="2"/>
  <c r="O64" i="2"/>
  <c r="N64" i="2"/>
  <c r="Q64" i="2"/>
  <c r="P64" i="2"/>
  <c r="S64" i="2"/>
  <c r="R64" i="2"/>
  <c r="U64" i="2"/>
  <c r="T64" i="2"/>
  <c r="Y64" i="2"/>
  <c r="X64" i="2"/>
  <c r="AA64" i="2"/>
  <c r="Z64" i="2"/>
  <c r="AC64" i="2"/>
  <c r="AB64" i="2"/>
  <c r="AE64" i="2"/>
  <c r="AD64" i="2"/>
  <c r="AG64" i="2"/>
  <c r="AF64" i="2"/>
  <c r="AI64" i="2"/>
  <c r="AH64" i="2"/>
  <c r="AK64" i="2"/>
  <c r="AJ64" i="2"/>
  <c r="AM64" i="2"/>
  <c r="AL64" i="2"/>
  <c r="AO64" i="2"/>
  <c r="AN64" i="2"/>
  <c r="AQ64" i="2"/>
  <c r="AP64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  <c r="Q22" i="3" l="1"/>
  <c r="AV55" i="2"/>
  <c r="AZ55" i="2" s="1"/>
  <c r="AX55" i="2" s="1"/>
  <c r="AU55" i="2"/>
  <c r="AY55" i="2" s="1"/>
  <c r="AW55" i="2" s="1"/>
  <c r="AU71" i="2"/>
  <c r="AV67" i="2"/>
  <c r="AZ67" i="2" s="1"/>
  <c r="AX67" i="2" s="1"/>
  <c r="AU64" i="2"/>
  <c r="AY64" i="2" s="1"/>
  <c r="AW64" i="2" s="1"/>
  <c r="AU60" i="2"/>
  <c r="AY60" i="2" s="1"/>
  <c r="AW60" i="2" s="1"/>
  <c r="AU67" i="2"/>
  <c r="AY67" i="2" s="1"/>
  <c r="AW67" i="2" s="1"/>
  <c r="AV64" i="2"/>
  <c r="AZ64" i="2" s="1"/>
  <c r="AV62" i="2"/>
  <c r="AZ62" i="2" s="1"/>
  <c r="AV60" i="2"/>
  <c r="AZ60" i="2" s="1"/>
  <c r="AX60" i="2" s="1"/>
  <c r="AU58" i="2"/>
  <c r="AY58" i="2" s="1"/>
  <c r="AW58" i="2" s="1"/>
  <c r="AU56" i="2"/>
  <c r="AV71" i="2"/>
  <c r="AZ71" i="2" s="1"/>
  <c r="AV65" i="2"/>
  <c r="AZ65" i="2" s="1"/>
  <c r="AX65" i="2" s="1"/>
  <c r="AV63" i="2"/>
  <c r="AZ63" i="2" s="1"/>
  <c r="AX63" i="2" s="1"/>
  <c r="AV61" i="2"/>
  <c r="AZ61" i="2" s="1"/>
  <c r="AX61" i="2" s="1"/>
  <c r="AU59" i="2"/>
  <c r="AY59" i="2" s="1"/>
  <c r="AW59" i="2" s="1"/>
  <c r="AU57" i="2"/>
  <c r="AY57" i="2" s="1"/>
  <c r="AW57" i="2" s="1"/>
  <c r="AU63" i="2"/>
  <c r="AY63" i="2" s="1"/>
  <c r="AW63" i="2" s="1"/>
  <c r="AU61" i="2"/>
  <c r="AY61" i="2" s="1"/>
  <c r="AW61" i="2" s="1"/>
  <c r="AV59" i="2"/>
  <c r="AZ59" i="2" s="1"/>
  <c r="AX59" i="2" s="1"/>
  <c r="AV57" i="2"/>
  <c r="AZ57" i="2" s="1"/>
  <c r="AX57" i="2" s="1"/>
  <c r="AU65" i="2"/>
  <c r="AY65" i="2" s="1"/>
  <c r="AW65" i="2" s="1"/>
  <c r="AU62" i="2"/>
  <c r="AY62" i="2" s="1"/>
  <c r="AW62" i="2" s="1"/>
  <c r="AV58" i="2"/>
  <c r="AZ58" i="2" s="1"/>
  <c r="AX58" i="2" s="1"/>
  <c r="AV56" i="2"/>
  <c r="AZ56" i="2" s="1"/>
  <c r="AX56" i="2" s="1"/>
  <c r="AU54" i="2"/>
  <c r="AY54" i="2" s="1"/>
  <c r="AW54" i="2" s="1"/>
  <c r="AU68" i="2"/>
  <c r="AY68" i="2" s="1"/>
  <c r="AW68" i="2" s="1"/>
  <c r="Q20" i="3" s="1"/>
  <c r="AU69" i="2"/>
  <c r="AY69" i="2" s="1"/>
  <c r="AW69" i="2" s="1"/>
  <c r="Q21" i="3" s="1"/>
  <c r="AV54" i="2"/>
  <c r="AY71" i="2"/>
  <c r="AW71" i="2" s="1"/>
  <c r="AY56" i="2"/>
  <c r="AW56" i="2" s="1"/>
  <c r="Q19" i="3" l="1"/>
  <c r="Q17" i="3"/>
  <c r="Q9" i="3"/>
  <c r="Q11" i="3"/>
  <c r="AX62" i="2"/>
  <c r="Q10" i="3"/>
  <c r="AX71" i="2"/>
  <c r="Q8" i="3"/>
  <c r="AX64" i="2"/>
  <c r="Q7" i="3"/>
  <c r="AZ54" i="2"/>
  <c r="AX54" i="2" s="1"/>
  <c r="Q6" i="3" s="1"/>
  <c r="O6" i="3" l="1"/>
  <c r="K6" i="3" l="1"/>
</calcChain>
</file>

<file path=xl/sharedStrings.xml><?xml version="1.0" encoding="utf-8"?>
<sst xmlns="http://schemas.openxmlformats.org/spreadsheetml/2006/main" count="306" uniqueCount="89">
  <si>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</si>
  <si>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</si>
  <si>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</si>
  <si>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</si>
  <si>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</si>
  <si>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</si>
  <si>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1069: Peaking probabailities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</si>
  <si>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</si>
  <si>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</si>
  <si>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</si>
  <si>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</si>
  <si>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</si>
  <si>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</si>
  <si>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</si>
  <si>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</si>
  <si>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</si>
  <si>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</si>
  <si>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</si>
  <si>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</si>
  <si>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</si>
  <si>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</si>
  <si>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</si>
  <si>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</si>
  <si>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</si>
  <si>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</si>
  <si>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</si>
  <si>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</si>
  <si>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</si>
  <si>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</si>
  <si>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</si>
  <si>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</si>
  <si>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</si>
  <si>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</si>
  <si>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</si>
  <si>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</si>
  <si>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</si>
  <si>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</si>
  <si>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</si>
  <si>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</si>
  <si>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</si>
  <si>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</si>
  <si>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</si>
  <si>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</si>
  <si>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</si>
  <si>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</si>
  <si>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</si>
  <si>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</si>
  <si>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</si>
  <si>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</si>
  <si>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</si>
  <si>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</si>
  <si>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</si>
  <si>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</si>
  <si>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</si>
  <si>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</si>
  <si>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</si>
  <si>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</si>
  <si>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</si>
  <si>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</si>
  <si>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</si>
  <si>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</si>
  <si>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</si>
  <si>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</si>
  <si>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</si>
  <si>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</si>
  <si>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</si>
  <si>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</si>
  <si>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</si>
  <si>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</si>
  <si>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</si>
  <si>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</si>
  <si>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</si>
  <si>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</si>
  <si>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</si>
  <si>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</si>
  <si>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</si>
  <si>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</si>
  <si>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</si>
  <si>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DNO : South West</t>
  </si>
  <si>
    <t>LV Network Domestic</t>
  </si>
  <si>
    <t>LV Network Non-Domestic Non-CT</t>
  </si>
  <si>
    <t>Changes due to issue of Model version DCP179</t>
  </si>
  <si>
    <t>LV Generation NHH or Aggregate HH</t>
  </si>
  <si>
    <t>No More Profile Class 5 to 8 Customers</t>
  </si>
  <si>
    <t>Table 1076: allowed revenue and rate of return</t>
  </si>
  <si>
    <t>Table 1068/1066 - annual hours in time bands</t>
  </si>
  <si>
    <t>Table 1061/1062/1064: TPR data</t>
  </si>
  <si>
    <t>Changes due to issue of Model version DCP228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</si>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</sst>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0">
    <xf numFmtId="0" fontId="0" fillId="0" borderId="0" xfId="0"/>
    <xf numFmtId="0" fontId="3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164" fontId="3" fillId="4" borderId="1" xfId="2" applyNumberFormat="1" applyFont="1" applyFill="1" applyBorder="1" applyAlignment="1">
      <alignment horizontal="center" vertical="center"/>
    </xf>
    <xf numFmtId="165" fontId="3" fillId="4" borderId="2" xfId="2" applyNumberFormat="1" applyFont="1" applyFill="1" applyBorder="1"/>
    <xf numFmtId="164" fontId="3" fillId="4" borderId="5" xfId="2" applyNumberFormat="1" applyFont="1" applyFill="1" applyBorder="1" applyAlignment="1">
      <alignment horizontal="center" vertical="center"/>
    </xf>
    <xf numFmtId="165" fontId="3" fillId="4" borderId="6" xfId="2" applyNumberFormat="1" applyFont="1" applyFill="1" applyBorder="1"/>
    <xf numFmtId="164" fontId="3" fillId="4" borderId="3" xfId="2" applyNumberFormat="1" applyFont="1" applyFill="1" applyBorder="1" applyAlignment="1">
      <alignment horizontal="center" vertical="center"/>
    </xf>
    <xf numFmtId="165" fontId="3" fillId="4" borderId="4" xfId="2" applyNumberFormat="1" applyFont="1" applyFill="1" applyBorder="1"/>
    <xf numFmtId="0" fontId="6" fillId="3" borderId="0" xfId="2" applyFont="1" applyFill="1" applyAlignment="1">
      <alignment horizontal="center" vertical="center"/>
    </xf>
    <xf numFmtId="165" fontId="3" fillId="6" borderId="2" xfId="2" applyNumberFormat="1" applyFont="1" applyFill="1" applyBorder="1" applyAlignment="1">
      <alignment horizontal="center" vertical="center"/>
    </xf>
    <xf numFmtId="165" fontId="3" fillId="6" borderId="6" xfId="2" applyNumberFormat="1" applyFont="1" applyFill="1" applyBorder="1" applyAlignment="1">
      <alignment horizontal="center" vertical="center"/>
    </xf>
    <xf numFmtId="165" fontId="3" fillId="6" borderId="4" xfId="2" applyNumberFormat="1" applyFont="1" applyFill="1" applyBorder="1" applyAlignment="1">
      <alignment horizontal="center" vertical="center"/>
    </xf>
    <xf numFmtId="166" fontId="3" fillId="0" borderId="0" xfId="1" applyNumberFormat="1" applyFont="1"/>
    <xf numFmtId="0" fontId="4" fillId="2" borderId="7" xfId="2" applyFont="1" applyFill="1" applyBorder="1" applyAlignment="1">
      <alignment vertical="center"/>
    </xf>
    <xf numFmtId="0" fontId="3" fillId="0" borderId="8" xfId="1" applyFont="1" applyBorder="1"/>
    <xf numFmtId="166" fontId="3" fillId="7" borderId="1" xfId="2" applyNumberFormat="1" applyFont="1" applyFill="1" applyBorder="1" applyAlignment="1">
      <alignment horizontal="center" vertical="center"/>
    </xf>
    <xf numFmtId="166" fontId="3" fillId="7" borderId="5" xfId="2" applyNumberFormat="1" applyFont="1" applyFill="1" applyBorder="1" applyAlignment="1">
      <alignment horizontal="center" vertical="center"/>
    </xf>
    <xf numFmtId="166" fontId="3" fillId="7" borderId="3" xfId="2" applyNumberFormat="1" applyFont="1" applyFill="1" applyBorder="1" applyAlignment="1">
      <alignment horizontal="center" vertical="center"/>
    </xf>
    <xf numFmtId="166" fontId="3" fillId="13" borderId="1" xfId="2" applyNumberFormat="1" applyFont="1" applyFill="1" applyBorder="1" applyAlignment="1">
      <alignment horizontal="center" vertical="center"/>
    </xf>
    <xf numFmtId="165" fontId="3" fillId="13" borderId="2" xfId="2" applyNumberFormat="1" applyFont="1" applyFill="1" applyBorder="1" applyAlignment="1">
      <alignment horizontal="center" vertical="center"/>
    </xf>
    <xf numFmtId="166" fontId="3" fillId="13" borderId="5" xfId="2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6" fontId="3" fillId="13" borderId="3" xfId="2" applyNumberFormat="1" applyFont="1" applyFill="1" applyBorder="1" applyAlignment="1">
      <alignment horizontal="center" vertical="center"/>
    </xf>
    <xf numFmtId="165" fontId="3" fillId="13" borderId="4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6" applyFont="1" applyAlignment="1" applyProtection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9" fillId="0" borderId="0" xfId="0" applyFont="1"/>
    <xf numFmtId="0" fontId="12" fillId="0" borderId="0" xfId="2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2" fillId="2" borderId="7" xfId="2" applyFont="1" applyFill="1" applyBorder="1" applyAlignment="1" applyProtection="1">
      <alignment vertical="center" wrapText="1"/>
      <protection locked="0"/>
    </xf>
    <xf numFmtId="4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10" borderId="7" xfId="2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/>
    <xf numFmtId="165" fontId="3" fillId="0" borderId="0" xfId="1" applyNumberFormat="1" applyFont="1"/>
    <xf numFmtId="168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2" applyFont="1" applyFill="1" applyBorder="1" applyAlignment="1">
      <alignment horizontal="center" vertical="center" wrapText="1"/>
    </xf>
    <xf numFmtId="167" fontId="12" fillId="11" borderId="7" xfId="2" applyNumberFormat="1" applyFont="1" applyFill="1" applyBorder="1" applyAlignment="1">
      <alignment horizontal="center" vertical="center"/>
    </xf>
    <xf numFmtId="170" fontId="23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3" fillId="4" borderId="7" xfId="2" applyFont="1" applyFill="1" applyBorder="1" applyAlignment="1" applyProtection="1">
      <alignment horizontal="center" vertical="center" wrapText="1"/>
      <protection locked="0"/>
    </xf>
    <xf numFmtId="164" fontId="16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2" fillId="11" borderId="7" xfId="2" applyNumberFormat="1" applyFont="1" applyFill="1" applyBorder="1" applyAlignment="1">
      <alignment horizontal="center" vertical="center"/>
    </xf>
    <xf numFmtId="0" fontId="16" fillId="12" borderId="7" xfId="2" applyFont="1" applyFill="1" applyBorder="1" applyAlignment="1" applyProtection="1">
      <alignment horizontal="center" vertical="center" wrapText="1"/>
      <protection locked="0"/>
    </xf>
    <xf numFmtId="10" fontId="3" fillId="0" borderId="0" xfId="1" applyNumberFormat="1" applyFont="1"/>
    <xf numFmtId="10" fontId="3" fillId="4" borderId="1" xfId="2" applyNumberFormat="1" applyFont="1" applyFill="1" applyBorder="1" applyAlignment="1">
      <alignment horizontal="center" vertical="center"/>
    </xf>
    <xf numFmtId="10" fontId="3" fillId="4" borderId="2" xfId="2" applyNumberFormat="1" applyFont="1" applyFill="1" applyBorder="1"/>
    <xf numFmtId="10" fontId="3" fillId="4" borderId="5" xfId="2" applyNumberFormat="1" applyFont="1" applyFill="1" applyBorder="1" applyAlignment="1">
      <alignment horizontal="center" vertical="center"/>
    </xf>
    <xf numFmtId="10" fontId="3" fillId="4" borderId="6" xfId="2" applyNumberFormat="1" applyFont="1" applyFill="1" applyBorder="1"/>
    <xf numFmtId="10" fontId="3" fillId="4" borderId="3" xfId="2" applyNumberFormat="1" applyFont="1" applyFill="1" applyBorder="1" applyAlignment="1">
      <alignment horizontal="center" vertical="center"/>
    </xf>
    <xf numFmtId="10" fontId="3" fillId="4" borderId="4" xfId="2" applyNumberFormat="1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0" xfId="1" applyNumberFormat="1" applyFont="1" applyBorder="1" applyAlignment="1">
      <alignment horizontal="center" vertical="center" wrapText="1"/>
    </xf>
    <xf numFmtId="164" fontId="3" fillId="13" borderId="9" xfId="1" applyNumberFormat="1" applyFont="1" applyFill="1" applyBorder="1" applyAlignment="1">
      <alignment horizontal="center" vertical="center" wrapText="1"/>
    </xf>
    <xf numFmtId="164" fontId="3" fillId="13" borderId="10" xfId="1" applyNumberFormat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18" fillId="8" borderId="9" xfId="5" applyNumberFormat="1" applyFont="1" applyFill="1" applyBorder="1" applyAlignment="1">
      <alignment horizontal="center" vertical="center" wrapText="1"/>
    </xf>
    <xf numFmtId="49" fontId="18" fillId="8" borderId="11" xfId="5" applyNumberFormat="1" applyFont="1" applyFill="1" applyBorder="1" applyAlignment="1">
      <alignment horizontal="center" vertical="center" wrapText="1"/>
    </xf>
    <xf numFmtId="49" fontId="18" fillId="8" borderId="10" xfId="5" applyNumberFormat="1" applyFont="1" applyFill="1" applyBorder="1" applyAlignment="1">
      <alignment horizontal="center" vertical="center" wrapText="1"/>
    </xf>
    <xf numFmtId="0" fontId="19" fillId="9" borderId="9" xfId="2" applyFont="1" applyFill="1" applyBorder="1" applyAlignment="1">
      <alignment horizontal="center" vertical="center"/>
    </xf>
    <xf numFmtId="0" fontId="19" fillId="9" borderId="11" xfId="2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</cellXfs>
  <cellStyles count="8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 3" xfId="7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WPD South West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CM-model227+r7062%20-%201%20April%202017%20-%20South%20West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DCM%20Model_01%20April%202018%20Pre-Release%20-%20S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  <sheetName val="CDCM-model227+r7062 - 1 April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10, 20</v>
          </cell>
          <cell r="C15">
            <v>1</v>
          </cell>
          <cell r="D15">
            <v>3.0979999999999999</v>
          </cell>
          <cell r="E15">
            <v>0</v>
          </cell>
          <cell r="F15">
            <v>0</v>
          </cell>
          <cell r="G15">
            <v>4.66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30, 40</v>
          </cell>
          <cell r="C16">
            <v>2</v>
          </cell>
          <cell r="D16">
            <v>3.72</v>
          </cell>
          <cell r="E16">
            <v>0.155</v>
          </cell>
          <cell r="F16">
            <v>0</v>
          </cell>
          <cell r="G16">
            <v>4.66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430</v>
          </cell>
          <cell r="C17">
            <v>2</v>
          </cell>
          <cell r="D17">
            <v>0.159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>
            <v>110</v>
          </cell>
          <cell r="C18">
            <v>3</v>
          </cell>
          <cell r="D18">
            <v>2.5089999999999999</v>
          </cell>
          <cell r="E18">
            <v>0</v>
          </cell>
          <cell r="F18">
            <v>0</v>
          </cell>
          <cell r="G18">
            <v>7.55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>
            <v>210</v>
          </cell>
          <cell r="C19">
            <v>4</v>
          </cell>
          <cell r="D19">
            <v>2.931</v>
          </cell>
          <cell r="E19">
            <v>0.158</v>
          </cell>
          <cell r="F19">
            <v>0</v>
          </cell>
          <cell r="G19">
            <v>7.55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251</v>
          </cell>
          <cell r="C20">
            <v>4</v>
          </cell>
          <cell r="D20">
            <v>0.17399999999999999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>
            <v>570</v>
          </cell>
          <cell r="C21" t="str">
            <v>5-8</v>
          </cell>
          <cell r="D21">
            <v>2.0550000000000002</v>
          </cell>
          <cell r="E21">
            <v>0.10100000000000001</v>
          </cell>
          <cell r="F21">
            <v>0</v>
          </cell>
          <cell r="G21">
            <v>6.33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>
            <v>540</v>
          </cell>
          <cell r="C22" t="str">
            <v>5-8</v>
          </cell>
          <cell r="D22">
            <v>1.929</v>
          </cell>
          <cell r="E22">
            <v>0.09</v>
          </cell>
          <cell r="F22">
            <v>0</v>
          </cell>
          <cell r="G22">
            <v>4.6900000000000004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>
            <v>510</v>
          </cell>
          <cell r="C23" t="str">
            <v>5-8</v>
          </cell>
          <cell r="D23">
            <v>1.587</v>
          </cell>
          <cell r="E23">
            <v>4.3999999999999997E-2</v>
          </cell>
          <cell r="F23">
            <v>0</v>
          </cell>
          <cell r="G23">
            <v>81.52</v>
          </cell>
          <cell r="H23">
            <v>0</v>
          </cell>
          <cell r="I23">
            <v>0</v>
          </cell>
        </row>
        <row r="24">
          <cell r="A24" t="str">
            <v>LV Network Domestic</v>
          </cell>
          <cell r="B24">
            <v>202</v>
          </cell>
          <cell r="C24">
            <v>0</v>
          </cell>
          <cell r="D24">
            <v>31.407</v>
          </cell>
          <cell r="E24">
            <v>0.54400000000000004</v>
          </cell>
          <cell r="F24">
            <v>0.14599999999999999</v>
          </cell>
          <cell r="G24">
            <v>4.66</v>
          </cell>
          <cell r="H24">
            <v>0</v>
          </cell>
          <cell r="I24">
            <v>0</v>
          </cell>
        </row>
        <row r="25">
          <cell r="A25" t="str">
            <v>LV Network Non-Domestic Non-CT</v>
          </cell>
          <cell r="B25">
            <v>203</v>
          </cell>
          <cell r="C25">
            <v>0</v>
          </cell>
          <cell r="D25">
            <v>33.36</v>
          </cell>
          <cell r="E25">
            <v>0.57799999999999996</v>
          </cell>
          <cell r="F25">
            <v>0.155</v>
          </cell>
          <cell r="G25">
            <v>7.55</v>
          </cell>
          <cell r="H25">
            <v>0</v>
          </cell>
          <cell r="I25">
            <v>0</v>
          </cell>
        </row>
        <row r="26">
          <cell r="A26" t="str">
            <v>LV HH Metered</v>
          </cell>
          <cell r="B26">
            <v>570</v>
          </cell>
          <cell r="C26">
            <v>0</v>
          </cell>
          <cell r="D26">
            <v>25.236999999999998</v>
          </cell>
          <cell r="E26">
            <v>0.36499999999999999</v>
          </cell>
          <cell r="F26">
            <v>0.10299999999999999</v>
          </cell>
          <cell r="G26">
            <v>10.67</v>
          </cell>
          <cell r="H26">
            <v>2.8</v>
          </cell>
          <cell r="I26">
            <v>0.38200000000000001</v>
          </cell>
        </row>
        <row r="27">
          <cell r="A27" t="str">
            <v>LV Sub HH Metered</v>
          </cell>
          <cell r="B27">
            <v>540</v>
          </cell>
          <cell r="C27">
            <v>0</v>
          </cell>
          <cell r="D27">
            <v>22.361999999999998</v>
          </cell>
          <cell r="E27">
            <v>0.221</v>
          </cell>
          <cell r="F27">
            <v>7.1999999999999995E-2</v>
          </cell>
          <cell r="G27">
            <v>8.2200000000000006</v>
          </cell>
          <cell r="H27">
            <v>3.07</v>
          </cell>
          <cell r="I27">
            <v>0.314</v>
          </cell>
        </row>
        <row r="28">
          <cell r="A28" t="str">
            <v>HV HH Metered</v>
          </cell>
          <cell r="B28">
            <v>510</v>
          </cell>
          <cell r="C28">
            <v>0</v>
          </cell>
          <cell r="D28">
            <v>19.170000000000002</v>
          </cell>
          <cell r="E28">
            <v>0.11700000000000001</v>
          </cell>
          <cell r="F28">
            <v>4.5999999999999999E-2</v>
          </cell>
          <cell r="G28">
            <v>81.52</v>
          </cell>
          <cell r="H28">
            <v>2.57</v>
          </cell>
          <cell r="I28">
            <v>0.252</v>
          </cell>
        </row>
        <row r="29">
          <cell r="A29" t="str">
            <v>NHH UMS category A</v>
          </cell>
          <cell r="B29" t="str">
            <v>977</v>
          </cell>
          <cell r="C29">
            <v>8</v>
          </cell>
          <cell r="D29">
            <v>2.4849999999999999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B</v>
          </cell>
          <cell r="B30" t="str">
            <v>980</v>
          </cell>
          <cell r="C30">
            <v>1</v>
          </cell>
          <cell r="D30">
            <v>3.4849999999999999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C</v>
          </cell>
          <cell r="B31" t="str">
            <v>978</v>
          </cell>
          <cell r="C31">
            <v>1</v>
          </cell>
          <cell r="D31">
            <v>5.5819999999999999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D</v>
          </cell>
          <cell r="B32" t="str">
            <v>979</v>
          </cell>
          <cell r="C32">
            <v>1</v>
          </cell>
          <cell r="D32">
            <v>1.522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UMS (Pseudo HH Metered)</v>
          </cell>
          <cell r="B33">
            <v>970</v>
          </cell>
          <cell r="C33">
            <v>0</v>
          </cell>
          <cell r="D33">
            <v>75.986000000000004</v>
          </cell>
          <cell r="E33">
            <v>1.528</v>
          </cell>
          <cell r="F33">
            <v>0.89500000000000002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Generation NHH or Aggregate HH</v>
          </cell>
          <cell r="B34">
            <v>581</v>
          </cell>
          <cell r="C34" t="str">
            <v>8&amp;0</v>
          </cell>
          <cell r="D34">
            <v>-0.67300000000000004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Sub Generation NHH</v>
          </cell>
          <cell r="B35">
            <v>551</v>
          </cell>
          <cell r="C35">
            <v>8</v>
          </cell>
          <cell r="D35">
            <v>-0.61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Generation Intermittent</v>
          </cell>
          <cell r="B36">
            <v>581</v>
          </cell>
          <cell r="C36">
            <v>0</v>
          </cell>
          <cell r="D36">
            <v>-0.67300000000000004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0.155</v>
          </cell>
        </row>
        <row r="37">
          <cell r="A37" t="str">
            <v>LV Generation Non-Intermittent</v>
          </cell>
          <cell r="B37">
            <v>527</v>
          </cell>
          <cell r="C37">
            <v>0</v>
          </cell>
          <cell r="D37">
            <v>-8.077</v>
          </cell>
          <cell r="E37">
            <v>-0.35299999999999998</v>
          </cell>
          <cell r="F37">
            <v>-0.10100000000000001</v>
          </cell>
          <cell r="G37">
            <v>0</v>
          </cell>
          <cell r="H37">
            <v>0</v>
          </cell>
          <cell r="I37">
            <v>0.155</v>
          </cell>
        </row>
        <row r="38">
          <cell r="A38" t="str">
            <v>LV Sub Generation Intermittent</v>
          </cell>
          <cell r="B38">
            <v>551</v>
          </cell>
          <cell r="C38">
            <v>0</v>
          </cell>
          <cell r="D38">
            <v>-0.61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0.13</v>
          </cell>
        </row>
        <row r="39">
          <cell r="A39" t="str">
            <v>LV Sub Generation Non-Intermittent</v>
          </cell>
          <cell r="B39">
            <v>526</v>
          </cell>
          <cell r="C39">
            <v>0</v>
          </cell>
          <cell r="D39">
            <v>-7.4489999999999998</v>
          </cell>
          <cell r="E39">
            <v>-0.30099999999999999</v>
          </cell>
          <cell r="F39">
            <v>-0.09</v>
          </cell>
          <cell r="G39">
            <v>0</v>
          </cell>
          <cell r="H39">
            <v>0</v>
          </cell>
          <cell r="I39">
            <v>0.13</v>
          </cell>
        </row>
        <row r="40">
          <cell r="A40" t="str">
            <v>HV Generation Intermittent</v>
          </cell>
          <cell r="B40">
            <v>521</v>
          </cell>
          <cell r="C40">
            <v>0</v>
          </cell>
          <cell r="D40">
            <v>-0.38900000000000001</v>
          </cell>
          <cell r="E40">
            <v>0</v>
          </cell>
          <cell r="F40">
            <v>0</v>
          </cell>
          <cell r="G40">
            <v>39.31</v>
          </cell>
          <cell r="H40">
            <v>0</v>
          </cell>
          <cell r="I40">
            <v>9.9000000000000005E-2</v>
          </cell>
        </row>
        <row r="41">
          <cell r="A41" t="str">
            <v>HV Generation Non-Intermittent</v>
          </cell>
          <cell r="B41">
            <v>524</v>
          </cell>
          <cell r="C41">
            <v>0</v>
          </cell>
          <cell r="D41">
            <v>-5.2670000000000003</v>
          </cell>
          <cell r="E41">
            <v>-0.124</v>
          </cell>
          <cell r="F41">
            <v>-5.0999999999999997E-2</v>
          </cell>
          <cell r="G41">
            <v>39.31</v>
          </cell>
          <cell r="H41">
            <v>0</v>
          </cell>
          <cell r="I41">
            <v>9.9000000000000005E-2</v>
          </cell>
        </row>
        <row r="42">
          <cell r="A42" t="str">
            <v>LDNO LV: Domestic Unrestricted</v>
          </cell>
          <cell r="B42">
            <v>0</v>
          </cell>
          <cell r="C42">
            <v>1</v>
          </cell>
          <cell r="D42">
            <v>1.948</v>
          </cell>
          <cell r="E42">
            <v>0</v>
          </cell>
          <cell r="F42">
            <v>0</v>
          </cell>
          <cell r="G42">
            <v>2.93</v>
          </cell>
          <cell r="H42">
            <v>0</v>
          </cell>
          <cell r="I42">
            <v>0</v>
          </cell>
        </row>
      </sheetData>
      <sheetData sheetId="20">
        <row r="1">
          <cell r="A1" t="str">
            <v>Summary for WPD South West in April 17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scaler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scaler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160959003.44049671</v>
          </cell>
          <cell r="D14">
            <v>20298.637029349804</v>
          </cell>
          <cell r="E14">
            <v>6.2608548336158198E-5</v>
          </cell>
          <cell r="F14">
            <v>0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Unit rate 1 p/kWh (in Tariffs)</v>
          </cell>
        </row>
        <row r="27">
          <cell r="A27" t="str">
            <v>x10 = 3607. Unit rate 2 p/kWh (in Tariffs)</v>
          </cell>
        </row>
        <row r="28">
          <cell r="A28" t="str">
            <v>x11 = 3607. Unit rate 3 p/kWh (in Tariffs)</v>
          </cell>
        </row>
        <row r="29">
          <cell r="A29" t="str">
            <v>x12 = 3607. Reactive power charge p/kVArh (in Tariffs)</v>
          </cell>
        </row>
        <row r="30">
          <cell r="A30" t="str">
            <v>x13 = 1053. Reactive power units (MVArh) by tariff (in Volume forecasts for the charging year)</v>
          </cell>
        </row>
        <row r="31">
          <cell r="A31" t="str">
            <v>x14 = All units (MWh) (in Revenue summary)</v>
          </cell>
        </row>
        <row r="32">
          <cell r="A32" t="str">
            <v>x15 = Net revenues (£) (in Revenue summary)</v>
          </cell>
        </row>
        <row r="33">
          <cell r="A33" t="str">
            <v>x16 = MPANs (in Revenue summary)</v>
          </cell>
        </row>
        <row r="34">
          <cell r="A34" t="str">
            <v>x17 = Revenues from unit rates (£) (in Revenue summary)</v>
          </cell>
        </row>
        <row r="35">
          <cell r="A35" t="str">
            <v>x18 = Net revenues from unit rate 1 (£) (in Revenue summary)</v>
          </cell>
        </row>
        <row r="36">
          <cell r="A36" t="str">
            <v>x19 = Net revenues from unit rate 2 (£) (in Revenue summary)</v>
          </cell>
        </row>
        <row r="37">
          <cell r="A37" t="str">
            <v>x20 = Net revenues from unit rate 3 (£) (in Revenue summary)</v>
          </cell>
        </row>
        <row r="38">
          <cell r="A38" t="str">
            <v>x21 = Revenues from fixed charges (£) (in Revenue summary)</v>
          </cell>
        </row>
        <row r="39">
          <cell r="A39" t="str">
            <v>x22 = Revenues from capacity charges (£) (in Revenue summary)</v>
          </cell>
        </row>
        <row r="40">
          <cell r="A40" t="str">
            <v>x23 = Revenues from reactive power charges (£) (in Revenue summary)</v>
          </cell>
        </row>
        <row r="41">
          <cell r="A41" t="str">
            <v>Kind:</v>
          </cell>
          <cell r="B41" t="str">
            <v>Calculation</v>
          </cell>
          <cell r="C41" t="str">
            <v>Copy cells</v>
          </cell>
          <cell r="D41" t="str">
            <v>Calculation</v>
          </cell>
          <cell r="E41" t="str">
            <v>Calculation</v>
          </cell>
          <cell r="F41" t="str">
            <v>Calculation</v>
          </cell>
          <cell r="G41" t="str">
            <v>Calculation</v>
          </cell>
          <cell r="H41" t="str">
            <v>Calculation</v>
          </cell>
          <cell r="I41" t="str">
            <v>Calculation</v>
          </cell>
        </row>
        <row r="42">
          <cell r="A42" t="str">
            <v>Formula:</v>
          </cell>
          <cell r="B42" t="str">
            <v>=x1+x2+x3</v>
          </cell>
          <cell r="C42" t="str">
            <v>= x4</v>
          </cell>
          <cell r="D42" t="str">
            <v>=0.01*x5*(x6*x4+x7*x8)+10*(x9*x1+x10*x2+x11*x3+x12*x13)</v>
          </cell>
          <cell r="E42" t="str">
            <v>=10*(x9*x1+x10*x2+x11*x3)</v>
          </cell>
          <cell r="F42" t="str">
            <v>=x6*x5*x4/100</v>
          </cell>
          <cell r="G42" t="str">
            <v>=x7*x5*x8/100</v>
          </cell>
          <cell r="H42" t="str">
            <v>=x12*x13*10</v>
          </cell>
          <cell r="I42" t="str">
            <v>=IF(x14&lt;&gt;0,0.1*x15/x14,"")</v>
          </cell>
        </row>
        <row r="44">
          <cell r="B44" t="str">
            <v>All units (MWh)</v>
          </cell>
          <cell r="C44" t="str">
            <v>MPANs</v>
          </cell>
          <cell r="D44" t="str">
            <v>Net revenues (£)</v>
          </cell>
          <cell r="E44" t="str">
            <v>Revenues from unit rates (£)</v>
          </cell>
          <cell r="F44" t="str">
            <v>Revenues from fixed charges (£)</v>
          </cell>
          <cell r="G44" t="str">
            <v>Revenues from capacity charges (£)</v>
          </cell>
          <cell r="H44" t="str">
            <v>Revenues from reactive power charges (£)</v>
          </cell>
          <cell r="I44" t="str">
            <v>Average p/kWh</v>
          </cell>
        </row>
        <row r="45">
          <cell r="A45" t="str">
            <v>&gt; Domestic Unrestricted</v>
          </cell>
        </row>
        <row r="46">
          <cell r="A46" t="str">
            <v>Domestic Unrestricted</v>
          </cell>
          <cell r="B46">
            <v>4097673.227542209</v>
          </cell>
          <cell r="C46">
            <v>1221354.14847965</v>
          </cell>
          <cell r="D46">
            <v>147719929.30074799</v>
          </cell>
          <cell r="E46">
            <v>126945916.58925763</v>
          </cell>
          <cell r="F46">
            <v>20774012.71149037</v>
          </cell>
          <cell r="G46">
            <v>0</v>
          </cell>
          <cell r="H46">
            <v>0</v>
          </cell>
          <cell r="I46">
            <v>3.6049709456542161</v>
          </cell>
        </row>
        <row r="47">
          <cell r="A47" t="str">
            <v>LDNO LV: Domestic Unrestricted</v>
          </cell>
          <cell r="B47">
            <v>14411.155161303574</v>
          </cell>
          <cell r="C47">
            <v>5490.8821355104583</v>
          </cell>
          <cell r="D47">
            <v>339451.5415404102</v>
          </cell>
          <cell r="E47">
            <v>280729.30254219362</v>
          </cell>
          <cell r="F47">
            <v>58722.238998216599</v>
          </cell>
          <cell r="G47">
            <v>0</v>
          </cell>
          <cell r="H47">
            <v>0</v>
          </cell>
          <cell r="I47">
            <v>2.3554776681046072</v>
          </cell>
        </row>
        <row r="48">
          <cell r="A48" t="str">
            <v>LDNO HV: Domestic Unrestricted</v>
          </cell>
          <cell r="B48">
            <v>20881.947261456175</v>
          </cell>
          <cell r="C48">
            <v>8645.6512907403976</v>
          </cell>
          <cell r="D48">
            <v>296303.84168992564</v>
          </cell>
          <cell r="E48">
            <v>241395.31034243337</v>
          </cell>
          <cell r="F48">
            <v>54908.531347492266</v>
          </cell>
          <cell r="G48">
            <v>0</v>
          </cell>
          <cell r="H48">
            <v>0</v>
          </cell>
          <cell r="I48">
            <v>1.4189473710473459</v>
          </cell>
        </row>
        <row r="49">
          <cell r="A49" t="str">
            <v>&gt; Domestic Two Rate</v>
          </cell>
        </row>
        <row r="50">
          <cell r="A50" t="str">
            <v>Domestic Two Rate</v>
          </cell>
          <cell r="B50">
            <v>1338663.3243701439</v>
          </cell>
          <cell r="C50">
            <v>222959.26480719991</v>
          </cell>
          <cell r="D50">
            <v>29107529.788841523</v>
          </cell>
          <cell r="E50">
            <v>25315215.653735861</v>
          </cell>
          <cell r="F50">
            <v>3792314.1351056634</v>
          </cell>
          <cell r="G50">
            <v>0</v>
          </cell>
          <cell r="H50">
            <v>0</v>
          </cell>
          <cell r="I50">
            <v>2.1743726939360908</v>
          </cell>
        </row>
        <row r="51">
          <cell r="A51" t="str">
            <v>LDNO LV: Domestic Two Rate</v>
          </cell>
          <cell r="B51">
            <v>1466.0583096207329</v>
          </cell>
          <cell r="C51">
            <v>421.63468356872357</v>
          </cell>
          <cell r="D51">
            <v>28296.605450964184</v>
          </cell>
          <cell r="E51">
            <v>23787.433327538471</v>
          </cell>
          <cell r="F51">
            <v>4509.1721234257147</v>
          </cell>
          <cell r="G51">
            <v>0</v>
          </cell>
          <cell r="H51">
            <v>0</v>
          </cell>
          <cell r="I51">
            <v>1.9301145981215764</v>
          </cell>
        </row>
        <row r="52">
          <cell r="A52" t="str">
            <v>LDNO HV: Domestic Two Rate</v>
          </cell>
          <cell r="B52">
            <v>1341.4008003494337</v>
          </cell>
          <cell r="C52">
            <v>351.0055233770085</v>
          </cell>
          <cell r="D52">
            <v>15669.025655702953</v>
          </cell>
          <cell r="E52">
            <v>13439.789576735573</v>
          </cell>
          <cell r="F52">
            <v>2229.2360789673812</v>
          </cell>
          <cell r="G52">
            <v>0</v>
          </cell>
          <cell r="H52">
            <v>0</v>
          </cell>
          <cell r="I52">
            <v>1.1681091625725277</v>
          </cell>
        </row>
        <row r="53">
          <cell r="A53" t="str">
            <v>&gt; Domestic Off Peak (related MPAN)</v>
          </cell>
        </row>
        <row r="54">
          <cell r="A54" t="str">
            <v>Domestic Off Peak (related MPAN)</v>
          </cell>
          <cell r="B54">
            <v>63105.732337051588</v>
          </cell>
          <cell r="C54">
            <v>16604</v>
          </cell>
          <cell r="D54">
            <v>100338.11441591202</v>
          </cell>
          <cell r="E54">
            <v>100338.11441591202</v>
          </cell>
          <cell r="F54">
            <v>0</v>
          </cell>
          <cell r="G54">
            <v>0</v>
          </cell>
          <cell r="H54">
            <v>0</v>
          </cell>
          <cell r="I54">
            <v>0.159</v>
          </cell>
        </row>
        <row r="55">
          <cell r="A55" t="str">
            <v>LDNO LV: Domestic Off Peak (related MPAN)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 t="str">
            <v/>
          </cell>
        </row>
        <row r="56">
          <cell r="A56" t="str">
            <v>LDNO HV: Domestic Off Peak (related MPAN)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/>
          </cell>
        </row>
        <row r="57">
          <cell r="A57" t="str">
            <v>&gt; Small Non Domestic Unrestricted</v>
          </cell>
        </row>
        <row r="58">
          <cell r="A58" t="str">
            <v>Small Non Domestic Unrestricted</v>
          </cell>
          <cell r="B58">
            <v>1153977.7296902894</v>
          </cell>
          <cell r="C58">
            <v>109710.69187718754</v>
          </cell>
          <cell r="D58">
            <v>31976653.629334956</v>
          </cell>
          <cell r="E58">
            <v>28953301.237929359</v>
          </cell>
          <cell r="F58">
            <v>3023352.3914055955</v>
          </cell>
          <cell r="G58">
            <v>0</v>
          </cell>
          <cell r="H58">
            <v>0</v>
          </cell>
          <cell r="I58">
            <v>2.7709939981178859</v>
          </cell>
        </row>
        <row r="59">
          <cell r="A59" t="str">
            <v>LDNO LV: Small Non Domestic Unrestricted</v>
          </cell>
          <cell r="B59">
            <v>845.52959854384267</v>
          </cell>
          <cell r="C59">
            <v>116.64512819540825</v>
          </cell>
          <cell r="D59">
            <v>15364.791975109729</v>
          </cell>
          <cell r="E59">
            <v>13342.457065021837</v>
          </cell>
          <cell r="F59">
            <v>2022.3349100878904</v>
          </cell>
          <cell r="G59">
            <v>0</v>
          </cell>
          <cell r="H59">
            <v>0</v>
          </cell>
          <cell r="I59">
            <v>1.817179670773291</v>
          </cell>
        </row>
        <row r="60">
          <cell r="A60" t="str">
            <v>LDNO HV: Small Non Domestic Unrestricted</v>
          </cell>
          <cell r="B60">
            <v>7208.4319233013648</v>
          </cell>
          <cell r="C60">
            <v>374.54857677424667</v>
          </cell>
          <cell r="D60">
            <v>71398.235622071108</v>
          </cell>
          <cell r="E60">
            <v>67543.007121333794</v>
          </cell>
          <cell r="F60">
            <v>3855.2285007373207</v>
          </cell>
          <cell r="G60">
            <v>0</v>
          </cell>
          <cell r="H60">
            <v>0</v>
          </cell>
          <cell r="I60">
            <v>0.99048220725058445</v>
          </cell>
        </row>
        <row r="61">
          <cell r="A61" t="str">
            <v>&gt; Small Non Domestic Two Rate</v>
          </cell>
        </row>
        <row r="62">
          <cell r="A62" t="str">
            <v>Small Non Domestic Two Rate</v>
          </cell>
          <cell r="B62">
            <v>540729.32755555492</v>
          </cell>
          <cell r="C62">
            <v>28055.467486311278</v>
          </cell>
          <cell r="D62">
            <v>11883253.391696541</v>
          </cell>
          <cell r="E62">
            <v>11110114.846442517</v>
          </cell>
          <cell r="F62">
            <v>773138.54525402305</v>
          </cell>
          <cell r="G62">
            <v>0</v>
          </cell>
          <cell r="H62">
            <v>0</v>
          </cell>
          <cell r="I62">
            <v>2.1976343405334617</v>
          </cell>
        </row>
        <row r="63">
          <cell r="A63" t="str">
            <v>LDNO LV: Small Non Domestic Two Rate</v>
          </cell>
          <cell r="B63">
            <v>53.751235509521898</v>
          </cell>
          <cell r="C63">
            <v>2.1402775815671249</v>
          </cell>
          <cell r="D63">
            <v>825.67817104071889</v>
          </cell>
          <cell r="E63">
            <v>788.5711084702989</v>
          </cell>
          <cell r="F63">
            <v>37.107062570420027</v>
          </cell>
          <cell r="G63">
            <v>0</v>
          </cell>
          <cell r="H63">
            <v>0</v>
          </cell>
          <cell r="I63">
            <v>1.5361101251234535</v>
          </cell>
        </row>
        <row r="64">
          <cell r="A64" t="str">
            <v>LDNO HV: Small Non Domestic Two Rate</v>
          </cell>
          <cell r="B64">
            <v>1223.2324593906726</v>
          </cell>
          <cell r="C64">
            <v>23.543053397238367</v>
          </cell>
          <cell r="D64">
            <v>10567.867082284609</v>
          </cell>
          <cell r="E64">
            <v>10325.538433666834</v>
          </cell>
          <cell r="F64">
            <v>242.32864861777449</v>
          </cell>
          <cell r="G64">
            <v>0</v>
          </cell>
          <cell r="H64">
            <v>0</v>
          </cell>
          <cell r="I64">
            <v>0.86392958273432086</v>
          </cell>
        </row>
        <row r="65">
          <cell r="A65" t="str">
            <v>&gt; Small Non Domestic Off Peak (related MPAN)</v>
          </cell>
        </row>
        <row r="66">
          <cell r="A66" t="str">
            <v>Small Non Domestic Off Peak (related MPAN)</v>
          </cell>
          <cell r="B66">
            <v>22929.320638570338</v>
          </cell>
          <cell r="C66">
            <v>3507</v>
          </cell>
          <cell r="D66">
            <v>39897.017911112387</v>
          </cell>
          <cell r="E66">
            <v>39897.017911112387</v>
          </cell>
          <cell r="F66">
            <v>0</v>
          </cell>
          <cell r="G66">
            <v>0</v>
          </cell>
          <cell r="H66">
            <v>0</v>
          </cell>
          <cell r="I66">
            <v>0.17400000000000002</v>
          </cell>
        </row>
        <row r="67">
          <cell r="A67" t="str">
            <v>LDNO LV: Small Non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LDNO HV: Small Non Domestic Off Peak (related MPAN)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/>
          </cell>
        </row>
        <row r="69">
          <cell r="A69" t="str">
            <v>&gt; LV Medium Non-Domestic</v>
          </cell>
        </row>
        <row r="70">
          <cell r="A70" t="str">
            <v>LV Medium Non-Domestic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 t="str">
            <v/>
          </cell>
        </row>
        <row r="71">
          <cell r="A71" t="str">
            <v>LDNO LV: LV Medium Non-Domestic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 t="str">
            <v/>
          </cell>
        </row>
        <row r="72">
          <cell r="A72" t="str">
            <v>LDNO HV: LV Medium Non-Domestic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/>
          </cell>
        </row>
        <row r="73">
          <cell r="A73" t="str">
            <v>&gt; LV Sub Medium Non-Domestic</v>
          </cell>
        </row>
        <row r="74">
          <cell r="A74" t="str">
            <v>LV Sub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</row>
        <row r="75">
          <cell r="A75" t="str">
            <v>&gt; HV Medium Non-Domestic</v>
          </cell>
        </row>
        <row r="76">
          <cell r="A76" t="str">
            <v>HV Medium Non-Domestic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 t="str">
            <v/>
          </cell>
        </row>
        <row r="77">
          <cell r="A77" t="str">
            <v>&gt; LV Network Domestic</v>
          </cell>
        </row>
        <row r="78">
          <cell r="A78" t="str">
            <v>LV Network Domestic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LV: LV Network Domestic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LDNO HV: LV Network Domestic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/>
          </cell>
        </row>
        <row r="81">
          <cell r="A81" t="str">
            <v>&gt; LV Network Non-Domestic Non-CT</v>
          </cell>
        </row>
        <row r="82">
          <cell r="A82" t="str">
            <v>LV Network Non-Domestic Non-CT</v>
          </cell>
          <cell r="B82">
            <v>414155.04669658333</v>
          </cell>
          <cell r="C82">
            <v>6362.218590610767</v>
          </cell>
          <cell r="D82">
            <v>10469074.209484285</v>
          </cell>
          <cell r="E82">
            <v>10293747.370673528</v>
          </cell>
          <cell r="F82">
            <v>175326.83881075622</v>
          </cell>
          <cell r="G82">
            <v>0</v>
          </cell>
          <cell r="H82">
            <v>0</v>
          </cell>
          <cell r="I82">
            <v>2.5278151969868663</v>
          </cell>
        </row>
        <row r="83">
          <cell r="A83" t="str">
            <v>LDNO LV: LV Network Non-Domestic Non-CT</v>
          </cell>
          <cell r="B83">
            <v>110.60262595312342</v>
          </cell>
          <cell r="C83">
            <v>1.4441070319879701</v>
          </cell>
          <cell r="D83">
            <v>1695.0794689967288</v>
          </cell>
          <cell r="E83">
            <v>1670.0422633296373</v>
          </cell>
          <cell r="F83">
            <v>25.037205667091431</v>
          </cell>
          <cell r="G83">
            <v>0</v>
          </cell>
          <cell r="H83">
            <v>0</v>
          </cell>
          <cell r="I83">
            <v>1.5325851935153443</v>
          </cell>
        </row>
        <row r="84">
          <cell r="A84" t="str">
            <v>LDNO HV: LV Network Non-Domestic Non-CT</v>
          </cell>
          <cell r="B84">
            <v>3539.2332168326625</v>
          </cell>
          <cell r="C84">
            <v>41.157050411657131</v>
          </cell>
          <cell r="D84">
            <v>35827.512253805551</v>
          </cell>
          <cell r="E84">
            <v>35403.882733918363</v>
          </cell>
          <cell r="F84">
            <v>423.62951988718686</v>
          </cell>
          <cell r="G84">
            <v>0</v>
          </cell>
          <cell r="H84">
            <v>0</v>
          </cell>
          <cell r="I84">
            <v>1.0122958861091493</v>
          </cell>
        </row>
        <row r="85">
          <cell r="A85" t="str">
            <v>&gt; LV HH Metered</v>
          </cell>
        </row>
        <row r="86">
          <cell r="A86" t="str">
            <v>LV HH Metered</v>
          </cell>
          <cell r="B86">
            <v>1213103.372236233</v>
          </cell>
          <cell r="C86">
            <v>6394.7681020086811</v>
          </cell>
          <cell r="D86">
            <v>30954096.492761716</v>
          </cell>
          <cell r="E86">
            <v>23525295.7293493</v>
          </cell>
          <cell r="F86">
            <v>249047.44111677911</v>
          </cell>
          <cell r="G86">
            <v>6876009.9323317269</v>
          </cell>
          <cell r="H86">
            <v>303743.38996390672</v>
          </cell>
          <cell r="I86">
            <v>2.5516454080661717</v>
          </cell>
        </row>
        <row r="87">
          <cell r="A87" t="str">
            <v>LDNO LV: LV HH Metered</v>
          </cell>
          <cell r="B87">
            <v>336.28612949055764</v>
          </cell>
          <cell r="C87">
            <v>2.8364481311462799</v>
          </cell>
          <cell r="D87">
            <v>4449.6495575762619</v>
          </cell>
          <cell r="E87">
            <v>3997.3487933167376</v>
          </cell>
          <cell r="F87">
            <v>69.468869403969123</v>
          </cell>
          <cell r="G87">
            <v>353.30376922922267</v>
          </cell>
          <cell r="H87">
            <v>29.528125626332677</v>
          </cell>
          <cell r="I87">
            <v>1.3231736807929217</v>
          </cell>
        </row>
        <row r="88">
          <cell r="A88" t="str">
            <v>LDNO HV: LV HH Metered</v>
          </cell>
          <cell r="B88">
            <v>40181.923683271911</v>
          </cell>
          <cell r="C88">
            <v>81.908910528452537</v>
          </cell>
          <cell r="D88">
            <v>402327.58463617158</v>
          </cell>
          <cell r="E88">
            <v>322994.47541938012</v>
          </cell>
          <cell r="F88">
            <v>1189.8907432468302</v>
          </cell>
          <cell r="G88">
            <v>75729.385347312695</v>
          </cell>
          <cell r="H88">
            <v>2413.8331262318852</v>
          </cell>
          <cell r="I88">
            <v>1.0012651156461783</v>
          </cell>
        </row>
        <row r="89">
          <cell r="A89" t="str">
            <v>&gt; LV Sub HH Metered</v>
          </cell>
        </row>
        <row r="90">
          <cell r="A90" t="str">
            <v>LV Sub HH Metered</v>
          </cell>
          <cell r="B90">
            <v>787994.46781453933</v>
          </cell>
          <cell r="C90">
            <v>2043.3006251961754</v>
          </cell>
          <cell r="D90">
            <v>17264017.669795658</v>
          </cell>
          <cell r="E90">
            <v>12618017.076985456</v>
          </cell>
          <cell r="F90">
            <v>61305.148657760852</v>
          </cell>
          <cell r="G90">
            <v>4350688.5523187667</v>
          </cell>
          <cell r="H90">
            <v>234006.89183367504</v>
          </cell>
          <cell r="I90">
            <v>2.1908805676867873</v>
          </cell>
        </row>
        <row r="91">
          <cell r="A91" t="str">
            <v>LDNO HV: LV Sub HH Metered</v>
          </cell>
          <cell r="B91">
            <v>25.416051637678034</v>
          </cell>
          <cell r="C91">
            <v>1.0701387907835624</v>
          </cell>
          <cell r="D91">
            <v>7458.6218904914758</v>
          </cell>
          <cell r="E91">
            <v>95.643234939418718</v>
          </cell>
          <cell r="F91">
            <v>19.686273195254415</v>
          </cell>
          <cell r="G91">
            <v>7343.2923823568017</v>
          </cell>
          <cell r="H91">
            <v>0</v>
          </cell>
          <cell r="I91">
            <v>29.346107714993938</v>
          </cell>
        </row>
        <row r="92">
          <cell r="A92" t="str">
            <v>&gt; HV HH Metered</v>
          </cell>
        </row>
        <row r="93">
          <cell r="A93" t="str">
            <v>HV HH Metered</v>
          </cell>
          <cell r="B93">
            <v>2483285.0611555157</v>
          </cell>
          <cell r="C93">
            <v>1068.1348965540838</v>
          </cell>
          <cell r="D93">
            <v>41559488.394054264</v>
          </cell>
          <cell r="E93">
            <v>31928367.283151265</v>
          </cell>
          <cell r="F93">
            <v>317821.40219987452</v>
          </cell>
          <cell r="G93">
            <v>8837394.3193882965</v>
          </cell>
          <cell r="H93">
            <v>475905.38931482541</v>
          </cell>
          <cell r="I93">
            <v>1.6735689770032247</v>
          </cell>
        </row>
        <row r="94">
          <cell r="A94" t="str">
            <v>LDNO HV: HV HH Metered</v>
          </cell>
          <cell r="B94">
            <v>16433.904369168198</v>
          </cell>
          <cell r="C94">
            <v>7.4909715354849347</v>
          </cell>
          <cell r="D94">
            <v>203967.28218773793</v>
          </cell>
          <cell r="E94">
            <v>150726.34039152163</v>
          </cell>
          <cell r="F94">
            <v>1620.2896521538557</v>
          </cell>
          <cell r="G94">
            <v>51129.626215452416</v>
          </cell>
          <cell r="H94">
            <v>491.02592861003609</v>
          </cell>
          <cell r="I94">
            <v>1.2411370883379538</v>
          </cell>
        </row>
        <row r="95">
          <cell r="A95" t="str">
            <v>&gt; NHH UMS category A</v>
          </cell>
        </row>
        <row r="96">
          <cell r="A96" t="str">
            <v>NHH UMS category A</v>
          </cell>
          <cell r="B96">
            <v>13495.816715500558</v>
          </cell>
          <cell r="C96">
            <v>720.03467617612375</v>
          </cell>
          <cell r="D96">
            <v>335371.04538018879</v>
          </cell>
          <cell r="E96">
            <v>335371.04538018879</v>
          </cell>
          <cell r="F96">
            <v>0</v>
          </cell>
          <cell r="G96">
            <v>0</v>
          </cell>
          <cell r="H96">
            <v>0</v>
          </cell>
          <cell r="I96">
            <v>2.4849999999999994</v>
          </cell>
        </row>
        <row r="97">
          <cell r="A97" t="str">
            <v>LDNO LV: NHH UMS category A</v>
          </cell>
          <cell r="B97">
            <v>182.37062248347527</v>
          </cell>
          <cell r="C97">
            <v>0</v>
          </cell>
          <cell r="D97">
            <v>2848.629123191884</v>
          </cell>
          <cell r="E97">
            <v>2848.629123191884</v>
          </cell>
          <cell r="F97">
            <v>0</v>
          </cell>
          <cell r="G97">
            <v>0</v>
          </cell>
          <cell r="H97">
            <v>0</v>
          </cell>
          <cell r="I97">
            <v>1.5620000000000003</v>
          </cell>
        </row>
        <row r="98">
          <cell r="A98" t="str">
            <v>LDNO HV: NHH UMS category A</v>
          </cell>
          <cell r="B98">
            <v>8.0484163519313778</v>
          </cell>
          <cell r="C98">
            <v>0</v>
          </cell>
          <cell r="D98">
            <v>74.689303745923198</v>
          </cell>
          <cell r="E98">
            <v>74.689303745923198</v>
          </cell>
          <cell r="F98">
            <v>0</v>
          </cell>
          <cell r="G98">
            <v>0</v>
          </cell>
          <cell r="H98">
            <v>0</v>
          </cell>
          <cell r="I98">
            <v>0.92800000000000016</v>
          </cell>
        </row>
        <row r="99">
          <cell r="A99" t="str">
            <v>&gt; NHH UMS category B</v>
          </cell>
        </row>
        <row r="100">
          <cell r="A100" t="str">
            <v>NHH UMS category B</v>
          </cell>
          <cell r="B100">
            <v>4835.9293249730399</v>
          </cell>
          <cell r="C100">
            <v>673.05369021285878</v>
          </cell>
          <cell r="D100">
            <v>168532.13697531042</v>
          </cell>
          <cell r="E100">
            <v>168532.13697531042</v>
          </cell>
          <cell r="F100">
            <v>0</v>
          </cell>
          <cell r="G100">
            <v>0</v>
          </cell>
          <cell r="H100">
            <v>0</v>
          </cell>
          <cell r="I100">
            <v>3.4849999999999994</v>
          </cell>
        </row>
        <row r="101">
          <cell r="A101" t="str">
            <v>LDNO LV: NHH UMS category B</v>
          </cell>
          <cell r="B101">
            <v>79.971892186652354</v>
          </cell>
          <cell r="C101">
            <v>0</v>
          </cell>
          <cell r="D101">
            <v>1752.184157809553</v>
          </cell>
          <cell r="E101">
            <v>1752.184157809553</v>
          </cell>
          <cell r="F101">
            <v>0</v>
          </cell>
          <cell r="G101">
            <v>0</v>
          </cell>
          <cell r="H101">
            <v>0</v>
          </cell>
          <cell r="I101">
            <v>2.1909999999999998</v>
          </cell>
        </row>
        <row r="102">
          <cell r="A102" t="str">
            <v>LDNO HV: NHH UMS category B</v>
          </cell>
          <cell r="B102">
            <v>171.65113718838572</v>
          </cell>
          <cell r="C102">
            <v>0</v>
          </cell>
          <cell r="D102">
            <v>2233.1812948208981</v>
          </cell>
          <cell r="E102">
            <v>2233.1812948208981</v>
          </cell>
          <cell r="F102">
            <v>0</v>
          </cell>
          <cell r="G102">
            <v>0</v>
          </cell>
          <cell r="H102">
            <v>0</v>
          </cell>
          <cell r="I102">
            <v>1.3010000000000002</v>
          </cell>
        </row>
        <row r="103">
          <cell r="A103" t="str">
            <v>&gt; NHH UMS category C</v>
          </cell>
        </row>
        <row r="104">
          <cell r="A104" t="str">
            <v>NHH UMS category C</v>
          </cell>
          <cell r="B104">
            <v>595.21209728063991</v>
          </cell>
          <cell r="C104">
            <v>171.58273134409754</v>
          </cell>
          <cell r="D104">
            <v>33224.739270205318</v>
          </cell>
          <cell r="E104">
            <v>33224.739270205318</v>
          </cell>
          <cell r="F104">
            <v>0</v>
          </cell>
          <cell r="G104">
            <v>0</v>
          </cell>
          <cell r="H104">
            <v>0</v>
          </cell>
          <cell r="I104">
            <v>5.5819999999999999</v>
          </cell>
        </row>
        <row r="105">
          <cell r="A105" t="str">
            <v>LDNO LV: NHH UMS category C</v>
          </cell>
          <cell r="B105">
            <v>7.3460144937766092</v>
          </cell>
          <cell r="C105">
            <v>0</v>
          </cell>
          <cell r="D105">
            <v>257.84510873155898</v>
          </cell>
          <cell r="E105">
            <v>257.84510873155898</v>
          </cell>
          <cell r="F105">
            <v>0</v>
          </cell>
          <cell r="G105">
            <v>0</v>
          </cell>
          <cell r="H105">
            <v>0</v>
          </cell>
          <cell r="I105">
            <v>3.5100000000000002</v>
          </cell>
        </row>
        <row r="106">
          <cell r="A106" t="str">
            <v>LDNO HV: NHH UMS category C</v>
          </cell>
          <cell r="B106">
            <v>130.75444522647717</v>
          </cell>
          <cell r="C106">
            <v>0</v>
          </cell>
          <cell r="D106">
            <v>2724.9226385197844</v>
          </cell>
          <cell r="E106">
            <v>2724.9226385197844</v>
          </cell>
          <cell r="F106">
            <v>0</v>
          </cell>
          <cell r="G106">
            <v>0</v>
          </cell>
          <cell r="H106">
            <v>0</v>
          </cell>
          <cell r="I106">
            <v>2.0840000000000001</v>
          </cell>
        </row>
        <row r="107">
          <cell r="A107" t="str">
            <v>&gt; NHH UMS category D</v>
          </cell>
        </row>
        <row r="108">
          <cell r="A108" t="str">
            <v>NHH UMS category D</v>
          </cell>
          <cell r="B108">
            <v>0</v>
          </cell>
          <cell r="C108">
            <v>1.0213257818101042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 t="str">
            <v/>
          </cell>
        </row>
        <row r="109">
          <cell r="A109" t="str">
            <v>LDNO LV: NHH UMS category D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 t="str">
            <v/>
          </cell>
        </row>
        <row r="110">
          <cell r="A110" t="str">
            <v>LDNO HV: NHH UMS category D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&gt; LV UMS (Pseudo HH Metered)</v>
          </cell>
        </row>
        <row r="112">
          <cell r="A112" t="str">
            <v>LV UMS (Pseudo HH Metered)</v>
          </cell>
          <cell r="B112">
            <v>118960.10732837782</v>
          </cell>
          <cell r="C112">
            <v>0</v>
          </cell>
          <cell r="D112">
            <v>4319850.1290728468</v>
          </cell>
          <cell r="E112">
            <v>4319850.1290728468</v>
          </cell>
          <cell r="F112">
            <v>0</v>
          </cell>
          <cell r="G112">
            <v>0</v>
          </cell>
          <cell r="H112">
            <v>0</v>
          </cell>
          <cell r="I112">
            <v>3.6313435033715296</v>
          </cell>
        </row>
        <row r="113">
          <cell r="A113" t="str">
            <v>LDNO LV: LV UMS (Pseudo HH Metered)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HV: LV UMS (Pseudo HH Metered)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&gt; LV Generation NHH or Aggregate HH</v>
          </cell>
        </row>
        <row r="116">
          <cell r="A116" t="str">
            <v>LV Generation NHH or Aggregate HH</v>
          </cell>
          <cell r="B116">
            <v>3287.7604846027739</v>
          </cell>
          <cell r="C116">
            <v>265.54470327062711</v>
          </cell>
          <cell r="D116">
            <v>-22126.628061376668</v>
          </cell>
          <cell r="E116">
            <v>-22126.628061376668</v>
          </cell>
          <cell r="F116">
            <v>0</v>
          </cell>
          <cell r="G116">
            <v>0</v>
          </cell>
          <cell r="H116">
            <v>0</v>
          </cell>
          <cell r="I116">
            <v>-0.67300000000000004</v>
          </cell>
        </row>
        <row r="117">
          <cell r="A117" t="str">
            <v>LDNO LV: LV Generation NHH or Aggregate HH</v>
          </cell>
          <cell r="B117">
            <v>140.58725178618519</v>
          </cell>
          <cell r="C117">
            <v>0</v>
          </cell>
          <cell r="D117">
            <v>-946.15220452102631</v>
          </cell>
          <cell r="E117">
            <v>-946.15220452102631</v>
          </cell>
          <cell r="F117">
            <v>0</v>
          </cell>
          <cell r="G117">
            <v>0</v>
          </cell>
          <cell r="H117">
            <v>0</v>
          </cell>
          <cell r="I117">
            <v>-0.67300000000000004</v>
          </cell>
        </row>
        <row r="118">
          <cell r="A118" t="str">
            <v>LDNO HV: LV Generation NHH or Aggregate HH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&gt; LV Sub Generation NHH</v>
          </cell>
        </row>
        <row r="120">
          <cell r="A120" t="str">
            <v>LV Sub Generation NHH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 t="str">
            <v/>
          </cell>
        </row>
        <row r="121">
          <cell r="A121" t="str">
            <v>LDNO HV: LV Sub Generation NHH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 t="str">
            <v/>
          </cell>
        </row>
        <row r="122">
          <cell r="A122" t="str">
            <v>&gt; LV Generation Intermittent</v>
          </cell>
        </row>
        <row r="123">
          <cell r="A123" t="str">
            <v>LV Generation Intermittent</v>
          </cell>
          <cell r="B123">
            <v>81306.118042743969</v>
          </cell>
          <cell r="C123">
            <v>506.57758777781174</v>
          </cell>
          <cell r="D123">
            <v>-541115.92167883366</v>
          </cell>
          <cell r="E123">
            <v>-547190.17442766693</v>
          </cell>
          <cell r="F123">
            <v>0</v>
          </cell>
          <cell r="G123">
            <v>0</v>
          </cell>
          <cell r="H123">
            <v>6074.2527488333471</v>
          </cell>
          <cell r="I123">
            <v>-0.66552915660585354</v>
          </cell>
        </row>
        <row r="124">
          <cell r="A124" t="str">
            <v>LDNO LV: LV Generation Intermittent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 t="str">
            <v/>
          </cell>
        </row>
        <row r="125">
          <cell r="A125" t="str">
            <v>LDNO HV: LV Generation Intermittent</v>
          </cell>
          <cell r="B125">
            <v>558.05891549174419</v>
          </cell>
          <cell r="C125">
            <v>0</v>
          </cell>
          <cell r="D125">
            <v>-3755.7365012594387</v>
          </cell>
          <cell r="E125">
            <v>-3755.7365012594387</v>
          </cell>
          <cell r="F125">
            <v>0</v>
          </cell>
          <cell r="G125">
            <v>0</v>
          </cell>
          <cell r="H125">
            <v>0</v>
          </cell>
          <cell r="I125">
            <v>-0.67300000000000015</v>
          </cell>
        </row>
        <row r="126">
          <cell r="A126" t="str">
            <v>&gt; LV Generation Non-Intermittent</v>
          </cell>
        </row>
        <row r="127">
          <cell r="A127" t="str">
            <v>LV Generation Non-Intermittent</v>
          </cell>
          <cell r="B127">
            <v>2791.1182791551814</v>
          </cell>
          <cell r="C127">
            <v>8.170606254480834</v>
          </cell>
          <cell r="D127">
            <v>-18813.99787637181</v>
          </cell>
          <cell r="E127">
            <v>-19401.0598718974</v>
          </cell>
          <cell r="F127">
            <v>0</v>
          </cell>
          <cell r="G127">
            <v>0</v>
          </cell>
          <cell r="H127">
            <v>587.06199552559133</v>
          </cell>
          <cell r="I127">
            <v>-0.67406666413529603</v>
          </cell>
        </row>
        <row r="128">
          <cell r="A128" t="str">
            <v>LDNO LV: LV Generation Non-Intermittent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 t="str">
            <v/>
          </cell>
        </row>
        <row r="129">
          <cell r="A129" t="str">
            <v>LDNO HV: LV Generation Non-Intermittent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</row>
        <row r="130">
          <cell r="A130" t="str">
            <v>&gt; LV Sub Generation Intermittent</v>
          </cell>
        </row>
        <row r="131">
          <cell r="A131" t="str">
            <v>LV Sub Generation Intermittent</v>
          </cell>
          <cell r="B131">
            <v>12847.463590794596</v>
          </cell>
          <cell r="C131">
            <v>61.279546908606257</v>
          </cell>
          <cell r="D131">
            <v>-76657.75248030803</v>
          </cell>
          <cell r="E131">
            <v>-78369.527903847033</v>
          </cell>
          <cell r="F131">
            <v>0</v>
          </cell>
          <cell r="G131">
            <v>0</v>
          </cell>
          <cell r="H131">
            <v>1711.7754235390055</v>
          </cell>
          <cell r="I131">
            <v>-0.59667616053984762</v>
          </cell>
        </row>
        <row r="132">
          <cell r="A132" t="str">
            <v>LDNO HV: LV Sub Generation Intermittent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 t="str">
            <v/>
          </cell>
        </row>
        <row r="133">
          <cell r="A133" t="str">
            <v>&gt; LV Sub Generation Non-Intermittent</v>
          </cell>
        </row>
        <row r="134">
          <cell r="A134" t="str">
            <v>LV Sub Generation Non-Intermittent</v>
          </cell>
          <cell r="B134">
            <v>3989.5055712099725</v>
          </cell>
          <cell r="C134">
            <v>9.1919320362909378</v>
          </cell>
          <cell r="D134">
            <v>-25050.386609621673</v>
          </cell>
          <cell r="E134">
            <v>-25353.671304188152</v>
          </cell>
          <cell r="F134">
            <v>0</v>
          </cell>
          <cell r="G134">
            <v>0</v>
          </cell>
          <cell r="H134">
            <v>303.28469456647832</v>
          </cell>
          <cell r="I134">
            <v>-0.62790704668759667</v>
          </cell>
        </row>
        <row r="135">
          <cell r="A135" t="str">
            <v>LDNO HV: LV Sub Generation Non-Intermittent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 t="str">
            <v/>
          </cell>
        </row>
        <row r="136">
          <cell r="A136" t="str">
            <v>&gt; HV Generation Intermittent</v>
          </cell>
        </row>
        <row r="137">
          <cell r="A137" t="str">
            <v>HV Generation Intermittent</v>
          </cell>
          <cell r="B137">
            <v>374463.18001826725</v>
          </cell>
          <cell r="C137">
            <v>148.54856177242229</v>
          </cell>
          <cell r="D137">
            <v>-1432982.316726279</v>
          </cell>
          <cell r="E137">
            <v>-1456661.7702710596</v>
          </cell>
          <cell r="F137">
            <v>21313.970465949809</v>
          </cell>
          <cell r="G137">
            <v>0</v>
          </cell>
          <cell r="H137">
            <v>2365.4830788308655</v>
          </cell>
          <cell r="I137">
            <v>-0.38267642673343066</v>
          </cell>
        </row>
        <row r="138">
          <cell r="A138" t="str">
            <v>LDNO HV: HV Generation Intermittent</v>
          </cell>
          <cell r="B138">
            <v>67.725725697226451</v>
          </cell>
          <cell r="C138">
            <v>0</v>
          </cell>
          <cell r="D138">
            <v>-144.72933928374835</v>
          </cell>
          <cell r="E138">
            <v>-263.45307296221091</v>
          </cell>
          <cell r="F138">
            <v>0</v>
          </cell>
          <cell r="G138">
            <v>0</v>
          </cell>
          <cell r="H138">
            <v>118.72373367846254</v>
          </cell>
          <cell r="I138">
            <v>-0.21369920778814985</v>
          </cell>
        </row>
        <row r="139">
          <cell r="A139" t="str">
            <v>&gt; HV Generation Non-Intermittent</v>
          </cell>
        </row>
        <row r="140">
          <cell r="A140" t="str">
            <v>HV Generation Non-Intermittent</v>
          </cell>
          <cell r="B140">
            <v>255813.47435423156</v>
          </cell>
          <cell r="C140">
            <v>52.547790558952094</v>
          </cell>
          <cell r="D140">
            <v>-1017233.5877573738</v>
          </cell>
          <cell r="E140">
            <v>-1026392.0086294012</v>
          </cell>
          <cell r="F140">
            <v>7539.6358110842857</v>
          </cell>
          <cell r="G140">
            <v>0</v>
          </cell>
          <cell r="H140">
            <v>1618.7850609432148</v>
          </cell>
          <cell r="I140">
            <v>-0.39764660181612799</v>
          </cell>
        </row>
        <row r="141">
          <cell r="A141" t="str">
            <v>LDNO HV: HV Generation Non-Intermittent</v>
          </cell>
          <cell r="B141">
            <v>5.4332936834264878</v>
          </cell>
          <cell r="C141">
            <v>0</v>
          </cell>
          <cell r="D141">
            <v>-285.09413046734846</v>
          </cell>
          <cell r="E141">
            <v>-286.17157830607312</v>
          </cell>
          <cell r="F141">
            <v>0</v>
          </cell>
          <cell r="G141">
            <v>0</v>
          </cell>
          <cell r="H141">
            <v>1.077447838724614</v>
          </cell>
          <cell r="I141">
            <v>-5.2471695269664655</v>
          </cell>
        </row>
        <row r="143">
          <cell r="A143" t="str">
            <v>3803. Revenue summary by tariff component</v>
          </cell>
        </row>
        <row r="144">
          <cell r="A144" t="str">
            <v>Data sources:</v>
          </cell>
        </row>
        <row r="145">
          <cell r="A145" t="str">
            <v>x1 = 3802. All units (MWh) (in Revenue summary)</v>
          </cell>
        </row>
        <row r="146">
          <cell r="A146" t="str">
            <v>x2 = 3802. MPANs (in Revenue summary)</v>
          </cell>
        </row>
        <row r="147">
          <cell r="A147" t="str">
            <v>x3 = 3802. Net revenues (£) (in Revenue summary)</v>
          </cell>
        </row>
        <row r="148">
          <cell r="A148" t="str">
            <v>x4 = 3802. Revenues from unit rates (£) (in Revenue summary)</v>
          </cell>
        </row>
        <row r="149">
          <cell r="A149" t="str">
            <v>x5 = 3802. Revenues from fixed charges (£) (in Revenue summary)</v>
          </cell>
        </row>
        <row r="150">
          <cell r="A150" t="str">
            <v>x6 = 3802. Revenues from capacity charges (£) (in Revenue summary)</v>
          </cell>
        </row>
        <row r="151">
          <cell r="A151" t="str">
            <v>x7 = 3802. Revenues from reactive power charges (£) (in Revenue summary)</v>
          </cell>
        </row>
        <row r="152">
          <cell r="A152" t="str">
            <v>Kind:</v>
          </cell>
          <cell r="B152" t="str">
            <v>Cell summation</v>
          </cell>
          <cell r="C152" t="str">
            <v>Cell summation</v>
          </cell>
          <cell r="D152" t="str">
            <v>Cell summation</v>
          </cell>
          <cell r="E152" t="str">
            <v>Cell summation</v>
          </cell>
          <cell r="F152" t="str">
            <v>Cell summation</v>
          </cell>
          <cell r="G152" t="str">
            <v>Cell summation</v>
          </cell>
          <cell r="H152" t="str">
            <v>Cell summation</v>
          </cell>
        </row>
        <row r="153">
          <cell r="A153" t="str">
            <v>Formula:</v>
          </cell>
          <cell r="B153" t="str">
            <v>=SUM(x1)</v>
          </cell>
          <cell r="C153" t="str">
            <v>=SUM(x2)</v>
          </cell>
          <cell r="D153" t="str">
            <v>=SUM(x3)</v>
          </cell>
          <cell r="E153" t="str">
            <v>=SUM(x4)</v>
          </cell>
          <cell r="F153" t="str">
            <v>=SUM(x5)</v>
          </cell>
          <cell r="G153" t="str">
            <v>=SUM(x6)</v>
          </cell>
          <cell r="H153" t="str">
            <v>=SUM(x7)</v>
          </cell>
        </row>
        <row r="155">
          <cell r="B155" t="str">
            <v>Total units (MWh)</v>
          </cell>
          <cell r="C155" t="str">
            <v>Total MPANs</v>
          </cell>
          <cell r="D155" t="str">
            <v>Total net revenues (£)</v>
          </cell>
          <cell r="E155" t="str">
            <v>Total net revenues from unit rates (£)</v>
          </cell>
          <cell r="F155" t="str">
            <v>Total revenues from fixed charges (£)</v>
          </cell>
          <cell r="G155" t="str">
            <v>Total revenues from capacity charges (£)</v>
          </cell>
          <cell r="H155" t="str">
            <v>Total revenues from reactive power charges (£)</v>
          </cell>
        </row>
        <row r="156">
          <cell r="A156" t="str">
            <v>Revenue summary by tariff component</v>
          </cell>
          <cell r="B156">
            <v>13097413.116384251</v>
          </cell>
          <cell r="C156">
            <v>1636238.5063123861</v>
          </cell>
          <cell r="D156">
            <v>324235638.525186</v>
          </cell>
          <cell r="E156">
            <v>273682573.21070457</v>
          </cell>
          <cell r="F156">
            <v>29325046.400251526</v>
          </cell>
          <cell r="G156">
            <v>20198648.411753144</v>
          </cell>
          <cell r="H156">
            <v>1029370.5024766312</v>
          </cell>
          <cell r="I156">
            <v>0</v>
          </cell>
        </row>
      </sheetData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AggCap"/>
      <sheetName val="Reactive"/>
      <sheetName val="Aggreg"/>
      <sheetName val="Revenue"/>
      <sheetName val="Adder"/>
      <sheetName val="Adjust"/>
      <sheetName val="Tariffs"/>
      <sheetName val="Summary"/>
      <sheetName val="M-ATW"/>
      <sheetName val="M-Rev"/>
      <sheetName val="CData"/>
      <sheetName val="CTables"/>
      <sheetName val="CDCM Model_01 April 2018 Pre-Re"/>
    </sheetNames>
    <sheetDataSet>
      <sheetData sheetId="0"/>
      <sheetData sheetId="1">
        <row r="12">
          <cell r="E12">
            <v>299500000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Tariffs for WPD South West in April 18 (Final)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Exceeded capacity charge p/kVA/day (in Tariffs)</v>
          </cell>
        </row>
        <row r="11">
          <cell r="A11" t="str">
            <v>x7 = 3607. Reactive power charge p/kVArh (in Tariffs)</v>
          </cell>
        </row>
        <row r="12">
          <cell r="A12" t="str">
            <v>Kind:</v>
          </cell>
          <cell r="B12" t="str">
            <v>Input data</v>
          </cell>
          <cell r="C12" t="str">
            <v>Fixed data</v>
          </cell>
          <cell r="D12" t="str">
            <v>Copy cells</v>
          </cell>
          <cell r="E12" t="str">
            <v>Copy cells</v>
          </cell>
          <cell r="F12" t="str">
            <v>Copy cells</v>
          </cell>
          <cell r="G12" t="str">
            <v>Copy cells</v>
          </cell>
          <cell r="H12" t="str">
            <v>Copy cells</v>
          </cell>
          <cell r="I12" t="str">
            <v>Copy cells</v>
          </cell>
        </row>
        <row r="13">
          <cell r="A13" t="str">
            <v>Formula:</v>
          </cell>
          <cell r="B13" t="str">
            <v/>
          </cell>
          <cell r="C13" t="str">
            <v/>
          </cell>
          <cell r="D13" t="str">
            <v>= x1</v>
          </cell>
          <cell r="E13" t="str">
            <v>= x2</v>
          </cell>
          <cell r="F13" t="str">
            <v>= x3</v>
          </cell>
          <cell r="G13" t="str">
            <v>= x4</v>
          </cell>
          <cell r="H13" t="str">
            <v>= x5</v>
          </cell>
          <cell r="I13" t="str">
            <v>= x6</v>
          </cell>
        </row>
        <row r="15">
          <cell r="B15" t="str">
            <v>Open LLFCs</v>
          </cell>
          <cell r="C15" t="str">
            <v>PCs</v>
          </cell>
          <cell r="D15" t="str">
            <v>Unit rate 1 p/kWh</v>
          </cell>
          <cell r="E15" t="str">
            <v>Unit rate 2 p/kWh</v>
          </cell>
          <cell r="F15" t="str">
            <v>Unit rate 3 p/kWh</v>
          </cell>
          <cell r="G15" t="str">
            <v>Fixed charge p/MPAN/day</v>
          </cell>
          <cell r="H15" t="str">
            <v>Capacity charge p/kVA/day</v>
          </cell>
          <cell r="I15" t="str">
            <v>Exceeded capacity charge p/kVA/day</v>
          </cell>
        </row>
        <row r="16">
          <cell r="A16" t="str">
            <v>Domestic Unrestricted</v>
          </cell>
          <cell r="B16" t="str">
            <v>10, 20</v>
          </cell>
          <cell r="C16">
            <v>1</v>
          </cell>
          <cell r="D16">
            <v>2.6960000000000002</v>
          </cell>
          <cell r="E16">
            <v>0</v>
          </cell>
          <cell r="F16">
            <v>0</v>
          </cell>
          <cell r="G16">
            <v>5.17</v>
          </cell>
          <cell r="H16">
            <v>0</v>
          </cell>
          <cell r="I16">
            <v>0</v>
          </cell>
        </row>
        <row r="17">
          <cell r="A17" t="str">
            <v>Domestic Two Rate</v>
          </cell>
          <cell r="B17" t="str">
            <v>30, 40</v>
          </cell>
          <cell r="C17">
            <v>2</v>
          </cell>
          <cell r="D17">
            <v>3.0350000000000001</v>
          </cell>
          <cell r="E17">
            <v>1.4339999999999999</v>
          </cell>
          <cell r="F17">
            <v>0</v>
          </cell>
          <cell r="G17">
            <v>5.17</v>
          </cell>
          <cell r="H17">
            <v>0</v>
          </cell>
          <cell r="I17">
            <v>0</v>
          </cell>
        </row>
        <row r="18">
          <cell r="A18" t="str">
            <v>Domestic Off Peak (related MPAN)</v>
          </cell>
          <cell r="B18">
            <v>430</v>
          </cell>
          <cell r="C18">
            <v>2</v>
          </cell>
          <cell r="D18">
            <v>1.4159999999999999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Small Non Domestic Unrestricted</v>
          </cell>
          <cell r="B19">
            <v>110</v>
          </cell>
          <cell r="C19">
            <v>3</v>
          </cell>
          <cell r="D19">
            <v>2.4590000000000001</v>
          </cell>
          <cell r="E19">
            <v>0</v>
          </cell>
          <cell r="F19">
            <v>0</v>
          </cell>
          <cell r="G19">
            <v>8.3699999999999992</v>
          </cell>
          <cell r="H19">
            <v>0</v>
          </cell>
          <cell r="I19">
            <v>0</v>
          </cell>
        </row>
        <row r="20">
          <cell r="A20" t="str">
            <v>Small Non Domestic Two Rate</v>
          </cell>
          <cell r="B20">
            <v>210</v>
          </cell>
          <cell r="C20">
            <v>4</v>
          </cell>
          <cell r="D20">
            <v>2.66</v>
          </cell>
          <cell r="E20">
            <v>1.429</v>
          </cell>
          <cell r="F20">
            <v>0</v>
          </cell>
          <cell r="G20">
            <v>8.3699999999999992</v>
          </cell>
          <cell r="H20">
            <v>0</v>
          </cell>
          <cell r="I20">
            <v>0</v>
          </cell>
        </row>
        <row r="21">
          <cell r="A21" t="str">
            <v>Small Non Domestic Off Peak (related MPAN)</v>
          </cell>
          <cell r="B21">
            <v>251</v>
          </cell>
          <cell r="C21">
            <v>4</v>
          </cell>
          <cell r="D21">
            <v>1.4239999999999999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LV Medium Non-Domestic</v>
          </cell>
          <cell r="B22">
            <v>570</v>
          </cell>
          <cell r="C22" t="str">
            <v>5-8</v>
          </cell>
          <cell r="D22">
            <v>2.5179999999999998</v>
          </cell>
          <cell r="E22">
            <v>1.403</v>
          </cell>
          <cell r="F22">
            <v>0</v>
          </cell>
          <cell r="G22">
            <v>37.15</v>
          </cell>
          <cell r="H22">
            <v>0</v>
          </cell>
          <cell r="I22">
            <v>0</v>
          </cell>
        </row>
        <row r="23">
          <cell r="A23" t="str">
            <v>LV Sub Medium Non-Domestic</v>
          </cell>
          <cell r="B23">
            <v>540</v>
          </cell>
          <cell r="C23" t="str">
            <v>5-8</v>
          </cell>
          <cell r="D23">
            <v>2.39</v>
          </cell>
          <cell r="E23">
            <v>1.39</v>
          </cell>
          <cell r="F23">
            <v>0</v>
          </cell>
          <cell r="G23">
            <v>25.77</v>
          </cell>
          <cell r="H23">
            <v>0</v>
          </cell>
          <cell r="I23">
            <v>0</v>
          </cell>
        </row>
        <row r="24">
          <cell r="A24" t="str">
            <v>HV Medium Non-Domestic</v>
          </cell>
          <cell r="B24">
            <v>510</v>
          </cell>
          <cell r="C24" t="str">
            <v>5-8</v>
          </cell>
          <cell r="D24">
            <v>1.9339999999999999</v>
          </cell>
          <cell r="E24">
            <v>1.337</v>
          </cell>
          <cell r="F24">
            <v>0</v>
          </cell>
          <cell r="G24">
            <v>172.89</v>
          </cell>
          <cell r="H24">
            <v>0</v>
          </cell>
          <cell r="I24">
            <v>0</v>
          </cell>
        </row>
        <row r="25">
          <cell r="A25" t="str">
            <v>LV Network Domestic</v>
          </cell>
          <cell r="B25">
            <v>202</v>
          </cell>
          <cell r="C25">
            <v>0</v>
          </cell>
          <cell r="D25">
            <v>13.893000000000001</v>
          </cell>
          <cell r="E25">
            <v>1.806</v>
          </cell>
          <cell r="F25">
            <v>1.42</v>
          </cell>
          <cell r="G25">
            <v>5.17</v>
          </cell>
          <cell r="H25">
            <v>0</v>
          </cell>
          <cell r="I25">
            <v>0</v>
          </cell>
        </row>
        <row r="26">
          <cell r="A26" t="str">
            <v>LV Network Non-Domestic Non-CT</v>
          </cell>
          <cell r="B26">
            <v>203</v>
          </cell>
          <cell r="C26">
            <v>0</v>
          </cell>
          <cell r="D26">
            <v>14.143000000000001</v>
          </cell>
          <cell r="E26">
            <v>1.8169999999999999</v>
          </cell>
          <cell r="F26">
            <v>1.423</v>
          </cell>
          <cell r="G26">
            <v>8.3699999999999992</v>
          </cell>
          <cell r="H26">
            <v>0</v>
          </cell>
          <cell r="I26">
            <v>0</v>
          </cell>
        </row>
        <row r="27">
          <cell r="A27" t="str">
            <v>LV HH Metered</v>
          </cell>
          <cell r="B27">
            <v>570</v>
          </cell>
          <cell r="C27">
            <v>0</v>
          </cell>
          <cell r="D27">
            <v>10.317</v>
          </cell>
          <cell r="E27">
            <v>1.617</v>
          </cell>
          <cell r="F27">
            <v>1.3759999999999999</v>
          </cell>
          <cell r="G27">
            <v>11.81</v>
          </cell>
          <cell r="H27">
            <v>3.05</v>
          </cell>
          <cell r="I27">
            <v>6.95</v>
          </cell>
        </row>
        <row r="28">
          <cell r="A28" t="str">
            <v>LV Sub HH Metered</v>
          </cell>
          <cell r="B28">
            <v>540</v>
          </cell>
          <cell r="C28">
            <v>0</v>
          </cell>
          <cell r="D28">
            <v>8.2810000000000006</v>
          </cell>
          <cell r="E28">
            <v>1.48</v>
          </cell>
          <cell r="F28">
            <v>1.347</v>
          </cell>
          <cell r="G28">
            <v>9.09</v>
          </cell>
          <cell r="H28">
            <v>3.27</v>
          </cell>
          <cell r="I28">
            <v>6.72</v>
          </cell>
        </row>
        <row r="29">
          <cell r="A29" t="str">
            <v>HV HH Metered</v>
          </cell>
          <cell r="B29">
            <v>510</v>
          </cell>
          <cell r="C29">
            <v>0</v>
          </cell>
          <cell r="D29">
            <v>6.4630000000000001</v>
          </cell>
          <cell r="E29">
            <v>1.383</v>
          </cell>
          <cell r="F29">
            <v>1.3240000000000001</v>
          </cell>
          <cell r="G29">
            <v>90.23</v>
          </cell>
          <cell r="H29">
            <v>2.78</v>
          </cell>
          <cell r="I29">
            <v>6.82</v>
          </cell>
        </row>
        <row r="30">
          <cell r="A30" t="str">
            <v>NHH UMS category A</v>
          </cell>
          <cell r="B30">
            <v>977</v>
          </cell>
          <cell r="C30">
            <v>8</v>
          </cell>
          <cell r="D30">
            <v>2.976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B</v>
          </cell>
          <cell r="B31">
            <v>980</v>
          </cell>
          <cell r="C31">
            <v>1</v>
          </cell>
          <cell r="D31">
            <v>3.3479999999999999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NHH UMS category C</v>
          </cell>
          <cell r="B32">
            <v>978</v>
          </cell>
          <cell r="C32">
            <v>1</v>
          </cell>
          <cell r="D32">
            <v>4.2229999999999999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NHH UMS category D</v>
          </cell>
          <cell r="B33">
            <v>979</v>
          </cell>
          <cell r="C33">
            <v>1</v>
          </cell>
          <cell r="D33">
            <v>2.6160000000000001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UMS (Pseudo HH Metered)</v>
          </cell>
          <cell r="B34">
            <v>970</v>
          </cell>
          <cell r="C34">
            <v>0</v>
          </cell>
          <cell r="D34">
            <v>33.837000000000003</v>
          </cell>
          <cell r="E34">
            <v>2.6640000000000001</v>
          </cell>
          <cell r="F34">
            <v>2.2469999999999999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NHH or Aggregate HH</v>
          </cell>
          <cell r="B35">
            <v>581</v>
          </cell>
          <cell r="C35" t="str">
            <v>8&amp;0</v>
          </cell>
          <cell r="D35">
            <v>-0.69599999999999995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LV Sub Generation NHH</v>
          </cell>
          <cell r="B36">
            <v>551</v>
          </cell>
          <cell r="C36">
            <v>8</v>
          </cell>
          <cell r="D36">
            <v>-0.629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LV Generation Intermittent</v>
          </cell>
          <cell r="B37">
            <v>581</v>
          </cell>
          <cell r="C37">
            <v>0</v>
          </cell>
          <cell r="D37">
            <v>-0.69599999999999995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LV Generation Intermittent no RP charge</v>
          </cell>
          <cell r="B38" t="str">
            <v>tbc</v>
          </cell>
          <cell r="C38">
            <v>0</v>
          </cell>
          <cell r="D38">
            <v>-0.69599999999999995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LV Generation Non-Intermittent</v>
          </cell>
          <cell r="B39">
            <v>527</v>
          </cell>
          <cell r="C39">
            <v>0</v>
          </cell>
          <cell r="D39">
            <v>-8.5429999999999993</v>
          </cell>
          <cell r="E39">
            <v>-0.35399999999999998</v>
          </cell>
          <cell r="F39">
            <v>-9.1999999999999998E-2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LV Generation Non-Intermittent no RP charge</v>
          </cell>
          <cell r="B40" t="str">
            <v>tbc</v>
          </cell>
          <cell r="C40">
            <v>0</v>
          </cell>
          <cell r="D40">
            <v>-8.5429999999999993</v>
          </cell>
          <cell r="E40">
            <v>-0.35399999999999998</v>
          </cell>
          <cell r="F40">
            <v>-9.1999999999999998E-2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LV Sub Generation Intermittent</v>
          </cell>
          <cell r="B41">
            <v>551</v>
          </cell>
          <cell r="C41">
            <v>0</v>
          </cell>
          <cell r="D41">
            <v>-0.629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LV Sub Generation Intermittent no RP charge</v>
          </cell>
          <cell r="B42" t="str">
            <v>tbc</v>
          </cell>
          <cell r="C42">
            <v>0</v>
          </cell>
          <cell r="D42">
            <v>-0.629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LV Sub Generation Non-Intermittent</v>
          </cell>
          <cell r="B43">
            <v>526</v>
          </cell>
          <cell r="C43">
            <v>0</v>
          </cell>
          <cell r="D43">
            <v>-7.8440000000000003</v>
          </cell>
          <cell r="E43">
            <v>-0.30299999999999999</v>
          </cell>
          <cell r="F43">
            <v>-8.2000000000000003E-2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LV Sub Generation Non-Intermittent no RP charge</v>
          </cell>
          <cell r="B44" t="str">
            <v>tbc</v>
          </cell>
          <cell r="C44">
            <v>0</v>
          </cell>
          <cell r="D44">
            <v>-7.8440000000000003</v>
          </cell>
          <cell r="E44">
            <v>-0.30299999999999999</v>
          </cell>
          <cell r="F44">
            <v>-8.2000000000000003E-2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HV Generation Intermittent</v>
          </cell>
          <cell r="B45">
            <v>521</v>
          </cell>
          <cell r="C45">
            <v>0</v>
          </cell>
          <cell r="D45">
            <v>-0.4</v>
          </cell>
          <cell r="E45">
            <v>0</v>
          </cell>
          <cell r="F45">
            <v>0</v>
          </cell>
          <cell r="G45">
            <v>43.5</v>
          </cell>
          <cell r="H45">
            <v>0</v>
          </cell>
          <cell r="I45">
            <v>0</v>
          </cell>
        </row>
        <row r="46">
          <cell r="A46" t="str">
            <v>HV Generation Intermittent no RP charge</v>
          </cell>
          <cell r="B46" t="str">
            <v>tbc</v>
          </cell>
          <cell r="C46">
            <v>0</v>
          </cell>
          <cell r="D46">
            <v>-0.4</v>
          </cell>
          <cell r="E46">
            <v>0</v>
          </cell>
          <cell r="F46">
            <v>0</v>
          </cell>
          <cell r="G46">
            <v>43.5</v>
          </cell>
          <cell r="H46">
            <v>0</v>
          </cell>
          <cell r="I46">
            <v>0</v>
          </cell>
        </row>
        <row r="47">
          <cell r="A47" t="str">
            <v>HV Generation Non-Intermittent</v>
          </cell>
          <cell r="B47">
            <v>524</v>
          </cell>
          <cell r="C47">
            <v>0</v>
          </cell>
          <cell r="D47">
            <v>-5.4420000000000002</v>
          </cell>
          <cell r="E47">
            <v>-0.13200000000000001</v>
          </cell>
          <cell r="F47">
            <v>-4.5999999999999999E-2</v>
          </cell>
          <cell r="G47">
            <v>43.5</v>
          </cell>
          <cell r="H47">
            <v>0</v>
          </cell>
          <cell r="I47">
            <v>0</v>
          </cell>
        </row>
        <row r="48">
          <cell r="A48" t="str">
            <v>HV Generation Non-Intermittent no RP charge</v>
          </cell>
          <cell r="B48" t="str">
            <v>tbc</v>
          </cell>
          <cell r="C48">
            <v>0</v>
          </cell>
          <cell r="D48">
            <v>-5.4420000000000002</v>
          </cell>
          <cell r="E48">
            <v>-0.13200000000000001</v>
          </cell>
          <cell r="F48">
            <v>-4.5999999999999999E-2</v>
          </cell>
          <cell r="G48">
            <v>43.5</v>
          </cell>
          <cell r="H48">
            <v>0</v>
          </cell>
          <cell r="I48">
            <v>0</v>
          </cell>
        </row>
        <row r="49">
          <cell r="A49" t="str">
            <v>LDNO LV: Domestic Unrestricted</v>
          </cell>
          <cell r="B49">
            <v>20300</v>
          </cell>
          <cell r="C49">
            <v>1</v>
          </cell>
          <cell r="D49">
            <v>1.6910000000000001</v>
          </cell>
          <cell r="E49">
            <v>0</v>
          </cell>
          <cell r="F49">
            <v>0</v>
          </cell>
          <cell r="G49">
            <v>3.24</v>
          </cell>
          <cell r="H49">
            <v>0</v>
          </cell>
          <cell r="I49">
            <v>0</v>
          </cell>
        </row>
        <row r="50">
          <cell r="A50" t="str">
            <v>LDNO LV: Domestic Two Rate</v>
          </cell>
          <cell r="B50">
            <v>20301</v>
          </cell>
          <cell r="C50">
            <v>2</v>
          </cell>
          <cell r="D50">
            <v>1.9039999999999999</v>
          </cell>
          <cell r="E50">
            <v>0.9</v>
          </cell>
          <cell r="F50">
            <v>0</v>
          </cell>
          <cell r="G50">
            <v>3.24</v>
          </cell>
          <cell r="H50">
            <v>0</v>
          </cell>
          <cell r="I50">
            <v>0</v>
          </cell>
        </row>
        <row r="51">
          <cell r="A51" t="str">
            <v>LDNO LV: Domestic Off Peak (related MPAN)</v>
          </cell>
          <cell r="B51">
            <v>20302</v>
          </cell>
          <cell r="C51">
            <v>2</v>
          </cell>
          <cell r="D51">
            <v>0.88800000000000001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Small Non Domestic Unrestricted</v>
          </cell>
          <cell r="B52">
            <v>20303</v>
          </cell>
          <cell r="C52">
            <v>3</v>
          </cell>
          <cell r="D52">
            <v>1.5429999999999999</v>
          </cell>
          <cell r="E52">
            <v>0</v>
          </cell>
          <cell r="F52">
            <v>0</v>
          </cell>
          <cell r="G52">
            <v>5.25</v>
          </cell>
          <cell r="H52">
            <v>0</v>
          </cell>
          <cell r="I52">
            <v>0</v>
          </cell>
        </row>
        <row r="53">
          <cell r="A53" t="str">
            <v>LDNO LV: Small Non Domestic Two Rate</v>
          </cell>
          <cell r="B53">
            <v>20304</v>
          </cell>
          <cell r="C53">
            <v>4</v>
          </cell>
          <cell r="D53">
            <v>1.669</v>
          </cell>
          <cell r="E53">
            <v>0.89600000000000002</v>
          </cell>
          <cell r="F53">
            <v>0</v>
          </cell>
          <cell r="G53">
            <v>5.25</v>
          </cell>
          <cell r="H53">
            <v>0</v>
          </cell>
          <cell r="I53">
            <v>0</v>
          </cell>
        </row>
        <row r="54">
          <cell r="A54" t="str">
            <v>LDNO LV: Small Non Domestic Off Peak (related MPAN)</v>
          </cell>
          <cell r="B54">
            <v>20305</v>
          </cell>
          <cell r="C54">
            <v>4</v>
          </cell>
          <cell r="D54">
            <v>0.89300000000000002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Medium Non-Domestic</v>
          </cell>
          <cell r="B55">
            <v>20306</v>
          </cell>
          <cell r="C55" t="str">
            <v>5-8</v>
          </cell>
          <cell r="D55">
            <v>1.58</v>
          </cell>
          <cell r="E55">
            <v>0.88</v>
          </cell>
          <cell r="F55">
            <v>0</v>
          </cell>
          <cell r="G55">
            <v>23.3</v>
          </cell>
          <cell r="H55">
            <v>0</v>
          </cell>
          <cell r="I55">
            <v>0</v>
          </cell>
        </row>
        <row r="56">
          <cell r="A56" t="str">
            <v>LDNO LV: LV Network Domestic</v>
          </cell>
          <cell r="B56">
            <v>20307</v>
          </cell>
          <cell r="C56">
            <v>0</v>
          </cell>
          <cell r="D56">
            <v>8.7149999999999999</v>
          </cell>
          <cell r="E56">
            <v>1.133</v>
          </cell>
          <cell r="F56">
            <v>0.89100000000000001</v>
          </cell>
          <cell r="G56">
            <v>3.24</v>
          </cell>
          <cell r="H56">
            <v>0</v>
          </cell>
          <cell r="I56">
            <v>0</v>
          </cell>
        </row>
        <row r="57">
          <cell r="A57" t="str">
            <v>LDNO LV: LV Network Non-Domestic Non-CT</v>
          </cell>
          <cell r="B57">
            <v>20308</v>
          </cell>
          <cell r="C57">
            <v>0</v>
          </cell>
          <cell r="D57">
            <v>8.8719999999999999</v>
          </cell>
          <cell r="E57">
            <v>1.1399999999999999</v>
          </cell>
          <cell r="F57">
            <v>0.89300000000000002</v>
          </cell>
          <cell r="G57">
            <v>5.25</v>
          </cell>
          <cell r="H57">
            <v>0</v>
          </cell>
          <cell r="I57">
            <v>0</v>
          </cell>
        </row>
        <row r="58">
          <cell r="A58" t="str">
            <v>LDNO LV: LV HH Metered</v>
          </cell>
          <cell r="B58">
            <v>20309</v>
          </cell>
          <cell r="C58">
            <v>0</v>
          </cell>
          <cell r="D58">
            <v>6.4720000000000004</v>
          </cell>
          <cell r="E58">
            <v>1.014</v>
          </cell>
          <cell r="F58">
            <v>0.86299999999999999</v>
          </cell>
          <cell r="G58">
            <v>7.41</v>
          </cell>
          <cell r="H58">
            <v>1.91</v>
          </cell>
          <cell r="I58">
            <v>4.3600000000000003</v>
          </cell>
        </row>
        <row r="59">
          <cell r="A59" t="str">
            <v>LDNO LV: NHH UMS category A</v>
          </cell>
          <cell r="B59">
            <v>20310</v>
          </cell>
          <cell r="C59">
            <v>8</v>
          </cell>
          <cell r="D59">
            <v>1.867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LDNO LV: NHH UMS category B</v>
          </cell>
          <cell r="B60">
            <v>20311</v>
          </cell>
          <cell r="C60">
            <v>1</v>
          </cell>
          <cell r="D60">
            <v>2.1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LDNO LV: NHH UMS category C</v>
          </cell>
          <cell r="B61">
            <v>20312</v>
          </cell>
          <cell r="C61">
            <v>1</v>
          </cell>
          <cell r="D61">
            <v>2.649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LV: NHH UMS category D</v>
          </cell>
          <cell r="B62">
            <v>20313</v>
          </cell>
          <cell r="C62">
            <v>1</v>
          </cell>
          <cell r="D62">
            <v>1.641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LDNO LV: LV UMS (Pseudo HH Metered)</v>
          </cell>
          <cell r="B63">
            <v>20314</v>
          </cell>
          <cell r="C63">
            <v>0</v>
          </cell>
          <cell r="D63">
            <v>21.227</v>
          </cell>
          <cell r="E63">
            <v>1.671</v>
          </cell>
          <cell r="F63">
            <v>1.41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LDNO LV: LV Generation NHH or Aggregate HH</v>
          </cell>
          <cell r="B64">
            <v>20315</v>
          </cell>
          <cell r="C64" t="str">
            <v>8&amp;0</v>
          </cell>
          <cell r="D64">
            <v>-0.69599999999999995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LV: LV Generation Intermittent</v>
          </cell>
          <cell r="B65">
            <v>20316</v>
          </cell>
          <cell r="C65">
            <v>0</v>
          </cell>
          <cell r="D65">
            <v>-0.69599999999999995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LDNO LV: LV Generation Non-Intermittent</v>
          </cell>
          <cell r="B66">
            <v>20317</v>
          </cell>
          <cell r="C66">
            <v>0</v>
          </cell>
          <cell r="D66">
            <v>-8.5429999999999993</v>
          </cell>
          <cell r="E66">
            <v>-0.35399999999999998</v>
          </cell>
          <cell r="F66">
            <v>-9.1999999999999998E-2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LDNO HV: Domestic Unrestricted</v>
          </cell>
          <cell r="B67">
            <v>20318</v>
          </cell>
          <cell r="C67">
            <v>1</v>
          </cell>
          <cell r="D67">
            <v>1.028</v>
          </cell>
          <cell r="E67">
            <v>0</v>
          </cell>
          <cell r="F67">
            <v>0</v>
          </cell>
          <cell r="G67">
            <v>1.97</v>
          </cell>
          <cell r="H67">
            <v>0</v>
          </cell>
          <cell r="I67">
            <v>0</v>
          </cell>
        </row>
        <row r="68">
          <cell r="A68" t="str">
            <v>LDNO HV: Domestic Two Rate</v>
          </cell>
          <cell r="B68">
            <v>20319</v>
          </cell>
          <cell r="C68">
            <v>2</v>
          </cell>
          <cell r="D68">
            <v>1.157</v>
          </cell>
          <cell r="E68">
            <v>0.54700000000000004</v>
          </cell>
          <cell r="F68">
            <v>0</v>
          </cell>
          <cell r="G68">
            <v>1.97</v>
          </cell>
          <cell r="H68">
            <v>0</v>
          </cell>
          <cell r="I68">
            <v>0</v>
          </cell>
        </row>
        <row r="69">
          <cell r="A69" t="str">
            <v>LDNO HV: Domestic Off Peak (related MPAN)</v>
          </cell>
          <cell r="B69">
            <v>20320</v>
          </cell>
          <cell r="C69">
            <v>2</v>
          </cell>
          <cell r="D69">
            <v>0.54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Small Non Domestic Unrestricted</v>
          </cell>
          <cell r="B70">
            <v>20321</v>
          </cell>
          <cell r="C70">
            <v>3</v>
          </cell>
          <cell r="D70">
            <v>0.93700000000000006</v>
          </cell>
          <cell r="E70">
            <v>0</v>
          </cell>
          <cell r="F70">
            <v>0</v>
          </cell>
          <cell r="G70">
            <v>3.19</v>
          </cell>
          <cell r="H70">
            <v>0</v>
          </cell>
          <cell r="I70">
            <v>0</v>
          </cell>
        </row>
        <row r="71">
          <cell r="A71" t="str">
            <v>LDNO HV: Small Non Domestic Two Rate</v>
          </cell>
          <cell r="B71">
            <v>20322</v>
          </cell>
          <cell r="C71">
            <v>4</v>
          </cell>
          <cell r="D71">
            <v>1.014</v>
          </cell>
          <cell r="E71">
            <v>0.54500000000000004</v>
          </cell>
          <cell r="F71">
            <v>0</v>
          </cell>
          <cell r="G71">
            <v>3.19</v>
          </cell>
          <cell r="H71">
            <v>0</v>
          </cell>
          <cell r="I71">
            <v>0</v>
          </cell>
        </row>
        <row r="72">
          <cell r="A72" t="str">
            <v>LDNO HV: Small Non Domestic Off Peak (related MPAN)</v>
          </cell>
          <cell r="B72">
            <v>20323</v>
          </cell>
          <cell r="C72">
            <v>4</v>
          </cell>
          <cell r="D72">
            <v>0.54300000000000004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Medium Non-Domestic</v>
          </cell>
          <cell r="B73">
            <v>20324</v>
          </cell>
          <cell r="C73" t="str">
            <v>5-8</v>
          </cell>
          <cell r="D73">
            <v>0.96</v>
          </cell>
          <cell r="E73">
            <v>0.53500000000000003</v>
          </cell>
          <cell r="F73">
            <v>0</v>
          </cell>
          <cell r="G73">
            <v>14.16</v>
          </cell>
          <cell r="H73">
            <v>0</v>
          </cell>
          <cell r="I73">
            <v>0</v>
          </cell>
        </row>
        <row r="74">
          <cell r="A74" t="str">
            <v>LDNO HV: LV Network Domestic</v>
          </cell>
          <cell r="B74">
            <v>20325</v>
          </cell>
          <cell r="C74">
            <v>0</v>
          </cell>
          <cell r="D74">
            <v>5.2960000000000003</v>
          </cell>
          <cell r="E74">
            <v>0.68799999999999994</v>
          </cell>
          <cell r="F74">
            <v>0.54100000000000004</v>
          </cell>
          <cell r="G74">
            <v>1.97</v>
          </cell>
          <cell r="H74">
            <v>0</v>
          </cell>
          <cell r="I74">
            <v>0</v>
          </cell>
        </row>
        <row r="75">
          <cell r="A75" t="str">
            <v>LDNO HV: LV Network Non-Domestic Non-CT</v>
          </cell>
          <cell r="B75">
            <v>20326</v>
          </cell>
          <cell r="C75">
            <v>0</v>
          </cell>
          <cell r="D75">
            <v>5.391</v>
          </cell>
          <cell r="E75">
            <v>0.69299999999999995</v>
          </cell>
          <cell r="F75">
            <v>0.54200000000000004</v>
          </cell>
          <cell r="G75">
            <v>3.19</v>
          </cell>
          <cell r="H75">
            <v>0</v>
          </cell>
          <cell r="I75">
            <v>0</v>
          </cell>
        </row>
        <row r="76">
          <cell r="A76" t="str">
            <v>LDNO HV: LV HH Metered</v>
          </cell>
          <cell r="B76">
            <v>20327</v>
          </cell>
          <cell r="C76">
            <v>0</v>
          </cell>
          <cell r="D76">
            <v>3.9329999999999998</v>
          </cell>
          <cell r="E76">
            <v>0.61599999999999999</v>
          </cell>
          <cell r="F76">
            <v>0.52500000000000002</v>
          </cell>
          <cell r="G76">
            <v>4.5</v>
          </cell>
          <cell r="H76">
            <v>1.1599999999999999</v>
          </cell>
          <cell r="I76">
            <v>2.65</v>
          </cell>
        </row>
        <row r="77">
          <cell r="A77" t="str">
            <v>LDNO HV: LV Sub HH Metered</v>
          </cell>
          <cell r="B77">
            <v>20328</v>
          </cell>
          <cell r="C77">
            <v>0</v>
          </cell>
          <cell r="D77">
            <v>5.1760000000000002</v>
          </cell>
          <cell r="E77">
            <v>0.92500000000000004</v>
          </cell>
          <cell r="F77">
            <v>0.84199999999999997</v>
          </cell>
          <cell r="G77">
            <v>5.68</v>
          </cell>
          <cell r="H77">
            <v>2.04</v>
          </cell>
          <cell r="I77">
            <v>4.2</v>
          </cell>
        </row>
        <row r="78">
          <cell r="A78" t="str">
            <v>LDNO HV: HV HH Metered</v>
          </cell>
          <cell r="B78">
            <v>20329</v>
          </cell>
          <cell r="C78">
            <v>0</v>
          </cell>
          <cell r="D78">
            <v>4.7910000000000004</v>
          </cell>
          <cell r="E78">
            <v>1.0249999999999999</v>
          </cell>
          <cell r="F78">
            <v>0.98199999999999998</v>
          </cell>
          <cell r="G78">
            <v>66.89</v>
          </cell>
          <cell r="H78">
            <v>2.06</v>
          </cell>
          <cell r="I78">
            <v>5.0599999999999996</v>
          </cell>
        </row>
        <row r="79">
          <cell r="A79" t="str">
            <v>LDNO HV: NHH UMS category A</v>
          </cell>
          <cell r="B79">
            <v>20330</v>
          </cell>
          <cell r="C79">
            <v>8</v>
          </cell>
          <cell r="D79">
            <v>1.1339999999999999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LDNO HV: NHH UMS category B</v>
          </cell>
          <cell r="B80">
            <v>20331</v>
          </cell>
          <cell r="C80">
            <v>1</v>
          </cell>
          <cell r="D80">
            <v>1.276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LDNO HV: NHH UMS category C</v>
          </cell>
          <cell r="B81">
            <v>20332</v>
          </cell>
          <cell r="C81">
            <v>1</v>
          </cell>
          <cell r="D81">
            <v>1.61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LDNO HV: NHH UMS category D</v>
          </cell>
          <cell r="B82">
            <v>20333</v>
          </cell>
          <cell r="C82">
            <v>1</v>
          </cell>
          <cell r="D82">
            <v>0.997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LDNO HV: LV UMS (Pseudo HH Metered)</v>
          </cell>
          <cell r="B83">
            <v>20334</v>
          </cell>
          <cell r="C83">
            <v>0</v>
          </cell>
          <cell r="D83">
            <v>12.898</v>
          </cell>
          <cell r="E83">
            <v>1.0149999999999999</v>
          </cell>
          <cell r="F83">
            <v>0.85699999999999998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LDNO HV: LV Generation NHH or Aggregate HH</v>
          </cell>
          <cell r="B84">
            <v>20335</v>
          </cell>
          <cell r="C84" t="str">
            <v>8&amp;0</v>
          </cell>
          <cell r="D84">
            <v>-0.69599999999999995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LDNO HV: LV Sub Generation NHH</v>
          </cell>
          <cell r="B85">
            <v>20336</v>
          </cell>
          <cell r="C85">
            <v>8</v>
          </cell>
          <cell r="D85">
            <v>-0.629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LDNO HV: LV Generation Intermittent</v>
          </cell>
          <cell r="B86">
            <v>20337</v>
          </cell>
          <cell r="C86">
            <v>0</v>
          </cell>
          <cell r="D86">
            <v>-0.69599999999999995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LDNO HV: LV Generation Non-Intermittent</v>
          </cell>
          <cell r="B87">
            <v>20338</v>
          </cell>
          <cell r="C87">
            <v>0</v>
          </cell>
          <cell r="D87">
            <v>-8.5429999999999993</v>
          </cell>
          <cell r="E87">
            <v>-0.35399999999999998</v>
          </cell>
          <cell r="F87">
            <v>-9.1999999999999998E-2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LDNO HV: LV Sub Generation Intermittent</v>
          </cell>
          <cell r="B88">
            <v>20339</v>
          </cell>
          <cell r="C88">
            <v>0</v>
          </cell>
          <cell r="D88">
            <v>-0.629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LDNO HV: LV Sub Generation Non-Intermittent</v>
          </cell>
          <cell r="B89">
            <v>20340</v>
          </cell>
          <cell r="C89">
            <v>0</v>
          </cell>
          <cell r="D89">
            <v>-7.8440000000000003</v>
          </cell>
          <cell r="E89">
            <v>-0.30299999999999999</v>
          </cell>
          <cell r="F89">
            <v>-8.2000000000000003E-2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LDNO HV: HV Generation Intermittent</v>
          </cell>
          <cell r="B90">
            <v>20341</v>
          </cell>
          <cell r="C90">
            <v>0</v>
          </cell>
          <cell r="D90">
            <v>-0.4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LDNO HV: HV Generation Non-Intermittent</v>
          </cell>
          <cell r="B91">
            <v>20342</v>
          </cell>
          <cell r="C91">
            <v>0</v>
          </cell>
          <cell r="D91">
            <v>-5.4420000000000002</v>
          </cell>
          <cell r="E91">
            <v>-0.13200000000000001</v>
          </cell>
          <cell r="F91">
            <v>-4.5999999999999999E-2</v>
          </cell>
          <cell r="G91">
            <v>0</v>
          </cell>
          <cell r="H91">
            <v>0</v>
          </cell>
          <cell r="I91">
            <v>0</v>
          </cell>
        </row>
      </sheetData>
      <sheetData sheetId="20">
        <row r="1">
          <cell r="A1" t="str">
            <v>Summary for WPD South West in April 18 (Final)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Headline parameters</v>
          </cell>
        </row>
        <row r="5">
          <cell r="A5" t="str">
            <v>Data sources:</v>
          </cell>
        </row>
        <row r="6">
          <cell r="A6" t="str">
            <v>x1 = 1010. Annuity proportion for customer-contributed assets (in Financial and general assumptions)</v>
          </cell>
        </row>
        <row r="7">
          <cell r="A7" t="str">
            <v>x2 = 3606. Total net revenues from adder (£) (in Revenue forecast summary)</v>
          </cell>
        </row>
        <row r="8">
          <cell r="A8" t="str">
            <v>x3 = 3606. Deviation from target revenue (£) (in Revenue forecast summary)</v>
          </cell>
        </row>
        <row r="9">
          <cell r="A9" t="str">
            <v>x4 = 3402. Target CDCM revenue (£/year) (in Target CDCM revenue)</v>
          </cell>
        </row>
        <row r="10">
          <cell r="A10" t="str">
            <v>Kind:</v>
          </cell>
          <cell r="B10" t="str">
            <v>Copy cells</v>
          </cell>
          <cell r="C10" t="str">
            <v>Copy cells</v>
          </cell>
          <cell r="D10" t="str">
            <v>Copy cells</v>
          </cell>
          <cell r="E10" t="str">
            <v>Calculation</v>
          </cell>
        </row>
        <row r="11">
          <cell r="A11" t="str">
            <v>Formula:</v>
          </cell>
          <cell r="B11" t="str">
            <v>= x1</v>
          </cell>
          <cell r="C11" t="str">
            <v>= x2</v>
          </cell>
          <cell r="D11" t="str">
            <v>= x3</v>
          </cell>
          <cell r="E11" t="str">
            <v>=x3/x4</v>
          </cell>
        </row>
        <row r="13">
          <cell r="B13" t="str">
            <v>Annuity proportion for customer-contributed assets</v>
          </cell>
          <cell r="C13" t="str">
            <v>Total net revenues from adder (£)</v>
          </cell>
          <cell r="D13" t="str">
            <v>Deviation from target revenue (£)</v>
          </cell>
          <cell r="E13" t="str">
            <v>Over/under recovery</v>
          </cell>
        </row>
        <row r="14">
          <cell r="A14" t="str">
            <v>Headline parameters</v>
          </cell>
          <cell r="B14">
            <v>0</v>
          </cell>
          <cell r="C14">
            <v>159913608.44391313</v>
          </cell>
          <cell r="D14">
            <v>-39171.366202414036</v>
          </cell>
          <cell r="E14">
            <v>-1.1662545778196001E-4</v>
          </cell>
          <cell r="F14">
            <v>0</v>
          </cell>
        </row>
        <row r="16">
          <cell r="A16" t="str">
            <v>3802. Revenue summary</v>
          </cell>
        </row>
        <row r="17">
          <cell r="A17" t="str">
            <v>Data sources:</v>
          </cell>
        </row>
        <row r="18">
          <cell r="A18" t="str">
            <v>x1 = 1053. Rate 1 units (MWh) by tariff (in Volume forecasts for the charging year)</v>
          </cell>
        </row>
        <row r="19">
          <cell r="A19" t="str">
            <v>x2 = 1053. Rate 2 units (MWh) by tariff (in Volume forecasts for the charging year)</v>
          </cell>
        </row>
        <row r="20">
          <cell r="A20" t="str">
            <v>x3 = 1053. Rate 3 units (MWh) by tariff (in Volume forecasts for the charging year)</v>
          </cell>
        </row>
        <row r="21">
          <cell r="A21" t="str">
            <v>x4 = 1053. MPANs by tariff (in Volume forecasts for the charging year)</v>
          </cell>
        </row>
        <row r="22">
          <cell r="A22" t="str">
            <v>x5 = 1010. Days in the charging year (in Financial and general assumptions)</v>
          </cell>
        </row>
        <row r="23">
          <cell r="A23" t="str">
            <v>x6 = 3607. Fixed charge p/MPAN/day (in Tariffs)</v>
          </cell>
        </row>
        <row r="24">
          <cell r="A24" t="str">
            <v>x7 = 3607. Capacity charge p/kVA/day (in Tariffs)</v>
          </cell>
        </row>
        <row r="25">
          <cell r="A25" t="str">
            <v>x8 = 1053. Import capacity (kVA) by tariff (in Volume forecasts for the charging year)</v>
          </cell>
        </row>
        <row r="26">
          <cell r="A26" t="str">
            <v>x9 = 3607. Exceeded capacity charge p/kVA/day (in Tariffs)</v>
          </cell>
        </row>
        <row r="27">
          <cell r="A27" t="str">
            <v>x10 = 1053. Exceeded capacity (kVA) by tariff (in Volume forecasts for the charging year)</v>
          </cell>
        </row>
        <row r="28">
          <cell r="A28" t="str">
            <v>x11 = 3607. Unit rate 1 p/kWh (in Tariffs)</v>
          </cell>
        </row>
        <row r="29">
          <cell r="A29" t="str">
            <v>x12 = 3607. Unit rate 2 p/kWh (in Tariffs)</v>
          </cell>
        </row>
        <row r="30">
          <cell r="A30" t="str">
            <v>x13 = 3607. Unit rate 3 p/kWh (in Tariffs)</v>
          </cell>
        </row>
        <row r="31">
          <cell r="A31" t="str">
            <v>x14 = 3607. Reactive power charge p/kVArh (in Tariffs)</v>
          </cell>
        </row>
        <row r="32">
          <cell r="A32" t="str">
            <v>x15 = 1053. Reactive power units (MVArh) by tariff (in Volume forecasts for the charging year)</v>
          </cell>
        </row>
        <row r="33">
          <cell r="A33" t="str">
            <v>x16 = All units (MWh) (in Revenue summary)</v>
          </cell>
        </row>
        <row r="34">
          <cell r="A34" t="str">
            <v>x17 = Net revenues (£) (in Revenue summary)</v>
          </cell>
        </row>
        <row r="35">
          <cell r="A35" t="str">
            <v>x18 = MPANs (in Revenue summary)</v>
          </cell>
        </row>
        <row r="36">
          <cell r="A36" t="str">
            <v>x19 = Revenues from unit rates (£) (in Revenue summary)</v>
          </cell>
        </row>
        <row r="37">
          <cell r="A37" t="str">
            <v>x20 = Net revenues from unit rate 1 (£) (in Revenue summary)</v>
          </cell>
        </row>
        <row r="38">
          <cell r="A38" t="str">
            <v>x21 = Net revenues from unit rate 2 (£) (in Revenue summary)</v>
          </cell>
        </row>
        <row r="39">
          <cell r="A39" t="str">
            <v>x22 = Net revenues from unit rate 3 (£) (in Revenue summary)</v>
          </cell>
        </row>
        <row r="40">
          <cell r="A40" t="str">
            <v>x23 = Revenues from fixed charges (£) (in Revenue summary)</v>
          </cell>
        </row>
        <row r="41">
          <cell r="A41" t="str">
            <v>x24 = Revenues from capacity charges (£) (in Revenue summary)</v>
          </cell>
        </row>
        <row r="42">
          <cell r="A42" t="str">
            <v>x25 = Revenues from exceeded capacity charges (£) (in Revenue summary)</v>
          </cell>
        </row>
        <row r="43">
          <cell r="A43" t="str">
            <v>x26 = Revenues from reactive power charges (£) (in Revenue summary)</v>
          </cell>
        </row>
        <row r="44">
          <cell r="A44" t="str">
            <v>Kind:</v>
          </cell>
          <cell r="B44" t="str">
            <v>Calculation</v>
          </cell>
          <cell r="C44" t="str">
            <v>Copy cells</v>
          </cell>
          <cell r="D44" t="str">
            <v>Calculation</v>
          </cell>
          <cell r="E44" t="str">
            <v>Calculation</v>
          </cell>
          <cell r="F44" t="str">
            <v>Calculation</v>
          </cell>
          <cell r="G44" t="str">
            <v>Calculation</v>
          </cell>
          <cell r="H44" t="str">
            <v>Calculation</v>
          </cell>
          <cell r="I44" t="str">
            <v>Calculation</v>
          </cell>
          <cell r="J44" t="str">
            <v>Calculation</v>
          </cell>
          <cell r="K44" t="str">
            <v>Calculation</v>
          </cell>
          <cell r="L44" t="str">
            <v>Calculation</v>
          </cell>
          <cell r="M44" t="str">
            <v>Calculation</v>
          </cell>
          <cell r="N44" t="str">
            <v>Calculation</v>
          </cell>
          <cell r="O44" t="str">
            <v>Calculation</v>
          </cell>
          <cell r="P44" t="str">
            <v>Calculation</v>
          </cell>
          <cell r="Q44" t="str">
            <v>Calculation</v>
          </cell>
          <cell r="R44" t="str">
            <v>Calculation</v>
          </cell>
          <cell r="S44" t="str">
            <v>Calculation</v>
          </cell>
          <cell r="T44" t="str">
            <v>Calculation</v>
          </cell>
          <cell r="U44" t="str">
            <v>Calculation</v>
          </cell>
          <cell r="V44" t="str">
            <v>Calculation</v>
          </cell>
        </row>
        <row r="45">
          <cell r="A45" t="str">
            <v>Formula:</v>
          </cell>
          <cell r="B45" t="str">
            <v>=x1+x2+x3</v>
          </cell>
          <cell r="C45" t="str">
            <v>= x4</v>
          </cell>
          <cell r="D45" t="str">
            <v>=0.01*x5*(x6*x4+x7*x8+x9*x10)+10*(x11*x1+x12*x2+x13*x3+x14*x15)</v>
          </cell>
          <cell r="E45" t="str">
            <v>=10*(x11*x1+x12*x2+x13*x3)</v>
          </cell>
          <cell r="F45" t="str">
            <v>=x6*x5*x4/100</v>
          </cell>
          <cell r="G45" t="str">
            <v>=x7*x5*x8/100</v>
          </cell>
          <cell r="H45" t="str">
            <v>=x9*x5*x10/100</v>
          </cell>
          <cell r="I45" t="str">
            <v>=x14*x15*10</v>
          </cell>
          <cell r="J45" t="str">
            <v>=IF(x16&lt;&gt;0,0.1*x17/x16,"")</v>
          </cell>
          <cell r="K45" t="str">
            <v>=IF(x18&lt;&gt;0,x17/x18,"")</v>
          </cell>
          <cell r="L45" t="str">
            <v>=IF(x16&lt;&gt;0,0.1*x19/x16,0)</v>
          </cell>
          <cell r="M45" t="str">
            <v>=x11*x1*10</v>
          </cell>
          <cell r="N45" t="str">
            <v>=x12*x2*10</v>
          </cell>
          <cell r="O45" t="str">
            <v>=x13*x3*10</v>
          </cell>
          <cell r="P45" t="str">
            <v>=IF(x19&lt;&gt;0,x20/x19,"")</v>
          </cell>
          <cell r="Q45" t="str">
            <v>=IF(x19&lt;&gt;0,x21/x19,"")</v>
          </cell>
          <cell r="R45" t="str">
            <v>=IF(x19&lt;&gt;0,x22/x19,"")</v>
          </cell>
          <cell r="S45" t="str">
            <v>=IF(x17&lt;&gt;0,x23/x17,"")</v>
          </cell>
          <cell r="T45" t="str">
            <v>=IF(x17&lt;&gt;0,x24/x17,"")</v>
          </cell>
          <cell r="U45" t="str">
            <v>=IF(x17&lt;&gt;0,x25/x17,"")</v>
          </cell>
          <cell r="V45" t="str">
            <v>=IF(x17&lt;&gt;0,x26/x17,"")</v>
          </cell>
        </row>
        <row r="47">
          <cell r="B47" t="str">
            <v>All units (MWh)</v>
          </cell>
          <cell r="C47" t="str">
            <v>MPANs</v>
          </cell>
          <cell r="D47" t="str">
            <v>Net revenues (£)</v>
          </cell>
          <cell r="E47" t="str">
            <v>Revenues from unit rates (£)</v>
          </cell>
          <cell r="F47" t="str">
            <v>Revenues from fixed charges (£)</v>
          </cell>
          <cell r="G47" t="str">
            <v>Revenues from capacity charges (£)</v>
          </cell>
          <cell r="H47" t="str">
            <v>Revenues from exceeded capacity charges (£)</v>
          </cell>
          <cell r="I47" t="str">
            <v>Revenues from reactive power charges (£)</v>
          </cell>
          <cell r="J47" t="str">
            <v>Average p/kWh</v>
          </cell>
          <cell r="K47" t="str">
            <v>Average £/MPAN</v>
          </cell>
          <cell r="L47" t="str">
            <v>Average unit rate p/kWh</v>
          </cell>
          <cell r="M47" t="str">
            <v>Net revenues from unit rate 1 (£)</v>
          </cell>
          <cell r="N47" t="str">
            <v>Net revenues from unit rate 2 (£)</v>
          </cell>
          <cell r="O47" t="str">
            <v>Net revenues from unit rate 3 (£)</v>
          </cell>
          <cell r="P47" t="str">
            <v>Rate 1 revenue proportion</v>
          </cell>
          <cell r="Q47" t="str">
            <v>Rate 2 revenue proportion</v>
          </cell>
          <cell r="R47" t="str">
            <v>Rate 3 revenue proportion</v>
          </cell>
          <cell r="S47" t="str">
            <v>Fixed charge proportion</v>
          </cell>
          <cell r="T47" t="str">
            <v>Capacity charge proportion</v>
          </cell>
          <cell r="U47" t="str">
            <v>Exceeded capacity charge proportion</v>
          </cell>
          <cell r="V47" t="str">
            <v>Reactive power charge proportion</v>
          </cell>
        </row>
        <row r="48">
          <cell r="A48" t="str">
            <v>&gt; Domestic Unrestricted</v>
          </cell>
          <cell r="W48">
            <v>0</v>
          </cell>
        </row>
        <row r="49">
          <cell r="A49" t="str">
            <v>Domestic Unrestricted</v>
          </cell>
          <cell r="B49">
            <v>4308328.1799358893</v>
          </cell>
          <cell r="C49">
            <v>1249039.053009829</v>
          </cell>
          <cell r="D49">
            <v>139722519.18089354</v>
          </cell>
          <cell r="E49">
            <v>116152527.73107158</v>
          </cell>
          <cell r="F49">
            <v>23569991.449821979</v>
          </cell>
          <cell r="G49">
            <v>0</v>
          </cell>
          <cell r="H49">
            <v>0</v>
          </cell>
          <cell r="I49">
            <v>0</v>
          </cell>
          <cell r="J49">
            <v>3.2430797596057945</v>
          </cell>
          <cell r="K49">
            <v>111.86401165295992</v>
          </cell>
          <cell r="L49">
            <v>2.6960000000000002</v>
          </cell>
          <cell r="M49">
            <v>116152527.73107158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0.16869142918405866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A50" t="str">
            <v>LDNO LV: Domestic Unrestricted</v>
          </cell>
          <cell r="B50">
            <v>17317.244984043104</v>
          </cell>
          <cell r="C50">
            <v>6432.4704020547961</v>
          </cell>
          <cell r="D50">
            <v>368905.00765486888</v>
          </cell>
          <cell r="E50">
            <v>292834.61268016888</v>
          </cell>
          <cell r="F50">
            <v>76070.39497470003</v>
          </cell>
          <cell r="G50">
            <v>0</v>
          </cell>
          <cell r="H50">
            <v>0</v>
          </cell>
          <cell r="I50">
            <v>0</v>
          </cell>
          <cell r="J50">
            <v>2.1302753873078237</v>
          </cell>
          <cell r="K50">
            <v>57.350439970470042</v>
          </cell>
          <cell r="L50">
            <v>1.6910000000000001</v>
          </cell>
          <cell r="M50">
            <v>292834.61268016888</v>
          </cell>
          <cell r="N50">
            <v>0</v>
          </cell>
          <cell r="O50">
            <v>0</v>
          </cell>
          <cell r="P50">
            <v>1</v>
          </cell>
          <cell r="Q50">
            <v>0</v>
          </cell>
          <cell r="R50">
            <v>0</v>
          </cell>
          <cell r="S50">
            <v>0.20620591587595935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LDNO HV: Domestic Unrestricted</v>
          </cell>
          <cell r="B51">
            <v>30359.986233439653</v>
          </cell>
          <cell r="C51">
            <v>11844.01251369863</v>
          </cell>
          <cell r="D51">
            <v>397265.03045950964</v>
          </cell>
          <cell r="E51">
            <v>312100.65847975964</v>
          </cell>
          <cell r="F51">
            <v>85164.37197974998</v>
          </cell>
          <cell r="G51">
            <v>0</v>
          </cell>
          <cell r="H51">
            <v>0</v>
          </cell>
          <cell r="I51">
            <v>0</v>
          </cell>
          <cell r="J51">
            <v>1.3085151864197708</v>
          </cell>
          <cell r="K51">
            <v>33.541422723087983</v>
          </cell>
          <cell r="L51">
            <v>1.028</v>
          </cell>
          <cell r="M51">
            <v>312100.65847975964</v>
          </cell>
          <cell r="N51">
            <v>0</v>
          </cell>
          <cell r="O51">
            <v>0</v>
          </cell>
          <cell r="P51">
            <v>1</v>
          </cell>
          <cell r="Q51">
            <v>0</v>
          </cell>
          <cell r="R51">
            <v>0</v>
          </cell>
          <cell r="S51">
            <v>0.21437671440962677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A52" t="str">
            <v>&gt; Domestic Two Rate</v>
          </cell>
          <cell r="W52">
            <v>0</v>
          </cell>
        </row>
        <row r="53">
          <cell r="A53" t="str">
            <v>Domestic Two Rate</v>
          </cell>
          <cell r="B53">
            <v>1272261.8126594797</v>
          </cell>
          <cell r="C53">
            <v>209037.51452636323</v>
          </cell>
          <cell r="D53">
            <v>31922013.347032819</v>
          </cell>
          <cell r="E53">
            <v>27977370.929163083</v>
          </cell>
          <cell r="F53">
            <v>3944642.4178697374</v>
          </cell>
          <cell r="G53">
            <v>0</v>
          </cell>
          <cell r="H53">
            <v>0</v>
          </cell>
          <cell r="I53">
            <v>0</v>
          </cell>
          <cell r="J53">
            <v>2.5090758073060808</v>
          </cell>
          <cell r="K53">
            <v>152.7094953236583</v>
          </cell>
          <cell r="L53">
            <v>2.1990262264242948</v>
          </cell>
          <cell r="M53">
            <v>18451011.483838443</v>
          </cell>
          <cell r="N53">
            <v>9526359.4453246389</v>
          </cell>
          <cell r="O53">
            <v>0</v>
          </cell>
          <cell r="P53">
            <v>0.65949768942032561</v>
          </cell>
          <cell r="Q53">
            <v>0.34050231057967428</v>
          </cell>
          <cell r="R53">
            <v>0</v>
          </cell>
          <cell r="S53">
            <v>0.12357122888792964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A54" t="str">
            <v>LDNO LV: Domestic Two Rate</v>
          </cell>
          <cell r="B54">
            <v>1460.6499953017242</v>
          </cell>
          <cell r="C54">
            <v>424.57848904109591</v>
          </cell>
          <cell r="D54">
            <v>28170.114008964829</v>
          </cell>
          <cell r="E54">
            <v>23149.048797564828</v>
          </cell>
          <cell r="F54">
            <v>5021.0652114000004</v>
          </cell>
          <cell r="G54">
            <v>0</v>
          </cell>
          <cell r="H54">
            <v>0</v>
          </cell>
          <cell r="I54">
            <v>0</v>
          </cell>
          <cell r="J54">
            <v>1.9286012459915678</v>
          </cell>
          <cell r="K54">
            <v>66.348424934542976</v>
          </cell>
          <cell r="L54">
            <v>1.5848457106100196</v>
          </cell>
          <cell r="M54">
            <v>18970.209752064828</v>
          </cell>
          <cell r="N54">
            <v>4178.8390455000008</v>
          </cell>
          <cell r="O54">
            <v>0</v>
          </cell>
          <cell r="P54">
            <v>0.8194811768706628</v>
          </cell>
          <cell r="Q54">
            <v>0.18051882312933717</v>
          </cell>
          <cell r="R54">
            <v>0</v>
          </cell>
          <cell r="S54">
            <v>0.17824085517730251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LDNO HV: Domestic Two Rate</v>
          </cell>
          <cell r="B55">
            <v>1366.1453718620692</v>
          </cell>
          <cell r="C55">
            <v>368.39690136986303</v>
          </cell>
          <cell r="D55">
            <v>15966.722872876038</v>
          </cell>
          <cell r="E55">
            <v>13317.764953576039</v>
          </cell>
          <cell r="F55">
            <v>2648.9579193</v>
          </cell>
          <cell r="G55">
            <v>0</v>
          </cell>
          <cell r="H55">
            <v>0</v>
          </cell>
          <cell r="I55">
            <v>0</v>
          </cell>
          <cell r="J55">
            <v>1.1687425951685686</v>
          </cell>
          <cell r="K55">
            <v>43.341088954615749</v>
          </cell>
          <cell r="L55">
            <v>0.97484244560473088</v>
          </cell>
          <cell r="M55">
            <v>11086.24079229595</v>
          </cell>
          <cell r="N55">
            <v>2231.5241612800864</v>
          </cell>
          <cell r="O55">
            <v>0</v>
          </cell>
          <cell r="P55">
            <v>0.83244004012243145</v>
          </cell>
          <cell r="Q55">
            <v>0.1675599598775683</v>
          </cell>
          <cell r="R55">
            <v>0</v>
          </cell>
          <cell r="S55">
            <v>0.16590492240583687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A56" t="str">
            <v>&gt; Domestic Off Peak (related MPAN)</v>
          </cell>
          <cell r="W56">
            <v>0</v>
          </cell>
        </row>
        <row r="57">
          <cell r="A57" t="str">
            <v>Domestic Off Peak (related MPAN)</v>
          </cell>
          <cell r="B57">
            <v>45959.708361578618</v>
          </cell>
          <cell r="C57">
            <v>15622</v>
          </cell>
          <cell r="D57">
            <v>650789.47039995319</v>
          </cell>
          <cell r="E57">
            <v>650789.47039995319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1.4159999999999999</v>
          </cell>
          <cell r="K57">
            <v>41.658524542309131</v>
          </cell>
          <cell r="L57">
            <v>1.4159999999999999</v>
          </cell>
          <cell r="M57">
            <v>650789.47039995319</v>
          </cell>
          <cell r="N57">
            <v>0</v>
          </cell>
          <cell r="O57">
            <v>0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A58" t="str">
            <v>LDNO LV: Domestic Off Peak (related MPAN)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/>
          </cell>
          <cell r="K58" t="str">
            <v/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</row>
        <row r="59">
          <cell r="A59" t="str">
            <v>LDNO HV: Domestic Off Peak (related MPAN)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/>
          </cell>
          <cell r="K59" t="str">
            <v/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</row>
        <row r="60">
          <cell r="A60" t="str">
            <v>&gt; Small Non Domestic Unrestricted</v>
          </cell>
          <cell r="W60">
            <v>0</v>
          </cell>
        </row>
        <row r="61">
          <cell r="A61" t="str">
            <v>Small Non Domestic Unrestricted</v>
          </cell>
          <cell r="B61">
            <v>1179331.5292248435</v>
          </cell>
          <cell r="C61">
            <v>110093.23974331518</v>
          </cell>
          <cell r="D61">
            <v>32363165.824417051</v>
          </cell>
          <cell r="E61">
            <v>28999762.303638902</v>
          </cell>
          <cell r="F61">
            <v>3363403.5207781498</v>
          </cell>
          <cell r="G61">
            <v>0</v>
          </cell>
          <cell r="H61">
            <v>0</v>
          </cell>
          <cell r="I61">
            <v>0</v>
          </cell>
          <cell r="J61">
            <v>2.7441957602616514</v>
          </cell>
          <cell r="K61">
            <v>293.96142669497681</v>
          </cell>
          <cell r="L61">
            <v>2.4590000000000005</v>
          </cell>
          <cell r="M61">
            <v>28999762.303638902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0.10392690069401558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LDNO LV: Small Non Domestic Unrestricted</v>
          </cell>
          <cell r="B62">
            <v>788.43675949137935</v>
          </cell>
          <cell r="C62">
            <v>127.831401369863</v>
          </cell>
          <cell r="D62">
            <v>14615.148427701981</v>
          </cell>
          <cell r="E62">
            <v>12165.579198951982</v>
          </cell>
          <cell r="F62">
            <v>2449.5692287500001</v>
          </cell>
          <cell r="G62">
            <v>0</v>
          </cell>
          <cell r="H62">
            <v>0</v>
          </cell>
          <cell r="I62">
            <v>0</v>
          </cell>
          <cell r="J62">
            <v>1.8536868368656751</v>
          </cell>
          <cell r="K62">
            <v>114.33144181385457</v>
          </cell>
          <cell r="L62">
            <v>1.5429999999999999</v>
          </cell>
          <cell r="M62">
            <v>12165.579198951982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  <cell r="S62">
            <v>0.16760481365396296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A63" t="str">
            <v>LDNO HV: Small Non Domestic Unrestricted</v>
          </cell>
          <cell r="B63">
            <v>7392.7733794913811</v>
          </cell>
          <cell r="C63">
            <v>462.20062191780835</v>
          </cell>
          <cell r="D63">
            <v>74651.919507134255</v>
          </cell>
          <cell r="E63">
            <v>69270.286565834249</v>
          </cell>
          <cell r="F63">
            <v>5381.6329413000003</v>
          </cell>
          <cell r="G63">
            <v>0</v>
          </cell>
          <cell r="H63">
            <v>0</v>
          </cell>
          <cell r="I63">
            <v>0</v>
          </cell>
          <cell r="J63">
            <v>1.0097958597544656</v>
          </cell>
          <cell r="K63">
            <v>161.51410441072355</v>
          </cell>
          <cell r="L63">
            <v>0.93700000000000006</v>
          </cell>
          <cell r="M63">
            <v>69270.286565834249</v>
          </cell>
          <cell r="N63">
            <v>0</v>
          </cell>
          <cell r="O63">
            <v>0</v>
          </cell>
          <cell r="P63">
            <v>1</v>
          </cell>
          <cell r="Q63">
            <v>0</v>
          </cell>
          <cell r="R63">
            <v>0</v>
          </cell>
          <cell r="S63">
            <v>7.2089679365655079E-2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4">
          <cell r="A64" t="str">
            <v>&gt; Small Non Domestic Two Rate</v>
          </cell>
          <cell r="W64">
            <v>0</v>
          </cell>
        </row>
        <row r="65">
          <cell r="A65" t="str">
            <v>Small Non Domestic Two Rate</v>
          </cell>
          <cell r="B65">
            <v>577668.88512944686</v>
          </cell>
          <cell r="C65">
            <v>29443.268260965255</v>
          </cell>
          <cell r="D65">
            <v>14009528.537240328</v>
          </cell>
          <cell r="E65">
            <v>13110021.970233709</v>
          </cell>
          <cell r="F65">
            <v>899506.56700661895</v>
          </cell>
          <cell r="G65">
            <v>0</v>
          </cell>
          <cell r="H65">
            <v>0</v>
          </cell>
          <cell r="I65">
            <v>0</v>
          </cell>
          <cell r="J65">
            <v>2.4251831625137652</v>
          </cell>
          <cell r="K65">
            <v>475.81431562112346</v>
          </cell>
          <cell r="L65">
            <v>2.2694699866509085</v>
          </cell>
          <cell r="M65">
            <v>10491190.398547688</v>
          </cell>
          <cell r="N65">
            <v>2618831.5716860178</v>
          </cell>
          <cell r="O65">
            <v>0</v>
          </cell>
          <cell r="P65">
            <v>0.80024201503002246</v>
          </cell>
          <cell r="Q65">
            <v>0.19975798496997732</v>
          </cell>
          <cell r="R65">
            <v>0</v>
          </cell>
          <cell r="S65">
            <v>6.4206769315294066E-2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A66" t="str">
            <v>LDNO LV: Small Non Domestic Two Rate</v>
          </cell>
          <cell r="B66">
            <v>58.568605525862068</v>
          </cell>
          <cell r="C66">
            <v>2.757156164383562</v>
          </cell>
          <cell r="D66">
            <v>896.4751150280174</v>
          </cell>
          <cell r="E66">
            <v>843.64111002801735</v>
          </cell>
          <cell r="F66">
            <v>52.834005000000005</v>
          </cell>
          <cell r="G66">
            <v>0</v>
          </cell>
          <cell r="H66">
            <v>0</v>
          </cell>
          <cell r="I66">
            <v>0</v>
          </cell>
          <cell r="J66">
            <v>1.5306410439158604</v>
          </cell>
          <cell r="K66">
            <v>325.1448454782934</v>
          </cell>
          <cell r="L66">
            <v>1.4404322972236239</v>
          </cell>
          <cell r="M66">
            <v>688.47093032043108</v>
          </cell>
          <cell r="N66">
            <v>155.17017970758624</v>
          </cell>
          <cell r="O66">
            <v>0</v>
          </cell>
          <cell r="P66">
            <v>0.81607086489368319</v>
          </cell>
          <cell r="Q66">
            <v>0.18392913510631675</v>
          </cell>
          <cell r="R66">
            <v>0</v>
          </cell>
          <cell r="S66">
            <v>5.893527228399284E-2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A67" t="str">
            <v>LDNO HV: Small Non Domestic Two Rate</v>
          </cell>
          <cell r="B67">
            <v>1186.5778513448276</v>
          </cell>
          <cell r="C67">
            <v>23.554836986301375</v>
          </cell>
          <cell r="D67">
            <v>11085.217296115348</v>
          </cell>
          <cell r="E67">
            <v>10810.956551665347</v>
          </cell>
          <cell r="F67">
            <v>274.26074445</v>
          </cell>
          <cell r="G67">
            <v>0</v>
          </cell>
          <cell r="H67">
            <v>0</v>
          </cell>
          <cell r="I67">
            <v>0</v>
          </cell>
          <cell r="J67">
            <v>0.93421744587190259</v>
          </cell>
          <cell r="K67">
            <v>470.61320367286356</v>
          </cell>
          <cell r="L67">
            <v>0.91110385546237616</v>
          </cell>
          <cell r="M67">
            <v>9392.1636748437941</v>
          </cell>
          <cell r="N67">
            <v>1418.792876821552</v>
          </cell>
          <cell r="O67">
            <v>0</v>
          </cell>
          <cell r="P67">
            <v>0.86876342809804386</v>
          </cell>
          <cell r="Q67">
            <v>0.13123657190195603</v>
          </cell>
          <cell r="R67">
            <v>0</v>
          </cell>
          <cell r="S67">
            <v>2.4741124790229475E-2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A68" t="str">
            <v>&gt; Small Non Domestic Off Peak (related MPAN)</v>
          </cell>
          <cell r="W68">
            <v>0</v>
          </cell>
        </row>
        <row r="69">
          <cell r="A69" t="str">
            <v>Small Non Domestic Off Peak (related MPAN)</v>
          </cell>
          <cell r="B69">
            <v>17319.819478475714</v>
          </cell>
          <cell r="C69">
            <v>3339</v>
          </cell>
          <cell r="D69">
            <v>246634.22937349416</v>
          </cell>
          <cell r="E69">
            <v>246634.22937349416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1.4239999999999999</v>
          </cell>
          <cell r="K69">
            <v>73.864698824047366</v>
          </cell>
          <cell r="L69">
            <v>1.4239999999999999</v>
          </cell>
          <cell r="M69">
            <v>246634.22937349416</v>
          </cell>
          <cell r="N69">
            <v>0</v>
          </cell>
          <cell r="O69">
            <v>0</v>
          </cell>
          <cell r="P69">
            <v>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</row>
        <row r="70">
          <cell r="A70" t="str">
            <v>LDNO LV: Small Non Domestic Off Peak (related MPAN)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/>
          </cell>
          <cell r="K70" t="str">
            <v/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</row>
        <row r="71">
          <cell r="A71" t="str">
            <v>LDNO HV: Small Non Domestic Off Peak (related MPAN)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/>
          </cell>
          <cell r="K71" t="str">
            <v/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</row>
        <row r="72">
          <cell r="A72" t="str">
            <v>&gt; LV Medium Non-Domestic</v>
          </cell>
          <cell r="W72">
            <v>0</v>
          </cell>
        </row>
        <row r="73">
          <cell r="A73" t="str">
            <v>LV Medium Non-Domestic</v>
          </cell>
          <cell r="B73">
            <v>1E-3</v>
          </cell>
          <cell r="C73">
            <v>1.1375306250331345E-5</v>
          </cell>
          <cell r="D73">
            <v>2.450731533797312E-2</v>
          </cell>
          <cell r="E73">
            <v>2.2964852248693816E-2</v>
          </cell>
          <cell r="F73">
            <v>1.5424630892793044E-3</v>
          </cell>
          <cell r="G73">
            <v>0</v>
          </cell>
          <cell r="H73">
            <v>0</v>
          </cell>
          <cell r="I73">
            <v>0</v>
          </cell>
          <cell r="J73">
            <v>2.4507315337973119</v>
          </cell>
          <cell r="K73">
            <v>2154.4312564999523</v>
          </cell>
          <cell r="L73">
            <v>2.2964852248693819</v>
          </cell>
          <cell r="M73">
            <v>2.0177540773283435E-2</v>
          </cell>
          <cell r="N73">
            <v>2.7873114754103814E-3</v>
          </cell>
          <cell r="O73">
            <v>0</v>
          </cell>
          <cell r="P73">
            <v>0.87862706690965464</v>
          </cell>
          <cell r="Q73">
            <v>0.12137293309034534</v>
          </cell>
          <cell r="R73">
            <v>0</v>
          </cell>
          <cell r="S73">
            <v>6.2938884492554706E-2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LDNO LV: LV Medium Non-Domestic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/>
          </cell>
          <cell r="K74" t="str">
            <v/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</row>
        <row r="75">
          <cell r="A75" t="str">
            <v>LDNO HV: LV Medium Non-Domestic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 t="str">
            <v/>
          </cell>
          <cell r="K75" t="str">
            <v/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</row>
        <row r="76">
          <cell r="A76" t="str">
            <v>&gt; LV Sub Medium Non-Domestic</v>
          </cell>
          <cell r="W76">
            <v>0</v>
          </cell>
        </row>
        <row r="77">
          <cell r="A77" t="str">
            <v>LV Sub Medium Non-Domestic</v>
          </cell>
          <cell r="B77">
            <v>1E-3</v>
          </cell>
          <cell r="C77">
            <v>8.3651490727006342E-6</v>
          </cell>
          <cell r="D77">
            <v>2.2505593352524344E-2</v>
          </cell>
          <cell r="E77">
            <v>2.1718763248171586E-2</v>
          </cell>
          <cell r="F77">
            <v>7.8683010435275796E-4</v>
          </cell>
          <cell r="G77">
            <v>0</v>
          </cell>
          <cell r="H77">
            <v>0</v>
          </cell>
          <cell r="I77">
            <v>0</v>
          </cell>
          <cell r="J77">
            <v>2.2505593352524342</v>
          </cell>
          <cell r="K77">
            <v>2690.3995561741444</v>
          </cell>
          <cell r="L77">
            <v>2.1718763248171586</v>
          </cell>
          <cell r="M77">
            <v>1.8686844163130087E-2</v>
          </cell>
          <cell r="N77">
            <v>3.0319190850414965E-3</v>
          </cell>
          <cell r="O77">
            <v>0</v>
          </cell>
          <cell r="P77">
            <v>0.86040093303670295</v>
          </cell>
          <cell r="Q77">
            <v>0.13959906696329688</v>
          </cell>
          <cell r="R77">
            <v>0</v>
          </cell>
          <cell r="S77">
            <v>3.4961535651514074E-2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 t="str">
            <v>&gt; HV Medium Non-Domestic</v>
          </cell>
          <cell r="W78">
            <v>0</v>
          </cell>
        </row>
        <row r="79">
          <cell r="A79" t="str">
            <v>HV Medium Non-Domestic</v>
          </cell>
          <cell r="B79">
            <v>1E-3</v>
          </cell>
          <cell r="C79">
            <v>8.8911149421647205E-6</v>
          </cell>
          <cell r="D79">
            <v>2.3631531062953244E-2</v>
          </cell>
          <cell r="E79">
            <v>1.802080631537261E-2</v>
          </cell>
          <cell r="F79">
            <v>5.6107247475806329E-3</v>
          </cell>
          <cell r="G79">
            <v>0</v>
          </cell>
          <cell r="H79">
            <v>0</v>
          </cell>
          <cell r="I79">
            <v>0</v>
          </cell>
          <cell r="J79">
            <v>2.3631531062953246</v>
          </cell>
          <cell r="K79">
            <v>2657.8816286452902</v>
          </cell>
          <cell r="L79">
            <v>1.8020806315372611</v>
          </cell>
          <cell r="M79">
            <v>1.5066431179113283E-2</v>
          </cell>
          <cell r="N79">
            <v>2.9543751362593263E-3</v>
          </cell>
          <cell r="O79">
            <v>0</v>
          </cell>
          <cell r="P79">
            <v>0.83605755011421967</v>
          </cell>
          <cell r="Q79">
            <v>0.16394244988578024</v>
          </cell>
          <cell r="R79">
            <v>0</v>
          </cell>
          <cell r="S79">
            <v>0.23742535905244297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 t="str">
            <v>&gt; LV Network Domestic</v>
          </cell>
          <cell r="W80">
            <v>0</v>
          </cell>
        </row>
        <row r="81">
          <cell r="A81" t="str">
            <v>LV Network Domestic</v>
          </cell>
          <cell r="B81">
            <v>0.1309337540173347</v>
          </cell>
          <cell r="C81">
            <v>8.4931506849315067E-2</v>
          </cell>
          <cell r="D81">
            <v>6.4269815307752314</v>
          </cell>
          <cell r="E81">
            <v>4.8242815307752318</v>
          </cell>
          <cell r="F81">
            <v>1.6026999999999998</v>
          </cell>
          <cell r="G81">
            <v>0</v>
          </cell>
          <cell r="H81">
            <v>0</v>
          </cell>
          <cell r="I81">
            <v>0</v>
          </cell>
          <cell r="J81">
            <v>4.9085750110886952</v>
          </cell>
          <cell r="K81">
            <v>75.672524475256765</v>
          </cell>
          <cell r="L81">
            <v>3.6845208991231786</v>
          </cell>
          <cell r="M81">
            <v>3.0617952391677465</v>
          </cell>
          <cell r="N81">
            <v>1.0114175393521276</v>
          </cell>
          <cell r="O81">
            <v>0.75106875225535696</v>
          </cell>
          <cell r="P81">
            <v>0.6346634663909706</v>
          </cell>
          <cell r="Q81">
            <v>0.20965143366946065</v>
          </cell>
          <cell r="R81">
            <v>0.15568509993956861</v>
          </cell>
          <cell r="S81">
            <v>0.24937056257678089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 t="str">
            <v>LDNO LV: LV Network 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/>
          </cell>
          <cell r="K82" t="str">
            <v/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</row>
        <row r="83">
          <cell r="A83" t="str">
            <v>LDNO HV: LV Network Domestic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 t="str">
            <v/>
          </cell>
          <cell r="K83" t="str">
            <v/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</row>
        <row r="84">
          <cell r="A84" t="str">
            <v>&gt; LV Network Non-Domestic Non-CT</v>
          </cell>
          <cell r="W84">
            <v>0</v>
          </cell>
        </row>
        <row r="85">
          <cell r="A85" t="str">
            <v>LV Network Non-Domestic Non-CT</v>
          </cell>
          <cell r="B85">
            <v>412964.46039061237</v>
          </cell>
          <cell r="C85">
            <v>6133.3604116966899</v>
          </cell>
          <cell r="D85">
            <v>10255618.249041958</v>
          </cell>
          <cell r="E85">
            <v>10068241.021784417</v>
          </cell>
          <cell r="F85">
            <v>187377.22725753969</v>
          </cell>
          <cell r="G85">
            <v>0</v>
          </cell>
          <cell r="H85">
            <v>0</v>
          </cell>
          <cell r="I85">
            <v>0</v>
          </cell>
          <cell r="J85">
            <v>2.4834142481271719</v>
          </cell>
          <cell r="K85">
            <v>1672.1042887817048</v>
          </cell>
          <cell r="L85">
            <v>2.4380405549332576</v>
          </cell>
          <cell r="M85">
            <v>3791706.6662155879</v>
          </cell>
          <cell r="N85">
            <v>3604269.4591218671</v>
          </cell>
          <cell r="O85">
            <v>2672264.8964469628</v>
          </cell>
          <cell r="P85">
            <v>0.37660070493063891</v>
          </cell>
          <cell r="Q85">
            <v>0.35798402633820481</v>
          </cell>
          <cell r="R85">
            <v>0.26541526873115628</v>
          </cell>
          <cell r="S85">
            <v>1.8270690533458943E-2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 t="str">
            <v>LDNO LV: LV Network Non-Domestic Non-CT</v>
          </cell>
          <cell r="B86">
            <v>54.154036184198283</v>
          </cell>
          <cell r="C86">
            <v>1.1300991921225449</v>
          </cell>
          <cell r="D86">
            <v>830.60192397870264</v>
          </cell>
          <cell r="E86">
            <v>808.94639820965438</v>
          </cell>
          <cell r="F86">
            <v>21.655525769048268</v>
          </cell>
          <cell r="G86">
            <v>0</v>
          </cell>
          <cell r="H86">
            <v>0</v>
          </cell>
          <cell r="I86">
            <v>0</v>
          </cell>
          <cell r="J86">
            <v>1.5337765797428515</v>
          </cell>
          <cell r="K86">
            <v>734.98143328345498</v>
          </cell>
          <cell r="L86">
            <v>1.4937878230500177</v>
          </cell>
          <cell r="M86">
            <v>294.17254230241866</v>
          </cell>
          <cell r="N86">
            <v>280.55944611276209</v>
          </cell>
          <cell r="O86">
            <v>234.21440979447368</v>
          </cell>
          <cell r="P86">
            <v>0.3636489920141508</v>
          </cell>
          <cell r="Q86">
            <v>0.34682081128451925</v>
          </cell>
          <cell r="R86">
            <v>0.28953019670133001</v>
          </cell>
          <cell r="S86">
            <v>2.6072087174220819E-2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 t="str">
            <v>LDNO HV: LV Network Non-Domestic Non-CT</v>
          </cell>
          <cell r="B87">
            <v>2831.2368707743872</v>
          </cell>
          <cell r="C87">
            <v>39.906605458800122</v>
          </cell>
          <cell r="D87">
            <v>28111.699254651223</v>
          </cell>
          <cell r="E87">
            <v>27647.046693991684</v>
          </cell>
          <cell r="F87">
            <v>464.65256065953918</v>
          </cell>
          <cell r="G87">
            <v>0</v>
          </cell>
          <cell r="H87">
            <v>0</v>
          </cell>
          <cell r="I87">
            <v>0</v>
          </cell>
          <cell r="J87">
            <v>0.99291230433016509</v>
          </cell>
          <cell r="K87">
            <v>704.43724620160822</v>
          </cell>
          <cell r="L87">
            <v>0.97650065875377612</v>
          </cell>
          <cell r="M87">
            <v>11259.385293408472</v>
          </cell>
          <cell r="N87">
            <v>9978.9838019584386</v>
          </cell>
          <cell r="O87">
            <v>6408.6775986247721</v>
          </cell>
          <cell r="P87">
            <v>0.40725454035043046</v>
          </cell>
          <cell r="Q87">
            <v>0.36094212566028228</v>
          </cell>
          <cell r="R87">
            <v>0.23180333398928718</v>
          </cell>
          <cell r="S87">
            <v>1.6528796656881568E-2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 t="str">
            <v>&gt; LV HH Metered</v>
          </cell>
          <cell r="W88">
            <v>0</v>
          </cell>
        </row>
        <row r="89">
          <cell r="A89" t="str">
            <v>LV HH Metered</v>
          </cell>
          <cell r="B89">
            <v>1264015.5537686367</v>
          </cell>
          <cell r="C89">
            <v>6675.4921517207349</v>
          </cell>
          <cell r="D89">
            <v>34884497.581417546</v>
          </cell>
          <cell r="E89">
            <v>26611864.482198402</v>
          </cell>
          <cell r="F89">
            <v>287757.10243814992</v>
          </cell>
          <cell r="G89">
            <v>7560297.3988218494</v>
          </cell>
          <cell r="H89">
            <v>305919.61353991064</v>
          </cell>
          <cell r="I89">
            <v>118658.98441923012</v>
          </cell>
          <cell r="J89">
            <v>2.7598155321277598</v>
          </cell>
          <cell r="K89">
            <v>5225.7566616156391</v>
          </cell>
          <cell r="L89">
            <v>2.1053431188291687</v>
          </cell>
          <cell r="M89">
            <v>8895826.871458903</v>
          </cell>
          <cell r="N89">
            <v>10128986.899769951</v>
          </cell>
          <cell r="O89">
            <v>7587050.7109695496</v>
          </cell>
          <cell r="P89">
            <v>0.33428048145253519</v>
          </cell>
          <cell r="Q89">
            <v>0.38061921240225693</v>
          </cell>
          <cell r="R89">
            <v>0.28510030614520793</v>
          </cell>
          <cell r="S89">
            <v>8.2488532840855316E-3</v>
          </cell>
          <cell r="T89">
            <v>0.2167237002962917</v>
          </cell>
          <cell r="U89">
            <v>8.769500343982866E-3</v>
          </cell>
          <cell r="V89">
            <v>3.4014818227577973E-3</v>
          </cell>
          <cell r="W89">
            <v>0</v>
          </cell>
        </row>
        <row r="90">
          <cell r="A90" t="str">
            <v>LDNO LV: LV HH Metered</v>
          </cell>
          <cell r="B90">
            <v>400.62916185241556</v>
          </cell>
          <cell r="C90">
            <v>3.6487097119870446</v>
          </cell>
          <cell r="D90">
            <v>8053.6697072712013</v>
          </cell>
          <cell r="E90">
            <v>5232.57489065353</v>
          </cell>
          <cell r="F90">
            <v>98.684827225257607</v>
          </cell>
          <cell r="G90">
            <v>2685.4611651</v>
          </cell>
          <cell r="H90">
            <v>0</v>
          </cell>
          <cell r="I90">
            <v>36.948824292413796</v>
          </cell>
          <cell r="J90">
            <v>2.0102554866532718</v>
          </cell>
          <cell r="K90">
            <v>2207.2651273990409</v>
          </cell>
          <cell r="L90">
            <v>1.3060893686468873</v>
          </cell>
          <cell r="M90">
            <v>1726.0951066789839</v>
          </cell>
          <cell r="N90">
            <v>1874.9861344672445</v>
          </cell>
          <cell r="O90">
            <v>1631.4936495073014</v>
          </cell>
          <cell r="P90">
            <v>0.32987489768414968</v>
          </cell>
          <cell r="Q90">
            <v>0.35832953634669629</v>
          </cell>
          <cell r="R90">
            <v>0.31179556596915398</v>
          </cell>
          <cell r="S90">
            <v>1.2253398861907719E-2</v>
          </cell>
          <cell r="T90">
            <v>0.33344565430532241</v>
          </cell>
          <cell r="U90">
            <v>0</v>
          </cell>
          <cell r="V90">
            <v>4.5878246358991848E-3</v>
          </cell>
          <cell r="W90">
            <v>0</v>
          </cell>
        </row>
        <row r="91">
          <cell r="A91" t="str">
            <v>LDNO HV: LV HH Metered</v>
          </cell>
          <cell r="B91">
            <v>39916.89963620968</v>
          </cell>
          <cell r="C91">
            <v>102.52944728092592</v>
          </cell>
          <cell r="D91">
            <v>424437.46573970525</v>
          </cell>
          <cell r="E91">
            <v>330944.35538955702</v>
          </cell>
          <cell r="F91">
            <v>1684.0461715892081</v>
          </cell>
          <cell r="G91">
            <v>89980.66715400001</v>
          </cell>
          <cell r="H91">
            <v>827.17923487500013</v>
          </cell>
          <cell r="I91">
            <v>1001.2177896840001</v>
          </cell>
          <cell r="J91">
            <v>1.0633026853485554</v>
          </cell>
          <cell r="K91">
            <v>4139.6640379496666</v>
          </cell>
          <cell r="L91">
            <v>0.82908331660445045</v>
          </cell>
          <cell r="M91">
            <v>119308.2102887162</v>
          </cell>
          <cell r="N91">
            <v>121835.21803563254</v>
          </cell>
          <cell r="O91">
            <v>89800.927065208351</v>
          </cell>
          <cell r="P91">
            <v>0.36050837050318513</v>
          </cell>
          <cell r="Q91">
            <v>0.36814411864562374</v>
          </cell>
          <cell r="R91">
            <v>0.27134751085119135</v>
          </cell>
          <cell r="S91">
            <v>3.9677132852875508E-3</v>
          </cell>
          <cell r="T91">
            <v>0.21199982192237113</v>
          </cell>
          <cell r="U91">
            <v>1.9488836439860479E-3</v>
          </cell>
          <cell r="V91">
            <v>2.3589288658556287E-3</v>
          </cell>
          <cell r="W91">
            <v>0</v>
          </cell>
        </row>
        <row r="92">
          <cell r="A92" t="str">
            <v>&gt; LV Sub HH Metered</v>
          </cell>
          <cell r="W92">
            <v>0</v>
          </cell>
        </row>
        <row r="93">
          <cell r="A93" t="str">
            <v>LV Sub HH Metered</v>
          </cell>
          <cell r="B93">
            <v>760069.66687337018</v>
          </cell>
          <cell r="C93">
            <v>1936.9854039786185</v>
          </cell>
          <cell r="D93">
            <v>18802286.731752429</v>
          </cell>
          <cell r="E93">
            <v>14187421.169837706</v>
          </cell>
          <cell r="F93">
            <v>64266.270225904591</v>
          </cell>
          <cell r="G93">
            <v>4351169.3817870617</v>
          </cell>
          <cell r="H93">
            <v>129674.89993494243</v>
          </cell>
          <cell r="I93">
            <v>69755.009966814439</v>
          </cell>
          <cell r="J93">
            <v>2.4737583344297498</v>
          </cell>
          <cell r="K93">
            <v>9706.9842101711474</v>
          </cell>
          <cell r="L93">
            <v>1.8665948383651747</v>
          </cell>
          <cell r="M93">
            <v>4129268.3448732775</v>
          </cell>
          <cell r="N93">
            <v>5471409.2642145902</v>
          </cell>
          <cell r="O93">
            <v>4586743.5607498381</v>
          </cell>
          <cell r="P93">
            <v>0.29105136835241452</v>
          </cell>
          <cell r="Q93">
            <v>0.3856521349945361</v>
          </cell>
          <cell r="R93">
            <v>0.32329649665304938</v>
          </cell>
          <cell r="S93">
            <v>3.4180028813928626E-3</v>
          </cell>
          <cell r="T93">
            <v>0.23141703154856205</v>
          </cell>
          <cell r="U93">
            <v>6.8967621749940382E-3</v>
          </cell>
          <cell r="V93">
            <v>3.709921615492408E-3</v>
          </cell>
          <cell r="W93">
            <v>0</v>
          </cell>
        </row>
        <row r="94">
          <cell r="A94" t="str">
            <v>LDNO HV: LV Sub HH Metered</v>
          </cell>
          <cell r="B94">
            <v>97.468668128697857</v>
          </cell>
          <cell r="C94">
            <v>1.1758993150684933</v>
          </cell>
          <cell r="D94">
            <v>5862.9216077276333</v>
          </cell>
          <cell r="E94">
            <v>1170.7903428926329</v>
          </cell>
          <cell r="F94">
            <v>24.378744600000001</v>
          </cell>
          <cell r="G94">
            <v>4666.8127779000006</v>
          </cell>
          <cell r="H94">
            <v>0</v>
          </cell>
          <cell r="I94">
            <v>0.93974233500000004</v>
          </cell>
          <cell r="J94">
            <v>6.0151859261955014</v>
          </cell>
          <cell r="K94">
            <v>4985.9044329710596</v>
          </cell>
          <cell r="L94">
            <v>1.201196615661885</v>
          </cell>
          <cell r="M94">
            <v>380.63232040070972</v>
          </cell>
          <cell r="N94">
            <v>349.83692856353468</v>
          </cell>
          <cell r="O94">
            <v>440.32109392838856</v>
          </cell>
          <cell r="P94">
            <v>0.32510715749524721</v>
          </cell>
          <cell r="Q94">
            <v>0.29880407767901823</v>
          </cell>
          <cell r="R94">
            <v>0.37608876482573456</v>
          </cell>
          <cell r="S94">
            <v>4.1581222180879169E-3</v>
          </cell>
          <cell r="T94">
            <v>0.79598757925552011</v>
          </cell>
          <cell r="U94">
            <v>0</v>
          </cell>
          <cell r="V94">
            <v>1.6028567289069176E-4</v>
          </cell>
          <cell r="W94">
            <v>0</v>
          </cell>
        </row>
        <row r="95">
          <cell r="A95" t="str">
            <v>&gt; HV HH Metered</v>
          </cell>
          <cell r="W95">
            <v>0</v>
          </cell>
        </row>
        <row r="96">
          <cell r="A96" t="str">
            <v>HV HH Metered</v>
          </cell>
          <cell r="B96">
            <v>2430679.980335338</v>
          </cell>
          <cell r="C96">
            <v>1060.270602740768</v>
          </cell>
          <cell r="D96">
            <v>50204201.50127957</v>
          </cell>
          <cell r="E96">
            <v>40715903.640974805</v>
          </cell>
          <cell r="F96">
            <v>349188.99017134326</v>
          </cell>
          <cell r="G96">
            <v>8668549.7911261879</v>
          </cell>
          <cell r="H96">
            <v>352619.33323988685</v>
          </cell>
          <cell r="I96">
            <v>117939.74576735149</v>
          </cell>
          <cell r="J96">
            <v>2.0654385565949069</v>
          </cell>
          <cell r="K96">
            <v>47350.366379585743</v>
          </cell>
          <cell r="L96">
            <v>1.675082856253155</v>
          </cell>
          <cell r="M96">
            <v>9920978.7957786825</v>
          </cell>
          <cell r="N96">
            <v>15122003.169249244</v>
          </cell>
          <cell r="O96">
            <v>15672921.675946876</v>
          </cell>
          <cell r="P96">
            <v>0.24366348057162163</v>
          </cell>
          <cell r="Q96">
            <v>0.37140286268953354</v>
          </cell>
          <cell r="R96">
            <v>0.38493365673884478</v>
          </cell>
          <cell r="S96">
            <v>6.9553738477932643E-3</v>
          </cell>
          <cell r="T96">
            <v>0.17266582341530221</v>
          </cell>
          <cell r="U96">
            <v>7.0237016563424381E-3</v>
          </cell>
          <cell r="V96">
            <v>2.3492007091148641E-3</v>
          </cell>
          <cell r="W96">
            <v>0</v>
          </cell>
        </row>
        <row r="97">
          <cell r="A97" t="str">
            <v>LDNO HV: HV HH Metered</v>
          </cell>
          <cell r="B97">
            <v>13594.749396071356</v>
          </cell>
          <cell r="C97">
            <v>7.7141773972602756</v>
          </cell>
          <cell r="D97">
            <v>263780.29432871804</v>
          </cell>
          <cell r="E97">
            <v>167629.57644068275</v>
          </cell>
          <cell r="F97">
            <v>1883.4048402750004</v>
          </cell>
          <cell r="G97">
            <v>94131.354743999982</v>
          </cell>
          <cell r="H97">
            <v>0</v>
          </cell>
          <cell r="I97">
            <v>135.95830376027587</v>
          </cell>
          <cell r="J97">
            <v>1.9403100906365065</v>
          </cell>
          <cell r="K97">
            <v>34194.221981776151</v>
          </cell>
          <cell r="L97">
            <v>1.2330464619607093</v>
          </cell>
          <cell r="M97">
            <v>40031.928803551637</v>
          </cell>
          <cell r="N97">
            <v>54884.193431059713</v>
          </cell>
          <cell r="O97">
            <v>72713.454206071387</v>
          </cell>
          <cell r="P97">
            <v>0.23881184725010207</v>
          </cell>
          <cell r="Q97">
            <v>0.32741354238570769</v>
          </cell>
          <cell r="R97">
            <v>0.43377461036419013</v>
          </cell>
          <cell r="S97">
            <v>7.1400513259263282E-3</v>
          </cell>
          <cell r="T97">
            <v>0.35685514334401058</v>
          </cell>
          <cell r="U97">
            <v>0</v>
          </cell>
          <cell r="V97">
            <v>5.1542251898031161E-4</v>
          </cell>
          <cell r="W97">
            <v>0</v>
          </cell>
        </row>
        <row r="98">
          <cell r="A98" t="str">
            <v>&gt; NHH UMS category A</v>
          </cell>
          <cell r="W98">
            <v>0</v>
          </cell>
        </row>
        <row r="99">
          <cell r="A99" t="str">
            <v>NHH UMS category A</v>
          </cell>
          <cell r="B99">
            <v>10121.811870412395</v>
          </cell>
          <cell r="C99">
            <v>741</v>
          </cell>
          <cell r="D99">
            <v>301225.12126347289</v>
          </cell>
          <cell r="E99">
            <v>301225.12126347289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2.976</v>
          </cell>
          <cell r="K99">
            <v>406.51163463356664</v>
          </cell>
          <cell r="L99">
            <v>2.976</v>
          </cell>
          <cell r="M99">
            <v>301225.12126347289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0">
          <cell r="A100" t="str">
            <v>LDNO LV: NHH UMS category A</v>
          </cell>
          <cell r="B100">
            <v>136.7981201637931</v>
          </cell>
          <cell r="C100">
            <v>0</v>
          </cell>
          <cell r="D100">
            <v>2554.0209034580171</v>
          </cell>
          <cell r="E100">
            <v>2554.0209034580171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1.867</v>
          </cell>
          <cell r="K100" t="str">
            <v/>
          </cell>
          <cell r="L100">
            <v>1.867</v>
          </cell>
          <cell r="M100">
            <v>2554.0209034580171</v>
          </cell>
          <cell r="N100">
            <v>0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A101" t="str">
            <v>LDNO HV: NHH UMS category A</v>
          </cell>
          <cell r="B101">
            <v>23.736825</v>
          </cell>
          <cell r="C101">
            <v>0</v>
          </cell>
          <cell r="D101">
            <v>269.17559549999999</v>
          </cell>
          <cell r="E101">
            <v>269.17559549999999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1.1340000000000001</v>
          </cell>
          <cell r="K101" t="str">
            <v/>
          </cell>
          <cell r="L101">
            <v>1.1340000000000001</v>
          </cell>
          <cell r="M101">
            <v>269.17559549999999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A102" t="str">
            <v>&gt; NHH UMS category B</v>
          </cell>
          <cell r="W102">
            <v>0</v>
          </cell>
        </row>
        <row r="103">
          <cell r="A103" t="str">
            <v>NHH UMS category B</v>
          </cell>
          <cell r="B103">
            <v>7712.9716131438981</v>
          </cell>
          <cell r="C103">
            <v>689</v>
          </cell>
          <cell r="D103">
            <v>258230.28960805768</v>
          </cell>
          <cell r="E103">
            <v>258230.28960805768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3.3479999999999999</v>
          </cell>
          <cell r="K103">
            <v>374.789970403567</v>
          </cell>
          <cell r="L103">
            <v>3.3479999999999999</v>
          </cell>
          <cell r="M103">
            <v>258230.28960805768</v>
          </cell>
          <cell r="N103">
            <v>0</v>
          </cell>
          <cell r="O103">
            <v>0</v>
          </cell>
          <cell r="P103">
            <v>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A104" t="str">
            <v>LDNO LV: NHH UMS category B</v>
          </cell>
          <cell r="B104">
            <v>75.667019508620697</v>
          </cell>
          <cell r="C104">
            <v>0</v>
          </cell>
          <cell r="D104">
            <v>1589.0074096810347</v>
          </cell>
          <cell r="E104">
            <v>1589.0074096810347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2.1000000000000005</v>
          </cell>
          <cell r="K104" t="str">
            <v/>
          </cell>
          <cell r="L104">
            <v>2.1000000000000005</v>
          </cell>
          <cell r="M104">
            <v>1589.0074096810347</v>
          </cell>
          <cell r="N104">
            <v>0</v>
          </cell>
          <cell r="O104">
            <v>0</v>
          </cell>
          <cell r="P104">
            <v>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LDNO HV: NHH UMS category B</v>
          </cell>
          <cell r="B105">
            <v>301.33748599137931</v>
          </cell>
          <cell r="C105">
            <v>0</v>
          </cell>
          <cell r="D105">
            <v>3845.0663212500003</v>
          </cell>
          <cell r="E105">
            <v>3845.0663212500003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1.2760000000000002</v>
          </cell>
          <cell r="K105" t="str">
            <v/>
          </cell>
          <cell r="L105">
            <v>1.2760000000000002</v>
          </cell>
          <cell r="M105">
            <v>3845.0663212500003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A106" t="str">
            <v>&gt; NHH UMS category C</v>
          </cell>
          <cell r="W106">
            <v>0</v>
          </cell>
        </row>
        <row r="107">
          <cell r="A107" t="str">
            <v>NHH UMS category C</v>
          </cell>
          <cell r="B107">
            <v>989.1872895940935</v>
          </cell>
          <cell r="C107">
            <v>179</v>
          </cell>
          <cell r="D107">
            <v>41773.37923955857</v>
          </cell>
          <cell r="E107">
            <v>41773.37923955857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4.2229999999999999</v>
          </cell>
          <cell r="K107">
            <v>233.37083374055067</v>
          </cell>
          <cell r="L107">
            <v>4.2229999999999999</v>
          </cell>
          <cell r="M107">
            <v>41773.37923955857</v>
          </cell>
          <cell r="N107">
            <v>0</v>
          </cell>
          <cell r="O107">
            <v>0</v>
          </cell>
          <cell r="P107">
            <v>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08">
          <cell r="A108" t="str">
            <v>LDNO LV: NHH UMS category C</v>
          </cell>
          <cell r="B108">
            <v>5.1353499568965537</v>
          </cell>
          <cell r="C108">
            <v>0</v>
          </cell>
          <cell r="D108">
            <v>136.0354203581897</v>
          </cell>
          <cell r="E108">
            <v>136.0354203581897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2.649</v>
          </cell>
          <cell r="K108" t="str">
            <v/>
          </cell>
          <cell r="L108">
            <v>2.649</v>
          </cell>
          <cell r="M108">
            <v>136.0354203581897</v>
          </cell>
          <cell r="N108">
            <v>0</v>
          </cell>
          <cell r="O108">
            <v>0</v>
          </cell>
          <cell r="P108">
            <v>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</row>
        <row r="109">
          <cell r="A109" t="str">
            <v>LDNO HV: NHH UMS category C</v>
          </cell>
          <cell r="B109">
            <v>2.9883946810344835</v>
          </cell>
          <cell r="C109">
            <v>0</v>
          </cell>
          <cell r="D109">
            <v>48.113154364655188</v>
          </cell>
          <cell r="E109">
            <v>48.113154364655188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1.6100000000000003</v>
          </cell>
          <cell r="K109" t="str">
            <v/>
          </cell>
          <cell r="L109">
            <v>1.6100000000000003</v>
          </cell>
          <cell r="M109">
            <v>48.113154364655188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</row>
        <row r="110">
          <cell r="A110" t="str">
            <v>&gt; NHH UMS category D</v>
          </cell>
          <cell r="W110">
            <v>0</v>
          </cell>
        </row>
        <row r="111">
          <cell r="A111" t="str">
            <v>NHH UMS category D</v>
          </cell>
          <cell r="B111">
            <v>0</v>
          </cell>
          <cell r="C111">
            <v>1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 t="str">
            <v/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</row>
        <row r="112">
          <cell r="A112" t="str">
            <v>LDNO LV: NHH UMS category D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 t="str">
            <v/>
          </cell>
          <cell r="K112" t="str">
            <v/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</row>
        <row r="113">
          <cell r="A113" t="str">
            <v>LDNO HV: 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/>
          </cell>
          <cell r="K113" t="str">
            <v/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</row>
        <row r="114">
          <cell r="A114" t="str">
            <v>&gt; LV UMS (Pseudo HH Metered)</v>
          </cell>
          <cell r="W114">
            <v>0</v>
          </cell>
        </row>
        <row r="115">
          <cell r="A115" t="str">
            <v>LV UMS (Pseudo HH Metered)</v>
          </cell>
          <cell r="B115">
            <v>113435.82553779185</v>
          </cell>
          <cell r="C115">
            <v>27.444162911866147</v>
          </cell>
          <cell r="D115">
            <v>3969182.5871111276</v>
          </cell>
          <cell r="E115">
            <v>3969182.5871111276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3.4990555834486079</v>
          </cell>
          <cell r="K115">
            <v>144627.5697990029</v>
          </cell>
          <cell r="L115">
            <v>3.4990555834486079</v>
          </cell>
          <cell r="M115">
            <v>1389342.4657813923</v>
          </cell>
          <cell r="N115">
            <v>787053.09134000109</v>
          </cell>
          <cell r="O115">
            <v>1792787.0299897345</v>
          </cell>
          <cell r="P115">
            <v>0.35003238961415256</v>
          </cell>
          <cell r="Q115">
            <v>0.19829097655919084</v>
          </cell>
          <cell r="R115">
            <v>0.45167663382665668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</row>
        <row r="116">
          <cell r="A116" t="str">
            <v>LDNO LV: LV UMS (Pseudo HH Metered)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/>
          </cell>
          <cell r="K116" t="str">
            <v/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</row>
        <row r="117">
          <cell r="A117" t="str">
            <v>LDNO HV: LV UMS (Pseudo HH Metered)</v>
          </cell>
          <cell r="B117">
            <v>42.541675523152165</v>
          </cell>
          <cell r="C117">
            <v>1.1758993150684933</v>
          </cell>
          <cell r="D117">
            <v>564.16047973418017</v>
          </cell>
          <cell r="E117">
            <v>564.16047973418017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1.326136013206981</v>
          </cell>
          <cell r="K117">
            <v>479.76937523883089</v>
          </cell>
          <cell r="L117">
            <v>1.326136013206981</v>
          </cell>
          <cell r="M117">
            <v>204.130022641061</v>
          </cell>
          <cell r="N117">
            <v>57.890953962950377</v>
          </cell>
          <cell r="O117">
            <v>302.13950313016875</v>
          </cell>
          <cell r="P117">
            <v>0.36182970976138301</v>
          </cell>
          <cell r="Q117">
            <v>0.10261433766191369</v>
          </cell>
          <cell r="R117">
            <v>0.5355559525767033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</row>
        <row r="118">
          <cell r="A118" t="str">
            <v>&gt; LV Generation NHH or Aggregate HH</v>
          </cell>
          <cell r="W118">
            <v>0</v>
          </cell>
        </row>
        <row r="119">
          <cell r="A119" t="str">
            <v>LV Generation NHH or Aggregate HH</v>
          </cell>
          <cell r="B119">
            <v>3214.7578266896548</v>
          </cell>
          <cell r="C119">
            <v>286</v>
          </cell>
          <cell r="D119">
            <v>-22374.714473759996</v>
          </cell>
          <cell r="E119">
            <v>-22374.714473759996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-0.69599999999999995</v>
          </cell>
          <cell r="K119">
            <v>-78.233267390769214</v>
          </cell>
          <cell r="L119">
            <v>-0.69599999999999995</v>
          </cell>
          <cell r="M119">
            <v>-22374.714473759996</v>
          </cell>
          <cell r="N119">
            <v>0</v>
          </cell>
          <cell r="O119">
            <v>0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A120" t="str">
            <v>LDNO LV: LV Generation NHH or Aggregate HH</v>
          </cell>
          <cell r="B120">
            <v>132.89592165517243</v>
          </cell>
          <cell r="C120">
            <v>0</v>
          </cell>
          <cell r="D120">
            <v>-924.95561472000009</v>
          </cell>
          <cell r="E120">
            <v>-924.95561472000009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-0.69600000000000006</v>
          </cell>
          <cell r="K120" t="str">
            <v/>
          </cell>
          <cell r="L120">
            <v>-0.69600000000000006</v>
          </cell>
          <cell r="M120">
            <v>-924.95561472000009</v>
          </cell>
          <cell r="N120">
            <v>0</v>
          </cell>
          <cell r="O120">
            <v>0</v>
          </cell>
          <cell r="P120">
            <v>1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A121" t="str">
            <v>LDNO HV: LV Generation NHH or Aggregate HH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  <cell r="K121" t="str">
            <v/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</row>
        <row r="122">
          <cell r="A122" t="str">
            <v>&gt; LV Sub Generation NHH</v>
          </cell>
          <cell r="W122">
            <v>0</v>
          </cell>
        </row>
        <row r="123">
          <cell r="A123" t="str">
            <v>LV Sub Generation NHH</v>
          </cell>
          <cell r="B123">
            <v>92.074856879310332</v>
          </cell>
          <cell r="C123">
            <v>1</v>
          </cell>
          <cell r="D123">
            <v>-579.15084977086201</v>
          </cell>
          <cell r="E123">
            <v>-579.15084977086201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-0.629</v>
          </cell>
          <cell r="K123">
            <v>-579.15084977086201</v>
          </cell>
          <cell r="L123">
            <v>-0.629</v>
          </cell>
          <cell r="M123">
            <v>-579.15084977086201</v>
          </cell>
          <cell r="N123">
            <v>0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</row>
        <row r="124">
          <cell r="A124" t="str">
            <v>LDNO HV: LV Sub Generation NHH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 t="str">
            <v/>
          </cell>
          <cell r="K124" t="str">
            <v/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</row>
        <row r="125">
          <cell r="A125" t="str">
            <v>&gt; LV Generation Intermittent</v>
          </cell>
          <cell r="W125">
            <v>0</v>
          </cell>
        </row>
        <row r="126">
          <cell r="A126" t="str">
            <v>LV Generation Intermittent</v>
          </cell>
          <cell r="B126">
            <v>78529.095040948305</v>
          </cell>
          <cell r="C126">
            <v>887.02632534246584</v>
          </cell>
          <cell r="D126">
            <v>-537167.49406047002</v>
          </cell>
          <cell r="E126">
            <v>-546562.50148500013</v>
          </cell>
          <cell r="F126">
            <v>0</v>
          </cell>
          <cell r="G126">
            <v>0</v>
          </cell>
          <cell r="H126">
            <v>0</v>
          </cell>
          <cell r="I126">
            <v>9395.0074245300875</v>
          </cell>
          <cell r="J126">
            <v>-0.68403627188161131</v>
          </cell>
          <cell r="K126">
            <v>-605.58235839627275</v>
          </cell>
          <cell r="L126">
            <v>-0.69599999999999995</v>
          </cell>
          <cell r="M126">
            <v>-546562.50148500013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-1.7489903109201305E-2</v>
          </cell>
          <cell r="W126">
            <v>0</v>
          </cell>
        </row>
        <row r="127">
          <cell r="A127" t="str">
            <v>LDNO LV: LV Generation Intermittent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 t="str">
            <v/>
          </cell>
          <cell r="K127" t="str">
            <v/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</row>
        <row r="128">
          <cell r="A128" t="str">
            <v>LDNO HV: LV Generation Intermittent</v>
          </cell>
          <cell r="B128">
            <v>1158.4981509517236</v>
          </cell>
          <cell r="C128">
            <v>3.2634739726027386</v>
          </cell>
          <cell r="D128">
            <v>-8041.07206577743</v>
          </cell>
          <cell r="E128">
            <v>-8063.1471306239946</v>
          </cell>
          <cell r="F128">
            <v>0</v>
          </cell>
          <cell r="G128">
            <v>0</v>
          </cell>
          <cell r="H128">
            <v>0</v>
          </cell>
          <cell r="I128">
            <v>22.075064846565521</v>
          </cell>
          <cell r="J128">
            <v>-0.69409451013552059</v>
          </cell>
          <cell r="K128">
            <v>-2463.9608384449239</v>
          </cell>
          <cell r="L128">
            <v>-0.69599999999999995</v>
          </cell>
          <cell r="M128">
            <v>-8063.1471306239946</v>
          </cell>
          <cell r="N128">
            <v>0</v>
          </cell>
          <cell r="O128">
            <v>0</v>
          </cell>
          <cell r="P128">
            <v>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-2.7452887706996632E-3</v>
          </cell>
          <cell r="W128">
            <v>0</v>
          </cell>
        </row>
        <row r="129">
          <cell r="A129" t="str">
            <v>&gt; LV Generation Intermittent no RP charge</v>
          </cell>
          <cell r="W129">
            <v>0</v>
          </cell>
        </row>
        <row r="130">
          <cell r="A130" t="str">
            <v>LV Generation Intermittent no RP charge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 t="str">
            <v/>
          </cell>
          <cell r="K130" t="str">
            <v/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</row>
        <row r="131">
          <cell r="A131" t="str">
            <v>&gt; LV Generation Non-Intermittent</v>
          </cell>
          <cell r="W131">
            <v>0</v>
          </cell>
        </row>
        <row r="132">
          <cell r="A132" t="str">
            <v>LV Generation Non-Intermittent</v>
          </cell>
          <cell r="B132">
            <v>2299.2193917891755</v>
          </cell>
          <cell r="C132">
            <v>16.428914383561644</v>
          </cell>
          <cell r="D132">
            <v>-16301.585552054941</v>
          </cell>
          <cell r="E132">
            <v>-17255.246710859596</v>
          </cell>
          <cell r="F132">
            <v>0</v>
          </cell>
          <cell r="G132">
            <v>0</v>
          </cell>
          <cell r="H132">
            <v>0</v>
          </cell>
          <cell r="I132">
            <v>953.66115880465532</v>
          </cell>
          <cell r="J132">
            <v>-0.70900522195794435</v>
          </cell>
          <cell r="K132">
            <v>-992.24971117786674</v>
          </cell>
          <cell r="L132">
            <v>-0.75048282788847487</v>
          </cell>
          <cell r="M132">
            <v>-12833.666245094613</v>
          </cell>
          <cell r="N132">
            <v>-3302.8808387964336</v>
          </cell>
          <cell r="O132">
            <v>-1118.6996269685483</v>
          </cell>
          <cell r="P132">
            <v>0.74375443365974836</v>
          </cell>
          <cell r="Q132">
            <v>0.19141313330036391</v>
          </cell>
          <cell r="R132">
            <v>6.4832433039887769E-2</v>
          </cell>
          <cell r="S132">
            <v>0</v>
          </cell>
          <cell r="T132">
            <v>0</v>
          </cell>
          <cell r="U132">
            <v>0</v>
          </cell>
          <cell r="V132">
            <v>-5.850112897051532E-2</v>
          </cell>
          <cell r="W132">
            <v>0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/>
          </cell>
          <cell r="K133" t="str">
            <v/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 t="str">
            <v/>
          </cell>
          <cell r="K134" t="str">
            <v/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</row>
        <row r="135">
          <cell r="A135" t="str">
            <v>&gt; LV Generation Non-Intermittent no RP charge</v>
          </cell>
          <cell r="W135">
            <v>0</v>
          </cell>
        </row>
        <row r="136">
          <cell r="A136" t="str">
            <v>LV Generation Non-Intermittent no RP charge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/>
          </cell>
          <cell r="K136" t="str">
            <v/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</row>
        <row r="137">
          <cell r="A137" t="str">
            <v>&gt; LV Sub Generation Intermittent</v>
          </cell>
          <cell r="W137">
            <v>0</v>
          </cell>
        </row>
        <row r="138">
          <cell r="A138" t="str">
            <v>LV Sub Generation Intermittent</v>
          </cell>
          <cell r="B138">
            <v>13040.742602439654</v>
          </cell>
          <cell r="C138">
            <v>121.63811301369863</v>
          </cell>
          <cell r="D138">
            <v>-79969.166973807325</v>
          </cell>
          <cell r="E138">
            <v>-82026.270969345424</v>
          </cell>
          <cell r="F138">
            <v>0</v>
          </cell>
          <cell r="G138">
            <v>0</v>
          </cell>
          <cell r="H138">
            <v>0</v>
          </cell>
          <cell r="I138">
            <v>2057.1039955381034</v>
          </cell>
          <cell r="J138">
            <v>-0.61322556093428882</v>
          </cell>
          <cell r="K138">
            <v>-657.43511628465797</v>
          </cell>
          <cell r="L138">
            <v>-0.629</v>
          </cell>
          <cell r="M138">
            <v>-82026.270969345424</v>
          </cell>
          <cell r="N138">
            <v>0</v>
          </cell>
          <cell r="O138">
            <v>0</v>
          </cell>
          <cell r="P138">
            <v>1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-2.5723714193645112E-2</v>
          </cell>
          <cell r="W138">
            <v>0</v>
          </cell>
        </row>
        <row r="139">
          <cell r="A139" t="str">
            <v>LDNO HV: LV Sub Generation Intermittent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/>
          </cell>
          <cell r="K139" t="str">
            <v/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</row>
        <row r="140">
          <cell r="A140" t="str">
            <v>&gt; LV Sub Generation Intermittent no RP charge</v>
          </cell>
          <cell r="W140">
            <v>0</v>
          </cell>
        </row>
        <row r="141">
          <cell r="A141" t="str">
            <v>LV Sub Generation Intermittent no RP charge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/>
          </cell>
          <cell r="K141" t="str">
            <v/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</row>
        <row r="142">
          <cell r="A142" t="str">
            <v>&gt; LV Sub Generation Non-Intermittent</v>
          </cell>
          <cell r="W142">
            <v>0</v>
          </cell>
        </row>
        <row r="143">
          <cell r="A143" t="str">
            <v>LV Sub Generation Non-Intermittent</v>
          </cell>
          <cell r="B143">
            <v>4092.981835864925</v>
          </cell>
          <cell r="C143">
            <v>12.478949999999999</v>
          </cell>
          <cell r="D143">
            <v>-26118.734719311731</v>
          </cell>
          <cell r="E143">
            <v>-26883.410831471905</v>
          </cell>
          <cell r="F143">
            <v>0</v>
          </cell>
          <cell r="G143">
            <v>0</v>
          </cell>
          <cell r="H143">
            <v>0</v>
          </cell>
          <cell r="I143">
            <v>764.67611216017247</v>
          </cell>
          <cell r="J143">
            <v>-0.63813463549838467</v>
          </cell>
          <cell r="K143">
            <v>-2093.0234289993737</v>
          </cell>
          <cell r="L143">
            <v>-0.65681725230014198</v>
          </cell>
          <cell r="M143">
            <v>-20612.333041027858</v>
          </cell>
          <cell r="N143">
            <v>-4291.7837560400212</v>
          </cell>
          <cell r="O143">
            <v>-1979.294034404023</v>
          </cell>
          <cell r="P143">
            <v>0.76673057486058971</v>
          </cell>
          <cell r="Q143">
            <v>0.15964431682216865</v>
          </cell>
          <cell r="R143">
            <v>7.3625108317241519E-2</v>
          </cell>
          <cell r="S143">
            <v>0</v>
          </cell>
          <cell r="T143">
            <v>0</v>
          </cell>
          <cell r="U143">
            <v>0</v>
          </cell>
          <cell r="V143">
            <v>-2.9276920202217317E-2</v>
          </cell>
          <cell r="W143">
            <v>0</v>
          </cell>
        </row>
        <row r="144">
          <cell r="A144" t="str">
            <v>LDNO HV: LV Sub Generation Non-Intermittent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/>
          </cell>
          <cell r="K144" t="str">
            <v/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</row>
        <row r="145">
          <cell r="A145" t="str">
            <v>&gt; LV Sub Generation Non-Intermittent no RP charge</v>
          </cell>
          <cell r="W145">
            <v>0</v>
          </cell>
        </row>
        <row r="146">
          <cell r="A146" t="str">
            <v>LV Sub Generation Non-Intermittent no RP charge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  <cell r="K146" t="str">
            <v/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</row>
        <row r="147">
          <cell r="A147" t="str">
            <v>&gt; HV Generation Intermittent</v>
          </cell>
          <cell r="W147">
            <v>0</v>
          </cell>
        </row>
        <row r="148">
          <cell r="A148" t="str">
            <v>HV Generation Intermittent</v>
          </cell>
          <cell r="B148">
            <v>408798.58803053456</v>
          </cell>
          <cell r="C148">
            <v>237.99717534246571</v>
          </cell>
          <cell r="D148">
            <v>-1593690.7149972983</v>
          </cell>
          <cell r="E148">
            <v>-1635194.3521221383</v>
          </cell>
          <cell r="F148">
            <v>37788.001514999989</v>
          </cell>
          <cell r="G148">
            <v>0</v>
          </cell>
          <cell r="H148">
            <v>0</v>
          </cell>
          <cell r="I148">
            <v>3715.6356098400011</v>
          </cell>
          <cell r="J148">
            <v>-0.38984741182086968</v>
          </cell>
          <cell r="K148">
            <v>-6696.2589480486868</v>
          </cell>
          <cell r="L148">
            <v>-0.4</v>
          </cell>
          <cell r="M148">
            <v>-1635194.3521221383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>
            <v>-2.3711000609716201E-2</v>
          </cell>
          <cell r="T148">
            <v>0</v>
          </cell>
          <cell r="U148">
            <v>0</v>
          </cell>
          <cell r="V148">
            <v>-2.3314659330535789E-3</v>
          </cell>
          <cell r="W148">
            <v>0</v>
          </cell>
        </row>
        <row r="149">
          <cell r="A149" t="str">
            <v>LDNO HV: HV Generation Intermittent</v>
          </cell>
          <cell r="B149">
            <v>28.965318951724136</v>
          </cell>
          <cell r="C149">
            <v>1.9710246575342465</v>
          </cell>
          <cell r="D149">
            <v>-115.86127580689656</v>
          </cell>
          <cell r="E149">
            <v>-115.86127580689656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-0.4</v>
          </cell>
          <cell r="K149">
            <v>-58.782255901272748</v>
          </cell>
          <cell r="L149">
            <v>-0.4</v>
          </cell>
          <cell r="M149">
            <v>-115.86127580689656</v>
          </cell>
          <cell r="N149">
            <v>0</v>
          </cell>
          <cell r="O149">
            <v>0</v>
          </cell>
          <cell r="P149">
            <v>1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</row>
        <row r="150">
          <cell r="A150" t="str">
            <v>&gt; HV Generation Intermittent no RP charge</v>
          </cell>
          <cell r="W150">
            <v>0</v>
          </cell>
        </row>
        <row r="151">
          <cell r="A151" t="str">
            <v>HV Generation Intermittent no RP charge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  <cell r="K151" t="str">
            <v/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</row>
        <row r="152">
          <cell r="A152" t="str">
            <v>&gt; HV Generation Non-Intermittent</v>
          </cell>
          <cell r="W152">
            <v>0</v>
          </cell>
        </row>
        <row r="153">
          <cell r="A153" t="str">
            <v>HV Generation Non-Intermittent</v>
          </cell>
          <cell r="B153">
            <v>248137.44553724525</v>
          </cell>
          <cell r="C153">
            <v>70.943264383561655</v>
          </cell>
          <cell r="D153">
            <v>-1164305.4474513701</v>
          </cell>
          <cell r="E153">
            <v>-1177923.8645958204</v>
          </cell>
          <cell r="F153">
            <v>11264.016802500002</v>
          </cell>
          <cell r="G153">
            <v>0</v>
          </cell>
          <cell r="H153">
            <v>0</v>
          </cell>
          <cell r="I153">
            <v>2354.4003419503447</v>
          </cell>
          <cell r="J153">
            <v>-0.46921795496464425</v>
          </cell>
          <cell r="K153">
            <v>-16411.782817836513</v>
          </cell>
          <cell r="L153">
            <v>-0.47470621052194839</v>
          </cell>
          <cell r="M153">
            <v>-989096.72142298485</v>
          </cell>
          <cell r="N153">
            <v>-127463.69718384289</v>
          </cell>
          <cell r="O153">
            <v>-61363.445988992818</v>
          </cell>
          <cell r="P153">
            <v>0.83969495071090383</v>
          </cell>
          <cell r="Q153">
            <v>0.10821047184367841</v>
          </cell>
          <cell r="R153">
            <v>5.2094577445417817E-2</v>
          </cell>
          <cell r="S153">
            <v>-9.6744516889074074E-3</v>
          </cell>
          <cell r="T153">
            <v>0</v>
          </cell>
          <cell r="U153">
            <v>0</v>
          </cell>
          <cell r="V153">
            <v>-2.0221500699013793E-3</v>
          </cell>
          <cell r="W153">
            <v>0</v>
          </cell>
        </row>
        <row r="154">
          <cell r="A154" t="str">
            <v>LDNO HV: HV Generation Non-Intermittent</v>
          </cell>
          <cell r="B154">
            <v>3.9151496751291055</v>
          </cell>
          <cell r="C154">
            <v>1.3382136986301367</v>
          </cell>
          <cell r="D154">
            <v>-5.4125186456494401</v>
          </cell>
          <cell r="E154">
            <v>-6.3242505342011643</v>
          </cell>
          <cell r="F154">
            <v>0</v>
          </cell>
          <cell r="G154">
            <v>0</v>
          </cell>
          <cell r="H154">
            <v>0</v>
          </cell>
          <cell r="I154">
            <v>0.91173188855172427</v>
          </cell>
          <cell r="J154">
            <v>-0.13824551025551679</v>
          </cell>
          <cell r="K154">
            <v>-4.0445846961437981</v>
          </cell>
          <cell r="L154">
            <v>-0.16153279079918234</v>
          </cell>
          <cell r="M154">
            <v>-3.7911650767184053</v>
          </cell>
          <cell r="N154">
            <v>-1.1729005372289518</v>
          </cell>
          <cell r="O154">
            <v>-1.3601849202538077</v>
          </cell>
          <cell r="P154">
            <v>0.5994647201618617</v>
          </cell>
          <cell r="Q154">
            <v>0.18546079585019232</v>
          </cell>
          <cell r="R154">
            <v>0.21507448398794607</v>
          </cell>
          <cell r="S154">
            <v>0</v>
          </cell>
          <cell r="T154">
            <v>0</v>
          </cell>
          <cell r="U154">
            <v>0</v>
          </cell>
          <cell r="V154">
            <v>-0.16844872937011876</v>
          </cell>
          <cell r="W154">
            <v>0</v>
          </cell>
        </row>
        <row r="155">
          <cell r="A155" t="str">
            <v>&gt; HV Generation Non-Intermittent no RP charge</v>
          </cell>
          <cell r="W155">
            <v>0</v>
          </cell>
        </row>
        <row r="156">
          <cell r="A156" t="str">
            <v>HV Generation Non-Intermittent no RP charge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 t="str">
            <v/>
          </cell>
          <cell r="K156" t="str">
            <v/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</row>
        <row r="158">
          <cell r="A158" t="str">
            <v>3803. Revenue summary by tariff component</v>
          </cell>
        </row>
        <row r="159">
          <cell r="A159" t="str">
            <v>Data sources:</v>
          </cell>
        </row>
        <row r="160">
          <cell r="A160" t="str">
            <v>x1 = 3802. All units (MWh) (in Revenue summary)</v>
          </cell>
        </row>
        <row r="161">
          <cell r="A161" t="str">
            <v>x2 = 3802. MPANs (in Revenue summary)</v>
          </cell>
        </row>
        <row r="162">
          <cell r="A162" t="str">
            <v>x3 = 3802. Net revenues (£) (in Revenue summary)</v>
          </cell>
        </row>
        <row r="163">
          <cell r="A163" t="str">
            <v>x4 = 3802. Revenues from unit rates (£) (in Revenue summary)</v>
          </cell>
        </row>
        <row r="164">
          <cell r="A164" t="str">
            <v>x5 = 3802. Revenues from fixed charges (£) (in Revenue summary)</v>
          </cell>
        </row>
        <row r="165">
          <cell r="A165" t="str">
            <v>x6 = 3802. Revenues from capacity charges (£) (in Revenue summary)</v>
          </cell>
        </row>
        <row r="166">
          <cell r="A166" t="str">
            <v>x7 = 3802. Revenues from exceeded capacity charges (£) (in Revenue summary)</v>
          </cell>
        </row>
        <row r="167">
          <cell r="A167" t="str">
            <v>x8 = 3802. Revenues from reactive power charges (£) (in Revenue summary)</v>
          </cell>
        </row>
        <row r="168">
          <cell r="A168" t="str">
            <v>Kind:</v>
          </cell>
          <cell r="B168" t="str">
            <v>Cell summation</v>
          </cell>
          <cell r="C168" t="str">
            <v>Cell summation</v>
          </cell>
          <cell r="D168" t="str">
            <v>Cell summation</v>
          </cell>
          <cell r="E168" t="str">
            <v>Cell summation</v>
          </cell>
          <cell r="F168" t="str">
            <v>Cell summation</v>
          </cell>
          <cell r="G168" t="str">
            <v>Cell summation</v>
          </cell>
          <cell r="H168" t="str">
            <v>Cell summation</v>
          </cell>
          <cell r="I168" t="str">
            <v>Cell summation</v>
          </cell>
        </row>
        <row r="169">
          <cell r="A169" t="str">
            <v>Formula:</v>
          </cell>
          <cell r="B169" t="str">
            <v>=SUM(x1)</v>
          </cell>
          <cell r="C169" t="str">
            <v>=SUM(x2)</v>
          </cell>
          <cell r="D169" t="str">
            <v>=SUM(x3)</v>
          </cell>
          <cell r="E169" t="str">
            <v>=SUM(x4)</v>
          </cell>
          <cell r="F169" t="str">
            <v>=SUM(x5)</v>
          </cell>
          <cell r="G169" t="str">
            <v>=SUM(x6)</v>
          </cell>
          <cell r="H169" t="str">
            <v>=SUM(x7)</v>
          </cell>
          <cell r="I169" t="str">
            <v>=SUM(x8)</v>
          </cell>
        </row>
        <row r="171">
          <cell r="B171" t="str">
            <v>Total units (MWh)</v>
          </cell>
          <cell r="C171" t="str">
            <v>Total MPANs</v>
          </cell>
          <cell r="D171" t="str">
            <v>Total net revenues (£)</v>
          </cell>
          <cell r="E171" t="str">
            <v>Total net revenues from unit rates (£)</v>
          </cell>
          <cell r="F171" t="str">
            <v>Total revenues from fixed charges (£)</v>
          </cell>
          <cell r="G171" t="str">
            <v>Total revenues from capacity charges (£)</v>
          </cell>
          <cell r="H171" t="str">
            <v>Total revenues from exceeded capacity charges (£)</v>
          </cell>
          <cell r="I171" t="str">
            <v>Total revenues from reactive power charges (£)</v>
          </cell>
        </row>
        <row r="172">
          <cell r="A172" t="str">
            <v>Revenue summary by tariff component</v>
          </cell>
          <cell r="B172">
            <v>13277802.431886537</v>
          </cell>
          <cell r="C172">
            <v>1655500.8818487287</v>
          </cell>
          <cell r="D172">
            <v>335833716.0843327</v>
          </cell>
          <cell r="E172">
            <v>281049974.83035237</v>
          </cell>
          <cell r="F172">
            <v>32896427.084201701</v>
          </cell>
          <cell r="G172">
            <v>20771480.867576096</v>
          </cell>
          <cell r="H172">
            <v>789041.02594961494</v>
          </cell>
          <cell r="I172">
            <v>326792.27625302615</v>
          </cell>
          <cell r="J172">
            <v>0</v>
          </cell>
        </row>
      </sheetData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29"/>
  </cols>
  <sheetData>
    <row r="2" spans="1:1" ht="15" x14ac:dyDescent="0.25">
      <c r="A2" s="36" t="s">
        <v>71</v>
      </c>
    </row>
    <row r="3" spans="1:1" x14ac:dyDescent="0.2">
      <c r="A3" s="28"/>
    </row>
    <row r="4" spans="1:1" x14ac:dyDescent="0.2">
      <c r="A4" s="29" t="s">
        <v>60</v>
      </c>
    </row>
    <row r="5" spans="1:1" x14ac:dyDescent="0.2">
      <c r="A5" s="30" t="s">
        <v>68</v>
      </c>
    </row>
    <row r="6" spans="1:1" x14ac:dyDescent="0.2">
      <c r="A6" s="31"/>
    </row>
    <row r="7" spans="1:1" x14ac:dyDescent="0.2">
      <c r="A7" s="32" t="s">
        <v>61</v>
      </c>
    </row>
    <row r="8" spans="1:1" x14ac:dyDescent="0.2">
      <c r="A8" s="29" t="s">
        <v>62</v>
      </c>
    </row>
    <row r="9" spans="1:1" ht="12.75" customHeight="1" x14ac:dyDescent="0.2">
      <c r="A9" s="29" t="s">
        <v>72</v>
      </c>
    </row>
    <row r="11" spans="1:1" ht="15" x14ac:dyDescent="0.25">
      <c r="A11" s="36" t="s">
        <v>63</v>
      </c>
    </row>
    <row r="13" spans="1:1" x14ac:dyDescent="0.2">
      <c r="A13" s="29" t="s">
        <v>69</v>
      </c>
    </row>
    <row r="14" spans="1:1" x14ac:dyDescent="0.2">
      <c r="A14" s="29" t="s">
        <v>57</v>
      </c>
    </row>
    <row r="15" spans="1:1" x14ac:dyDescent="0.2">
      <c r="A15" s="33" t="s">
        <v>58</v>
      </c>
    </row>
    <row r="16" spans="1:1" x14ac:dyDescent="0.2">
      <c r="A16" s="29" t="s">
        <v>70</v>
      </c>
    </row>
    <row r="17" spans="1:1" x14ac:dyDescent="0.2">
      <c r="A17" s="33" t="s">
        <v>59</v>
      </c>
    </row>
    <row r="18" spans="1:1" x14ac:dyDescent="0.2">
      <c r="A18" s="34" t="s">
        <v>66</v>
      </c>
    </row>
    <row r="19" spans="1:1" x14ac:dyDescent="0.2">
      <c r="A19" s="35" t="s">
        <v>65</v>
      </c>
    </row>
    <row r="20" spans="1:1" x14ac:dyDescent="0.2">
      <c r="A20" s="35" t="s">
        <v>64</v>
      </c>
    </row>
    <row r="21" spans="1:1" x14ac:dyDescent="0.2">
      <c r="A21" s="29" t="s">
        <v>67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72"/>
  <sheetViews>
    <sheetView tabSelected="1" zoomScale="70" zoomScaleNormal="70" workbookViewId="0">
      <selection activeCell="L3" sqref="L3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9.425781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10.570312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10.14062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2" style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/>
    <row r="4" spans="2:48" ht="60.75" customHeight="1" x14ac:dyDescent="0.25">
      <c r="D4" s="63"/>
      <c r="E4" s="64"/>
      <c r="F4" s="63" t="s">
        <v>54</v>
      </c>
      <c r="G4" s="64"/>
      <c r="H4" s="63" t="s">
        <v>87</v>
      </c>
      <c r="I4" s="64"/>
      <c r="J4" s="63" t="s">
        <v>0</v>
      </c>
      <c r="K4" s="64"/>
      <c r="L4" s="63" t="s">
        <v>28</v>
      </c>
      <c r="M4" s="64"/>
      <c r="N4" s="63" t="s">
        <v>1</v>
      </c>
      <c r="O4" s="64"/>
      <c r="P4" s="63" t="s">
        <v>27</v>
      </c>
      <c r="Q4" s="64"/>
      <c r="R4" s="63" t="s">
        <v>2</v>
      </c>
      <c r="S4" s="64"/>
      <c r="T4" s="63" t="s">
        <v>55</v>
      </c>
      <c r="U4" s="64"/>
      <c r="V4" s="63" t="s">
        <v>56</v>
      </c>
      <c r="W4" s="64"/>
      <c r="X4" s="63" t="s">
        <v>3</v>
      </c>
      <c r="Y4" s="64"/>
      <c r="Z4" s="63" t="s">
        <v>4</v>
      </c>
      <c r="AA4" s="64"/>
      <c r="AB4" s="63" t="s">
        <v>5</v>
      </c>
      <c r="AC4" s="64"/>
      <c r="AD4" s="63" t="s">
        <v>86</v>
      </c>
      <c r="AE4" s="64"/>
      <c r="AF4" s="63" t="s">
        <v>85</v>
      </c>
      <c r="AG4" s="64"/>
      <c r="AH4" s="63" t="s">
        <v>6</v>
      </c>
      <c r="AI4" s="64"/>
      <c r="AJ4" s="63" t="s">
        <v>7</v>
      </c>
      <c r="AK4" s="64"/>
      <c r="AL4" s="63" t="s">
        <v>8</v>
      </c>
      <c r="AM4" s="64"/>
      <c r="AN4" s="63" t="s">
        <v>84</v>
      </c>
      <c r="AO4" s="64"/>
      <c r="AP4" s="63" t="s">
        <v>29</v>
      </c>
      <c r="AQ4" s="64"/>
    </row>
    <row r="5" spans="2:48" ht="63.75" thickBot="1" x14ac:dyDescent="0.3">
      <c r="B5" s="2" t="s">
        <v>9</v>
      </c>
      <c r="D5" s="3" t="s">
        <v>10</v>
      </c>
      <c r="E5" s="4" t="s">
        <v>11</v>
      </c>
      <c r="F5" s="3" t="s">
        <v>10</v>
      </c>
      <c r="G5" s="4" t="s">
        <v>11</v>
      </c>
      <c r="H5" s="3" t="s">
        <v>10</v>
      </c>
      <c r="I5" s="4" t="s">
        <v>11</v>
      </c>
      <c r="J5" s="3" t="s">
        <v>10</v>
      </c>
      <c r="K5" s="4" t="s">
        <v>11</v>
      </c>
      <c r="L5" s="3" t="s">
        <v>10</v>
      </c>
      <c r="M5" s="4" t="s">
        <v>11</v>
      </c>
      <c r="N5" s="3" t="s">
        <v>10</v>
      </c>
      <c r="O5" s="4" t="s">
        <v>11</v>
      </c>
      <c r="P5" s="3" t="s">
        <v>10</v>
      </c>
      <c r="Q5" s="4" t="s">
        <v>11</v>
      </c>
      <c r="R5" s="3" t="s">
        <v>10</v>
      </c>
      <c r="S5" s="4" t="s">
        <v>11</v>
      </c>
      <c r="T5" s="3" t="s">
        <v>10</v>
      </c>
      <c r="U5" s="4" t="s">
        <v>11</v>
      </c>
      <c r="V5" s="3" t="s">
        <v>10</v>
      </c>
      <c r="W5" s="4" t="s">
        <v>11</v>
      </c>
      <c r="X5" s="3" t="s">
        <v>10</v>
      </c>
      <c r="Y5" s="4" t="s">
        <v>11</v>
      </c>
      <c r="Z5" s="3" t="s">
        <v>10</v>
      </c>
      <c r="AA5" s="4" t="s">
        <v>11</v>
      </c>
      <c r="AB5" s="3" t="s">
        <v>10</v>
      </c>
      <c r="AC5" s="4" t="s">
        <v>11</v>
      </c>
      <c r="AD5" s="3" t="s">
        <v>10</v>
      </c>
      <c r="AE5" s="4" t="s">
        <v>11</v>
      </c>
      <c r="AF5" s="3" t="s">
        <v>10</v>
      </c>
      <c r="AG5" s="4" t="s">
        <v>11</v>
      </c>
      <c r="AH5" s="3" t="s">
        <v>10</v>
      </c>
      <c r="AI5" s="4" t="s">
        <v>11</v>
      </c>
      <c r="AJ5" s="3" t="s">
        <v>10</v>
      </c>
      <c r="AK5" s="4" t="s">
        <v>11</v>
      </c>
      <c r="AL5" s="3" t="s">
        <v>10</v>
      </c>
      <c r="AM5" s="4" t="s">
        <v>11</v>
      </c>
      <c r="AN5" s="3" t="s">
        <v>10</v>
      </c>
      <c r="AO5" s="4" t="s">
        <v>11</v>
      </c>
      <c r="AP5" s="3" t="s">
        <v>10</v>
      </c>
      <c r="AQ5" s="4" t="s">
        <v>11</v>
      </c>
    </row>
    <row r="6" spans="2:48" ht="5.25" customHeight="1" thickBot="1" x14ac:dyDescent="0.3"/>
    <row r="7" spans="2:48" x14ac:dyDescent="0.25">
      <c r="B7" s="5" t="s">
        <v>12</v>
      </c>
      <c r="D7" s="6"/>
      <c r="E7" s="7"/>
      <c r="F7" s="6"/>
      <c r="G7" s="7"/>
      <c r="H7" s="6">
        <v>-0.12621460945434293</v>
      </c>
      <c r="I7" s="7">
        <v>-0.45500000000000007</v>
      </c>
      <c r="J7" s="6">
        <v>-0.12621460945434293</v>
      </c>
      <c r="K7" s="7">
        <v>-0.45500000000000007</v>
      </c>
      <c r="L7" s="6">
        <v>-0.12621460945434293</v>
      </c>
      <c r="M7" s="7">
        <v>-0.45500000000000007</v>
      </c>
      <c r="N7" s="6">
        <v>-0.12520258519171967</v>
      </c>
      <c r="O7" s="7">
        <v>-0.45135168193694614</v>
      </c>
      <c r="P7" s="6">
        <v>-0.12452585229762403</v>
      </c>
      <c r="Q7" s="7">
        <v>-0.44891207951576295</v>
      </c>
      <c r="R7" s="6">
        <v>-0.12558665392104285</v>
      </c>
      <c r="S7" s="7">
        <v>-0.45273623854729034</v>
      </c>
      <c r="T7" s="6">
        <v>-0.12780581188947082</v>
      </c>
      <c r="U7" s="7">
        <v>-0.46073623854729046</v>
      </c>
      <c r="V7" s="6">
        <v>-0.12170312747629375</v>
      </c>
      <c r="W7" s="7">
        <v>-0.43873623854729027</v>
      </c>
      <c r="X7" s="6">
        <v>-0.12198052222234734</v>
      </c>
      <c r="Y7" s="7">
        <v>-0.43973623854729044</v>
      </c>
      <c r="Z7" s="6">
        <v>-0.11188445632875077</v>
      </c>
      <c r="AA7" s="7">
        <v>-0.40334021433546435</v>
      </c>
      <c r="AB7" s="6">
        <v>-0.11188445632875077</v>
      </c>
      <c r="AC7" s="7">
        <v>-0.40334021433546435</v>
      </c>
      <c r="AD7" s="6">
        <v>-0.11188445632875077</v>
      </c>
      <c r="AE7" s="7">
        <v>-0.40334021433546435</v>
      </c>
      <c r="AF7" s="6">
        <v>-0.11188445632875077</v>
      </c>
      <c r="AG7" s="7">
        <v>-0.40334021433546435</v>
      </c>
      <c r="AH7" s="6">
        <v>-0.11022008785242976</v>
      </c>
      <c r="AI7" s="7">
        <v>-0.3973402143354644</v>
      </c>
      <c r="AJ7" s="6">
        <v>-0.10994269310637628</v>
      </c>
      <c r="AK7" s="7">
        <v>-0.39634021433546435</v>
      </c>
      <c r="AL7" s="6">
        <v>-0.12196069277740418</v>
      </c>
      <c r="AM7" s="7">
        <v>-0.43797456963345915</v>
      </c>
      <c r="AN7" s="6">
        <v>-9.6915022840441289E-2</v>
      </c>
      <c r="AO7" s="7">
        <v>-0.34803275098666231</v>
      </c>
      <c r="AP7" s="57">
        <v>-9.6915022840441289E-2</v>
      </c>
      <c r="AQ7" s="58">
        <v>-0.34803275098666231</v>
      </c>
      <c r="AS7" s="56"/>
      <c r="AU7" s="45"/>
      <c r="AV7" s="46"/>
    </row>
    <row r="8" spans="2:48" x14ac:dyDescent="0.25">
      <c r="B8" s="5" t="s">
        <v>13</v>
      </c>
      <c r="D8" s="8"/>
      <c r="E8" s="9"/>
      <c r="F8" s="8"/>
      <c r="G8" s="9"/>
      <c r="H8" s="8">
        <v>0.1229435076627361</v>
      </c>
      <c r="I8" s="9">
        <v>0.26732500595857578</v>
      </c>
      <c r="J8" s="8">
        <v>0.1229435076627361</v>
      </c>
      <c r="K8" s="9">
        <v>0.26732500595857578</v>
      </c>
      <c r="L8" s="8">
        <v>0.1229435076627361</v>
      </c>
      <c r="M8" s="9">
        <v>0.26732500595857578</v>
      </c>
      <c r="N8" s="8">
        <v>0.12169342925974469</v>
      </c>
      <c r="O8" s="9">
        <v>0.26460686961383217</v>
      </c>
      <c r="P8" s="8">
        <v>0.12219549889692183</v>
      </c>
      <c r="Q8" s="9">
        <v>0.26569855612336435</v>
      </c>
      <c r="R8" s="8">
        <v>0.12261453954460499</v>
      </c>
      <c r="S8" s="9">
        <v>0.26660970666533595</v>
      </c>
      <c r="T8" s="8">
        <v>0.11766339691536531</v>
      </c>
      <c r="U8" s="9">
        <v>0.25584407732853409</v>
      </c>
      <c r="V8" s="8">
        <v>0.13608825915675293</v>
      </c>
      <c r="W8" s="9">
        <v>0.29590659467574182</v>
      </c>
      <c r="X8" s="8">
        <v>0.13636012798055108</v>
      </c>
      <c r="Y8" s="9">
        <v>0.29649773882254105</v>
      </c>
      <c r="Z8" s="8">
        <v>0.1303084393156948</v>
      </c>
      <c r="AA8" s="9">
        <v>0.28333911223747504</v>
      </c>
      <c r="AB8" s="8">
        <v>0.1303084393156948</v>
      </c>
      <c r="AC8" s="9">
        <v>0.28333911223747504</v>
      </c>
      <c r="AD8" s="8">
        <v>0.1303084393156948</v>
      </c>
      <c r="AE8" s="9">
        <v>0.28333911223747504</v>
      </c>
      <c r="AF8" s="8">
        <v>0.1303084393156948</v>
      </c>
      <c r="AG8" s="9">
        <v>0.28333911223747504</v>
      </c>
      <c r="AH8" s="8">
        <v>0.12756938692113295</v>
      </c>
      <c r="AI8" s="9">
        <v>0.27738339150347907</v>
      </c>
      <c r="AJ8" s="8">
        <v>0.12802928967965643</v>
      </c>
      <c r="AK8" s="9">
        <v>0.27838339150347863</v>
      </c>
      <c r="AL8" s="8">
        <v>0.12978651046991718</v>
      </c>
      <c r="AM8" s="9">
        <v>0.27748015722967218</v>
      </c>
      <c r="AN8" s="8">
        <v>0.17380000908284599</v>
      </c>
      <c r="AO8" s="9">
        <v>0.37157986351751698</v>
      </c>
      <c r="AP8" s="59">
        <v>0.17357650646423872</v>
      </c>
      <c r="AQ8" s="60">
        <v>0.37110202077771415</v>
      </c>
      <c r="AS8" s="56"/>
      <c r="AU8" s="45"/>
      <c r="AV8" s="46"/>
    </row>
    <row r="9" spans="2:48" x14ac:dyDescent="0.25">
      <c r="B9" s="5" t="s">
        <v>14</v>
      </c>
      <c r="D9" s="8"/>
      <c r="E9" s="9"/>
      <c r="F9" s="8"/>
      <c r="G9" s="9"/>
      <c r="H9" s="8">
        <v>8.1006289308176118</v>
      </c>
      <c r="I9" s="9">
        <v>1.288</v>
      </c>
      <c r="J9" s="8">
        <v>8.1006289308176118</v>
      </c>
      <c r="K9" s="9">
        <v>1.288</v>
      </c>
      <c r="L9" s="8">
        <v>8.1006289308176118</v>
      </c>
      <c r="M9" s="9">
        <v>1.288</v>
      </c>
      <c r="N9" s="8">
        <v>8.0314465408805038</v>
      </c>
      <c r="O9" s="9">
        <v>1.2769999999999997</v>
      </c>
      <c r="P9" s="8">
        <v>8.0314465408805038</v>
      </c>
      <c r="Q9" s="9">
        <v>1.2769999999999997</v>
      </c>
      <c r="R9" s="8">
        <v>8.0754716981132102</v>
      </c>
      <c r="S9" s="9">
        <v>1.2840000000000003</v>
      </c>
      <c r="T9" s="8">
        <v>8.0754716981132102</v>
      </c>
      <c r="U9" s="9">
        <v>1.2840000000000003</v>
      </c>
      <c r="V9" s="8">
        <v>8.0566037735849054</v>
      </c>
      <c r="W9" s="9">
        <v>1.2809999999999999</v>
      </c>
      <c r="X9" s="8">
        <v>8.0817610062893088</v>
      </c>
      <c r="Y9" s="9">
        <v>1.2849999999999999</v>
      </c>
      <c r="Z9" s="8">
        <v>7.5534591194968552</v>
      </c>
      <c r="AA9" s="9">
        <v>1.2010000000000001</v>
      </c>
      <c r="AB9" s="8">
        <v>7.5534591194968552</v>
      </c>
      <c r="AC9" s="9">
        <v>1.2010000000000001</v>
      </c>
      <c r="AD9" s="8">
        <v>7.5534591194968552</v>
      </c>
      <c r="AE9" s="9">
        <v>1.2010000000000001</v>
      </c>
      <c r="AF9" s="8">
        <v>7.5534591194968552</v>
      </c>
      <c r="AG9" s="9">
        <v>1.2010000000000001</v>
      </c>
      <c r="AH9" s="8">
        <v>7.4591194968553456</v>
      </c>
      <c r="AI9" s="9">
        <v>1.1859999999999999</v>
      </c>
      <c r="AJ9" s="8">
        <v>7.4591194968553456</v>
      </c>
      <c r="AK9" s="9">
        <v>1.1859999999999999</v>
      </c>
      <c r="AL9" s="8">
        <v>7.2830188679245289</v>
      </c>
      <c r="AM9" s="9">
        <v>1.1579999999999999</v>
      </c>
      <c r="AN9" s="8">
        <v>7.9056603773584904</v>
      </c>
      <c r="AO9" s="9">
        <v>1.2569999999999999</v>
      </c>
      <c r="AP9" s="59">
        <v>7.9056603773584904</v>
      </c>
      <c r="AQ9" s="60">
        <v>1.2569999999999999</v>
      </c>
      <c r="AS9" s="56"/>
      <c r="AU9" s="45"/>
      <c r="AV9" s="46"/>
    </row>
    <row r="10" spans="2:48" x14ac:dyDescent="0.25">
      <c r="B10" s="5" t="s">
        <v>15</v>
      </c>
      <c r="D10" s="8"/>
      <c r="E10" s="9"/>
      <c r="F10" s="8"/>
      <c r="G10" s="9"/>
      <c r="H10" s="8">
        <v>-1.479613453794848E-2</v>
      </c>
      <c r="I10" s="9">
        <v>-4.1000000000000134E-2</v>
      </c>
      <c r="J10" s="8">
        <v>-1.479613453794848E-2</v>
      </c>
      <c r="K10" s="9">
        <v>-4.1000000000000134E-2</v>
      </c>
      <c r="L10" s="8">
        <v>-1.479613453794848E-2</v>
      </c>
      <c r="M10" s="9">
        <v>-4.1000000000000134E-2</v>
      </c>
      <c r="N10" s="8">
        <v>-1.4494489357870788E-2</v>
      </c>
      <c r="O10" s="9">
        <v>-4.0164143016443561E-2</v>
      </c>
      <c r="P10" s="8">
        <v>-1.4074371877560665E-2</v>
      </c>
      <c r="Q10" s="9">
        <v>-3.8999999999999854E-2</v>
      </c>
      <c r="R10" s="8">
        <v>-1.4516056217741879E-2</v>
      </c>
      <c r="S10" s="9">
        <v>-4.0223904655704433E-2</v>
      </c>
      <c r="T10" s="8">
        <v>-1.2711649566772509E-2</v>
      </c>
      <c r="U10" s="9">
        <v>-3.5223904655704394E-2</v>
      </c>
      <c r="V10" s="8">
        <v>-2.4871193708318584E-2</v>
      </c>
      <c r="W10" s="9">
        <v>-6.8917928491778149E-2</v>
      </c>
      <c r="X10" s="8">
        <v>-2.4871193708318584E-2</v>
      </c>
      <c r="Y10" s="9">
        <v>-6.8917928491778149E-2</v>
      </c>
      <c r="Z10" s="8">
        <v>-2.4581770780080503E-2</v>
      </c>
      <c r="AA10" s="9">
        <v>-6.8115939294712796E-2</v>
      </c>
      <c r="AB10" s="8">
        <v>-2.4581770780080503E-2</v>
      </c>
      <c r="AC10" s="9">
        <v>-6.8115939294712796E-2</v>
      </c>
      <c r="AD10" s="8">
        <v>-2.4942652110274577E-2</v>
      </c>
      <c r="AE10" s="9">
        <v>-6.9115939294713255E-2</v>
      </c>
      <c r="AF10" s="8">
        <v>-2.4942652110274577E-2</v>
      </c>
      <c r="AG10" s="9">
        <v>-6.9115939294713255E-2</v>
      </c>
      <c r="AH10" s="8">
        <v>-2.6511407553624244E-2</v>
      </c>
      <c r="AI10" s="9">
        <v>-7.3462951212749872E-2</v>
      </c>
      <c r="AJ10" s="8">
        <v>-2.6150526223430171E-2</v>
      </c>
      <c r="AK10" s="9">
        <v>-7.2462951212749399E-2</v>
      </c>
      <c r="AL10" s="8">
        <v>-4.159401665188589E-2</v>
      </c>
      <c r="AM10" s="9">
        <v>-0.11505967462191688</v>
      </c>
      <c r="AN10" s="8">
        <v>-7.9745616922196616E-3</v>
      </c>
      <c r="AO10" s="9">
        <v>-2.2059674621916832E-2</v>
      </c>
      <c r="AP10" s="59">
        <v>-7.9745616922196616E-3</v>
      </c>
      <c r="AQ10" s="60">
        <v>-2.2059674621916832E-2</v>
      </c>
      <c r="AS10" s="56"/>
      <c r="AU10" s="45"/>
      <c r="AV10" s="46"/>
    </row>
    <row r="11" spans="2:48" x14ac:dyDescent="0.25">
      <c r="B11" s="5" t="s">
        <v>16</v>
      </c>
      <c r="D11" s="8"/>
      <c r="E11" s="9"/>
      <c r="F11" s="8"/>
      <c r="G11" s="9"/>
      <c r="H11" s="8">
        <v>9.1781265761982089E-2</v>
      </c>
      <c r="I11" s="9">
        <v>0.20170166145615975</v>
      </c>
      <c r="J11" s="8">
        <v>9.1781265761982089E-2</v>
      </c>
      <c r="K11" s="9">
        <v>0.20170166145615975</v>
      </c>
      <c r="L11" s="8">
        <v>9.1781265761982089E-2</v>
      </c>
      <c r="M11" s="9">
        <v>0.20170166145615975</v>
      </c>
      <c r="N11" s="8">
        <v>9.1487758707816891E-2</v>
      </c>
      <c r="O11" s="9">
        <v>0.20105664027473749</v>
      </c>
      <c r="P11" s="8">
        <v>9.1444347183619268E-2</v>
      </c>
      <c r="Q11" s="9">
        <v>0.20096123761838594</v>
      </c>
      <c r="R11" s="8">
        <v>9.1272978614387323E-2</v>
      </c>
      <c r="S11" s="9">
        <v>0.20058463216575367</v>
      </c>
      <c r="T11" s="8">
        <v>0.11001976758084497</v>
      </c>
      <c r="U11" s="9">
        <v>0.24178321937317487</v>
      </c>
      <c r="V11" s="8">
        <v>9.2824212748673141E-2</v>
      </c>
      <c r="W11" s="9">
        <v>0.2039936775694681</v>
      </c>
      <c r="X11" s="8">
        <v>9.3088197192562561E-2</v>
      </c>
      <c r="Y11" s="9">
        <v>0.20457381884872605</v>
      </c>
      <c r="Z11" s="8">
        <v>8.2702743712683047E-2</v>
      </c>
      <c r="AA11" s="9">
        <v>0.18175038963932993</v>
      </c>
      <c r="AB11" s="8">
        <v>8.2702743712683047E-2</v>
      </c>
      <c r="AC11" s="9">
        <v>0.18175038963932993</v>
      </c>
      <c r="AD11" s="8">
        <v>8.1936478045511185E-2</v>
      </c>
      <c r="AE11" s="9">
        <v>0.1800664178951813</v>
      </c>
      <c r="AF11" s="8">
        <v>8.1936478045511185E-2</v>
      </c>
      <c r="AG11" s="9">
        <v>0.1800664178951813</v>
      </c>
      <c r="AH11" s="8">
        <v>7.9309081650850599E-2</v>
      </c>
      <c r="AI11" s="9">
        <v>0.17429236135208132</v>
      </c>
      <c r="AJ11" s="8">
        <v>7.9309081650850599E-2</v>
      </c>
      <c r="AK11" s="9">
        <v>0.17429236135208132</v>
      </c>
      <c r="AL11" s="8">
        <v>6.3524069745352074E-2</v>
      </c>
      <c r="AM11" s="9">
        <v>0.13922789788177647</v>
      </c>
      <c r="AN11" s="8">
        <v>0.10651318237666563</v>
      </c>
      <c r="AO11" s="9">
        <v>0.23344862094712507</v>
      </c>
      <c r="AP11" s="59">
        <v>0.10651318237666563</v>
      </c>
      <c r="AQ11" s="60">
        <v>0.23344862094712507</v>
      </c>
      <c r="AS11" s="56"/>
      <c r="AU11" s="45"/>
      <c r="AV11" s="46"/>
    </row>
    <row r="12" spans="2:48" x14ac:dyDescent="0.25">
      <c r="B12" s="5" t="s">
        <v>17</v>
      </c>
      <c r="D12" s="8"/>
      <c r="E12" s="9"/>
      <c r="F12" s="8"/>
      <c r="G12" s="9"/>
      <c r="H12" s="8">
        <v>7.3505747126436773</v>
      </c>
      <c r="I12" s="9">
        <v>1.2789999999999999</v>
      </c>
      <c r="J12" s="8">
        <v>7.3505747126436773</v>
      </c>
      <c r="K12" s="9">
        <v>1.2789999999999999</v>
      </c>
      <c r="L12" s="8">
        <v>7.3505747126436773</v>
      </c>
      <c r="M12" s="9">
        <v>1.2789999999999999</v>
      </c>
      <c r="N12" s="8">
        <v>7.2873563218390807</v>
      </c>
      <c r="O12" s="9">
        <v>1.268</v>
      </c>
      <c r="P12" s="8">
        <v>7.2873563218390807</v>
      </c>
      <c r="Q12" s="9">
        <v>1.268</v>
      </c>
      <c r="R12" s="8">
        <v>7.3275862068965516</v>
      </c>
      <c r="S12" s="9">
        <v>1.2749999999999999</v>
      </c>
      <c r="T12" s="8">
        <v>7.3333333333333321</v>
      </c>
      <c r="U12" s="9">
        <v>1.2759999999999998</v>
      </c>
      <c r="V12" s="8">
        <v>7.3103448275862064</v>
      </c>
      <c r="W12" s="9">
        <v>1.2719999999999998</v>
      </c>
      <c r="X12" s="8">
        <v>7.3333333333333321</v>
      </c>
      <c r="Y12" s="9">
        <v>1.2759999999999998</v>
      </c>
      <c r="Z12" s="8">
        <v>6.8505747126436773</v>
      </c>
      <c r="AA12" s="9">
        <v>1.1919999999999997</v>
      </c>
      <c r="AB12" s="8">
        <v>6.8505747126436773</v>
      </c>
      <c r="AC12" s="9">
        <v>1.1919999999999997</v>
      </c>
      <c r="AD12" s="8">
        <v>6.8678160919540225</v>
      </c>
      <c r="AE12" s="9">
        <v>1.1949999999999998</v>
      </c>
      <c r="AF12" s="8">
        <v>6.8678160919540225</v>
      </c>
      <c r="AG12" s="9">
        <v>1.1949999999999998</v>
      </c>
      <c r="AH12" s="8">
        <v>6.7758620689655178</v>
      </c>
      <c r="AI12" s="9">
        <v>1.179</v>
      </c>
      <c r="AJ12" s="8">
        <v>6.7758620689655178</v>
      </c>
      <c r="AK12" s="9">
        <v>1.179</v>
      </c>
      <c r="AL12" s="8">
        <v>6.614942528735634</v>
      </c>
      <c r="AM12" s="9">
        <v>1.1510000000000002</v>
      </c>
      <c r="AN12" s="8">
        <v>7.183908045977013</v>
      </c>
      <c r="AO12" s="9">
        <v>1.25</v>
      </c>
      <c r="AP12" s="59">
        <v>7.183908045977013</v>
      </c>
      <c r="AQ12" s="60">
        <v>1.25</v>
      </c>
      <c r="AS12" s="56"/>
      <c r="AU12" s="45"/>
      <c r="AV12" s="46"/>
    </row>
    <row r="13" spans="2:48" x14ac:dyDescent="0.25">
      <c r="B13" s="5" t="s">
        <v>18</v>
      </c>
      <c r="D13" s="8"/>
      <c r="E13" s="9"/>
      <c r="F13" s="8"/>
      <c r="G13" s="9"/>
      <c r="H13" s="8" t="s">
        <v>88</v>
      </c>
      <c r="I13" s="9">
        <v>0</v>
      </c>
      <c r="J13" s="8" t="s">
        <v>88</v>
      </c>
      <c r="K13" s="9">
        <v>0</v>
      </c>
      <c r="L13" s="8" t="s">
        <v>88</v>
      </c>
      <c r="M13" s="9">
        <v>0</v>
      </c>
      <c r="N13" s="8" t="s">
        <v>88</v>
      </c>
      <c r="O13" s="9">
        <v>0</v>
      </c>
      <c r="P13" s="8" t="s">
        <v>88</v>
      </c>
      <c r="Q13" s="9">
        <v>0</v>
      </c>
      <c r="R13" s="8" t="s">
        <v>88</v>
      </c>
      <c r="S13" s="9">
        <v>0</v>
      </c>
      <c r="T13" s="8" t="s">
        <v>88</v>
      </c>
      <c r="U13" s="9">
        <v>0</v>
      </c>
      <c r="V13" s="8" t="s">
        <v>88</v>
      </c>
      <c r="W13" s="9">
        <v>0</v>
      </c>
      <c r="X13" s="8" t="s">
        <v>88</v>
      </c>
      <c r="Y13" s="9">
        <v>0</v>
      </c>
      <c r="Z13" s="8" t="s">
        <v>88</v>
      </c>
      <c r="AA13" s="9">
        <v>0</v>
      </c>
      <c r="AB13" s="8" t="s">
        <v>88</v>
      </c>
      <c r="AC13" s="9">
        <v>0</v>
      </c>
      <c r="AD13" s="8" t="s">
        <v>88</v>
      </c>
      <c r="AE13" s="9">
        <v>0</v>
      </c>
      <c r="AF13" s="8" t="s">
        <v>88</v>
      </c>
      <c r="AG13" s="9">
        <v>0</v>
      </c>
      <c r="AH13" s="8" t="s">
        <v>88</v>
      </c>
      <c r="AI13" s="9">
        <v>0</v>
      </c>
      <c r="AJ13" s="8" t="s">
        <v>88</v>
      </c>
      <c r="AK13" s="9">
        <v>0</v>
      </c>
      <c r="AL13" s="8">
        <v>0.39195951085002689</v>
      </c>
      <c r="AM13" s="9">
        <v>0.66362072255185567</v>
      </c>
      <c r="AN13" s="8">
        <v>0.44749478213720151</v>
      </c>
      <c r="AO13" s="9">
        <v>0.75764665083915128</v>
      </c>
      <c r="AP13" s="59">
        <v>0.44749478213720151</v>
      </c>
      <c r="AQ13" s="60">
        <v>0.75764665083915128</v>
      </c>
      <c r="AR13" s="1" t="s">
        <v>83</v>
      </c>
      <c r="AS13" s="56"/>
      <c r="AU13" s="45"/>
      <c r="AV13" s="46"/>
    </row>
    <row r="14" spans="2:48" x14ac:dyDescent="0.25">
      <c r="B14" s="5" t="s">
        <v>19</v>
      </c>
      <c r="D14" s="8"/>
      <c r="E14" s="9"/>
      <c r="F14" s="8"/>
      <c r="G14" s="9"/>
      <c r="H14" s="8" t="s">
        <v>88</v>
      </c>
      <c r="I14" s="9">
        <v>0</v>
      </c>
      <c r="J14" s="8" t="s">
        <v>88</v>
      </c>
      <c r="K14" s="9">
        <v>0</v>
      </c>
      <c r="L14" s="8" t="s">
        <v>88</v>
      </c>
      <c r="M14" s="9">
        <v>0</v>
      </c>
      <c r="N14" s="8" t="s">
        <v>88</v>
      </c>
      <c r="O14" s="9">
        <v>0</v>
      </c>
      <c r="P14" s="8" t="s">
        <v>88</v>
      </c>
      <c r="Q14" s="9">
        <v>0</v>
      </c>
      <c r="R14" s="8" t="s">
        <v>88</v>
      </c>
      <c r="S14" s="9">
        <v>0</v>
      </c>
      <c r="T14" s="8" t="s">
        <v>88</v>
      </c>
      <c r="U14" s="9">
        <v>0</v>
      </c>
      <c r="V14" s="8" t="s">
        <v>88</v>
      </c>
      <c r="W14" s="9">
        <v>0</v>
      </c>
      <c r="X14" s="8" t="s">
        <v>88</v>
      </c>
      <c r="Y14" s="9">
        <v>0</v>
      </c>
      <c r="Z14" s="8" t="s">
        <v>88</v>
      </c>
      <c r="AA14" s="9">
        <v>0</v>
      </c>
      <c r="AB14" s="8" t="s">
        <v>88</v>
      </c>
      <c r="AC14" s="9">
        <v>0</v>
      </c>
      <c r="AD14" s="8" t="s">
        <v>88</v>
      </c>
      <c r="AE14" s="9">
        <v>0</v>
      </c>
      <c r="AF14" s="8" t="s">
        <v>88</v>
      </c>
      <c r="AG14" s="9">
        <v>0</v>
      </c>
      <c r="AH14" s="8" t="s">
        <v>88</v>
      </c>
      <c r="AI14" s="9">
        <v>0</v>
      </c>
      <c r="AJ14" s="8" t="s">
        <v>88</v>
      </c>
      <c r="AK14" s="9">
        <v>0</v>
      </c>
      <c r="AL14" s="8">
        <v>0.39872059680661809</v>
      </c>
      <c r="AM14" s="9">
        <v>0.61490309333552784</v>
      </c>
      <c r="AN14" s="8">
        <v>0.45983346192991315</v>
      </c>
      <c r="AO14" s="9">
        <v>0.7091507697983942</v>
      </c>
      <c r="AP14" s="59">
        <v>0.45932647115650727</v>
      </c>
      <c r="AQ14" s="60">
        <v>0.70836889347357723</v>
      </c>
      <c r="AR14" s="1" t="s">
        <v>83</v>
      </c>
      <c r="AS14" s="56"/>
      <c r="AU14" s="45"/>
      <c r="AV14" s="46"/>
    </row>
    <row r="15" spans="2:48" x14ac:dyDescent="0.25">
      <c r="B15" s="5" t="s">
        <v>20</v>
      </c>
      <c r="D15" s="8"/>
      <c r="E15" s="9"/>
      <c r="F15" s="8"/>
      <c r="G15" s="9"/>
      <c r="H15" s="8" t="s">
        <v>88</v>
      </c>
      <c r="I15" s="9">
        <v>0</v>
      </c>
      <c r="J15" s="8" t="s">
        <v>88</v>
      </c>
      <c r="K15" s="9">
        <v>0</v>
      </c>
      <c r="L15" s="8" t="s">
        <v>88</v>
      </c>
      <c r="M15" s="9">
        <v>0</v>
      </c>
      <c r="N15" s="8" t="s">
        <v>88</v>
      </c>
      <c r="O15" s="9">
        <v>0</v>
      </c>
      <c r="P15" s="8" t="s">
        <v>88</v>
      </c>
      <c r="Q15" s="9">
        <v>0</v>
      </c>
      <c r="R15" s="8" t="s">
        <v>88</v>
      </c>
      <c r="S15" s="9">
        <v>0</v>
      </c>
      <c r="T15" s="8" t="s">
        <v>88</v>
      </c>
      <c r="U15" s="9">
        <v>0</v>
      </c>
      <c r="V15" s="8" t="s">
        <v>88</v>
      </c>
      <c r="W15" s="9">
        <v>0</v>
      </c>
      <c r="X15" s="8" t="s">
        <v>88</v>
      </c>
      <c r="Y15" s="9">
        <v>0</v>
      </c>
      <c r="Z15" s="8" t="s">
        <v>88</v>
      </c>
      <c r="AA15" s="9">
        <v>0</v>
      </c>
      <c r="AB15" s="8" t="s">
        <v>88</v>
      </c>
      <c r="AC15" s="9">
        <v>0</v>
      </c>
      <c r="AD15" s="8" t="s">
        <v>88</v>
      </c>
      <c r="AE15" s="9">
        <v>0</v>
      </c>
      <c r="AF15" s="8" t="s">
        <v>88</v>
      </c>
      <c r="AG15" s="9">
        <v>0</v>
      </c>
      <c r="AH15" s="8" t="s">
        <v>88</v>
      </c>
      <c r="AI15" s="9">
        <v>0</v>
      </c>
      <c r="AJ15" s="8" t="s">
        <v>88</v>
      </c>
      <c r="AK15" s="9">
        <v>0</v>
      </c>
      <c r="AL15" s="8">
        <v>0.50033441037948134</v>
      </c>
      <c r="AM15" s="9">
        <v>0.75580311753851348</v>
      </c>
      <c r="AN15" s="8">
        <v>0.5644061605127022</v>
      </c>
      <c r="AO15" s="9">
        <v>0.85258964169564355</v>
      </c>
      <c r="AP15" s="59">
        <v>0.56438467722311425</v>
      </c>
      <c r="AQ15" s="60">
        <v>0.85255718912610445</v>
      </c>
      <c r="AR15" s="1" t="s">
        <v>83</v>
      </c>
      <c r="AS15" s="56"/>
      <c r="AU15" s="45"/>
      <c r="AV15" s="46"/>
    </row>
    <row r="16" spans="2:48" x14ac:dyDescent="0.25">
      <c r="B16" s="5" t="s">
        <v>79</v>
      </c>
      <c r="D16" s="8"/>
      <c r="E16" s="9"/>
      <c r="F16" s="8"/>
      <c r="G16" s="9"/>
      <c r="H16" s="8" t="s">
        <v>88</v>
      </c>
      <c r="I16" s="9">
        <v>0</v>
      </c>
      <c r="J16" s="8" t="s">
        <v>88</v>
      </c>
      <c r="K16" s="9">
        <v>0</v>
      </c>
      <c r="L16" s="8" t="s">
        <v>88</v>
      </c>
      <c r="M16" s="9">
        <v>0</v>
      </c>
      <c r="N16" s="8" t="s">
        <v>88</v>
      </c>
      <c r="O16" s="9">
        <v>0</v>
      </c>
      <c r="P16" s="8" t="s">
        <v>88</v>
      </c>
      <c r="Q16" s="9">
        <v>0</v>
      </c>
      <c r="R16" s="8" t="s">
        <v>88</v>
      </c>
      <c r="S16" s="9">
        <v>0</v>
      </c>
      <c r="T16" s="8" t="s">
        <v>88</v>
      </c>
      <c r="U16" s="9">
        <v>0</v>
      </c>
      <c r="V16" s="8" t="s">
        <v>88</v>
      </c>
      <c r="W16" s="9">
        <v>0</v>
      </c>
      <c r="X16" s="8" t="s">
        <v>88</v>
      </c>
      <c r="Y16" s="9">
        <v>0</v>
      </c>
      <c r="Z16" s="8" t="s">
        <v>88</v>
      </c>
      <c r="AA16" s="9">
        <v>0</v>
      </c>
      <c r="AB16" s="8" t="s">
        <v>88</v>
      </c>
      <c r="AC16" s="9">
        <v>0</v>
      </c>
      <c r="AD16" s="8" t="s">
        <v>88</v>
      </c>
      <c r="AE16" s="9">
        <v>0</v>
      </c>
      <c r="AF16" s="8" t="s">
        <v>88</v>
      </c>
      <c r="AG16" s="9">
        <v>0</v>
      </c>
      <c r="AH16" s="8" t="s">
        <v>88</v>
      </c>
      <c r="AI16" s="9">
        <v>0</v>
      </c>
      <c r="AJ16" s="8" t="s">
        <v>88</v>
      </c>
      <c r="AK16" s="9">
        <v>0</v>
      </c>
      <c r="AL16" s="8">
        <v>-0.27772195929207932</v>
      </c>
      <c r="AM16" s="9">
        <v>-1.8555445780643196</v>
      </c>
      <c r="AN16" s="8">
        <v>-0.26530150182900736</v>
      </c>
      <c r="AO16" s="9">
        <v>-1.7725597375373829</v>
      </c>
      <c r="AP16" s="59">
        <v>-0.26532669409980714</v>
      </c>
      <c r="AQ16" s="60">
        <v>-1.772728054733512</v>
      </c>
      <c r="AU16" s="45"/>
      <c r="AV16" s="46"/>
    </row>
    <row r="17" spans="2:48" x14ac:dyDescent="0.25">
      <c r="B17" s="5" t="s">
        <v>80</v>
      </c>
      <c r="D17" s="8"/>
      <c r="E17" s="9"/>
      <c r="F17" s="8"/>
      <c r="G17" s="9"/>
      <c r="H17" s="8">
        <v>-2.0616379939603302E-2</v>
      </c>
      <c r="I17" s="9">
        <v>-5.2114398518184279E-2</v>
      </c>
      <c r="J17" s="8">
        <v>-2.0616379939603302E-2</v>
      </c>
      <c r="K17" s="9">
        <v>-5.2114398518184279E-2</v>
      </c>
      <c r="L17" s="8">
        <v>-2.0616379939603302E-2</v>
      </c>
      <c r="M17" s="9">
        <v>-5.2114398518184279E-2</v>
      </c>
      <c r="N17" s="8">
        <v>-1.9048843233218427E-2</v>
      </c>
      <c r="O17" s="9">
        <v>-4.815195540994989E-2</v>
      </c>
      <c r="P17" s="8">
        <v>-1.9871604098959272E-2</v>
      </c>
      <c r="Q17" s="9">
        <v>-5.0231742829855777E-2</v>
      </c>
      <c r="R17" s="8">
        <v>-2.1206892490442608E-2</v>
      </c>
      <c r="S17" s="9">
        <v>-5.3607105118207377E-2</v>
      </c>
      <c r="T17" s="8">
        <v>-1.4297553885795122E-2</v>
      </c>
      <c r="U17" s="9">
        <v>-3.6141573992251388E-2</v>
      </c>
      <c r="V17" s="8">
        <v>-2.8309149707159476E-2</v>
      </c>
      <c r="W17" s="9">
        <v>-7.1560298843534043E-2</v>
      </c>
      <c r="X17" s="8">
        <v>-2.8323805996055773E-2</v>
      </c>
      <c r="Y17" s="9">
        <v>-7.1597347233337438E-2</v>
      </c>
      <c r="Z17" s="8">
        <v>-3.8397074034286938E-2</v>
      </c>
      <c r="AA17" s="9">
        <v>-9.706070726370028E-2</v>
      </c>
      <c r="AB17" s="8">
        <v>-3.8397074034286938E-2</v>
      </c>
      <c r="AC17" s="9">
        <v>-9.706070726370028E-2</v>
      </c>
      <c r="AD17" s="8">
        <v>-4.1563604813910637E-2</v>
      </c>
      <c r="AE17" s="9">
        <v>-0.10506511189015966</v>
      </c>
      <c r="AF17" s="8">
        <v>-4.1563604813910637E-2</v>
      </c>
      <c r="AG17" s="9">
        <v>-0.10506511189015966</v>
      </c>
      <c r="AH17" s="8">
        <v>-4.2797370471356122E-2</v>
      </c>
      <c r="AI17" s="9">
        <v>-0.10818384346857093</v>
      </c>
      <c r="AJ17" s="8">
        <v>-4.2616691965434939E-2</v>
      </c>
      <c r="AK17" s="9">
        <v>-0.10772712159553459</v>
      </c>
      <c r="AL17" s="8">
        <v>-6.4519119046843043E-2</v>
      </c>
      <c r="AM17" s="9">
        <v>-0.16483288102280838</v>
      </c>
      <c r="AN17" s="8">
        <v>-2.7913077028094424E-2</v>
      </c>
      <c r="AO17" s="9">
        <v>-7.131208504895889E-2</v>
      </c>
      <c r="AP17" s="59">
        <v>-2.7938488223281266E-2</v>
      </c>
      <c r="AQ17" s="60">
        <v>-7.1377005348162617E-2</v>
      </c>
      <c r="AU17" s="45"/>
      <c r="AV17" s="46"/>
    </row>
    <row r="18" spans="2:48" x14ac:dyDescent="0.25">
      <c r="B18" s="5" t="s">
        <v>21</v>
      </c>
      <c r="D18" s="8"/>
      <c r="E18" s="9"/>
      <c r="F18" s="8"/>
      <c r="G18" s="9"/>
      <c r="H18" s="8">
        <v>6.3034963852717896E-2</v>
      </c>
      <c r="I18" s="9">
        <v>0.16084287606240466</v>
      </c>
      <c r="J18" s="8">
        <v>6.3034963852717896E-2</v>
      </c>
      <c r="K18" s="9">
        <v>0.16084287606240466</v>
      </c>
      <c r="L18" s="8">
        <v>6.3034963852717896E-2</v>
      </c>
      <c r="M18" s="9">
        <v>0.16084287606240466</v>
      </c>
      <c r="N18" s="8">
        <v>6.4593547814520536E-2</v>
      </c>
      <c r="O18" s="9">
        <v>0.16481982967162417</v>
      </c>
      <c r="P18" s="8">
        <v>6.333094722584498E-2</v>
      </c>
      <c r="Q18" s="9">
        <v>0.16159812067730825</v>
      </c>
      <c r="R18" s="8">
        <v>6.1622260938861695E-2</v>
      </c>
      <c r="S18" s="9">
        <v>0.15723815915930167</v>
      </c>
      <c r="T18" s="8">
        <v>6.4304389885790014E-2</v>
      </c>
      <c r="U18" s="9">
        <v>0.16408200117057273</v>
      </c>
      <c r="V18" s="8">
        <v>5.6483268190223201E-2</v>
      </c>
      <c r="W18" s="9">
        <v>0.14412527191015304</v>
      </c>
      <c r="X18" s="8">
        <v>5.6548865103970947E-2</v>
      </c>
      <c r="Y18" s="9">
        <v>0.14429265197390057</v>
      </c>
      <c r="Z18" s="8">
        <v>5.9257123666051514E-2</v>
      </c>
      <c r="AA18" s="9">
        <v>0.15120316749768956</v>
      </c>
      <c r="AB18" s="8">
        <v>5.9257123666051514E-2</v>
      </c>
      <c r="AC18" s="9">
        <v>0.15120316749768956</v>
      </c>
      <c r="AD18" s="8">
        <v>5.9542556545630232E-2</v>
      </c>
      <c r="AE18" s="9">
        <v>0.15193149099417785</v>
      </c>
      <c r="AF18" s="8">
        <v>5.9542556545630232E-2</v>
      </c>
      <c r="AG18" s="9">
        <v>0.15193149099417785</v>
      </c>
      <c r="AH18" s="8">
        <v>5.9165727754856956E-2</v>
      </c>
      <c r="AI18" s="9">
        <v>0.15096995754057424</v>
      </c>
      <c r="AJ18" s="8">
        <v>5.8909774425221162E-2</v>
      </c>
      <c r="AK18" s="9">
        <v>0.15031685540232956</v>
      </c>
      <c r="AL18" s="8">
        <v>4.61148004492693E-2</v>
      </c>
      <c r="AM18" s="9">
        <v>0.1176165005575309</v>
      </c>
      <c r="AN18" s="8">
        <v>8.2088717679538181E-2</v>
      </c>
      <c r="AO18" s="9">
        <v>0.20936852408900233</v>
      </c>
      <c r="AP18" s="59">
        <v>8.2061972066698408E-2</v>
      </c>
      <c r="AQ18" s="60">
        <v>0.20930030899630253</v>
      </c>
      <c r="AS18" s="56"/>
      <c r="AU18" s="45"/>
      <c r="AV18" s="46"/>
    </row>
    <row r="19" spans="2:48" x14ac:dyDescent="0.25">
      <c r="B19" s="5" t="s">
        <v>22</v>
      </c>
      <c r="D19" s="8"/>
      <c r="E19" s="9"/>
      <c r="F19" s="8"/>
      <c r="G19" s="9"/>
      <c r="H19" s="8">
        <v>0.12061882293541593</v>
      </c>
      <c r="I19" s="9">
        <v>0.26426143526645618</v>
      </c>
      <c r="J19" s="8">
        <v>0.12061882293541593</v>
      </c>
      <c r="K19" s="9">
        <v>0.26426143526645618</v>
      </c>
      <c r="L19" s="8">
        <v>0.12061882293541593</v>
      </c>
      <c r="M19" s="9">
        <v>0.26426143526645618</v>
      </c>
      <c r="N19" s="8">
        <v>0.12184733948528881</v>
      </c>
      <c r="O19" s="9">
        <v>0.26695296830265447</v>
      </c>
      <c r="P19" s="8">
        <v>0.120566301629911</v>
      </c>
      <c r="Q19" s="9">
        <v>0.26414636735883606</v>
      </c>
      <c r="R19" s="8">
        <v>0.1201037778897156</v>
      </c>
      <c r="S19" s="9">
        <v>0.26313303308434793</v>
      </c>
      <c r="T19" s="8">
        <v>0.12160413175261198</v>
      </c>
      <c r="U19" s="9">
        <v>0.26642012920722147</v>
      </c>
      <c r="V19" s="8">
        <v>0.11339343167348326</v>
      </c>
      <c r="W19" s="9">
        <v>0.24843146595675392</v>
      </c>
      <c r="X19" s="8">
        <v>0.11357036558018119</v>
      </c>
      <c r="Y19" s="9">
        <v>0.24881910701470339</v>
      </c>
      <c r="Z19" s="8">
        <v>0.10573061157858299</v>
      </c>
      <c r="AA19" s="9">
        <v>0.2316431423171573</v>
      </c>
      <c r="AB19" s="8">
        <v>0.10573061157858299</v>
      </c>
      <c r="AC19" s="9">
        <v>0.2316431423171573</v>
      </c>
      <c r="AD19" s="8">
        <v>0.10582441012105837</v>
      </c>
      <c r="AE19" s="9">
        <v>0.23184864372114369</v>
      </c>
      <c r="AF19" s="8">
        <v>0.10582441012105837</v>
      </c>
      <c r="AG19" s="9">
        <v>0.23184864372114369</v>
      </c>
      <c r="AH19" s="8">
        <v>0.1045010827913162</v>
      </c>
      <c r="AI19" s="9">
        <v>0.22894939158972263</v>
      </c>
      <c r="AJ19" s="8">
        <v>0.10435956051410544</v>
      </c>
      <c r="AK19" s="9">
        <v>0.22863933318268673</v>
      </c>
      <c r="AL19" s="8">
        <v>8.8659885181695985E-2</v>
      </c>
      <c r="AM19" s="9">
        <v>0.19386689552318304</v>
      </c>
      <c r="AN19" s="8">
        <v>0.13134205059452775</v>
      </c>
      <c r="AO19" s="9">
        <v>0.28719725440910937</v>
      </c>
      <c r="AP19" s="59">
        <v>0.13130779396824765</v>
      </c>
      <c r="AQ19" s="60">
        <v>0.28712234763729916</v>
      </c>
      <c r="AS19" s="56"/>
      <c r="AU19" s="45"/>
      <c r="AV19" s="46"/>
    </row>
    <row r="20" spans="2:48" x14ac:dyDescent="0.25">
      <c r="B20" s="5" t="s">
        <v>23</v>
      </c>
      <c r="D20" s="8"/>
      <c r="E20" s="9"/>
      <c r="F20" s="8"/>
      <c r="G20" s="9"/>
      <c r="H20" s="8">
        <v>0.23722584782484568</v>
      </c>
      <c r="I20" s="9">
        <v>0.39701381946294972</v>
      </c>
      <c r="J20" s="8">
        <v>0.23722584782484568</v>
      </c>
      <c r="K20" s="9">
        <v>0.39701381946294972</v>
      </c>
      <c r="L20" s="8">
        <v>0.23722584782484568</v>
      </c>
      <c r="M20" s="9">
        <v>0.39701381946294972</v>
      </c>
      <c r="N20" s="8">
        <v>0.23425853459556256</v>
      </c>
      <c r="O20" s="9">
        <v>0.39204781609737022</v>
      </c>
      <c r="P20" s="8">
        <v>0.23328382670524794</v>
      </c>
      <c r="Q20" s="9">
        <v>0.39041657521049938</v>
      </c>
      <c r="R20" s="8">
        <v>0.23595614947069121</v>
      </c>
      <c r="S20" s="9">
        <v>0.39488889168728475</v>
      </c>
      <c r="T20" s="8">
        <v>0.23663543719508695</v>
      </c>
      <c r="U20" s="9">
        <v>0.39602572654929258</v>
      </c>
      <c r="V20" s="8">
        <v>0.22905795549622932</v>
      </c>
      <c r="W20" s="9">
        <v>0.38334428825427475</v>
      </c>
      <c r="X20" s="8">
        <v>0.22978004467692714</v>
      </c>
      <c r="Y20" s="9">
        <v>0.38455275430572017</v>
      </c>
      <c r="Z20" s="8">
        <v>0.20781547658405142</v>
      </c>
      <c r="AA20" s="9">
        <v>0.34779353455220863</v>
      </c>
      <c r="AB20" s="8">
        <v>0.20781547658405142</v>
      </c>
      <c r="AC20" s="9">
        <v>0.34779353455220863</v>
      </c>
      <c r="AD20" s="8">
        <v>0.20816711277471267</v>
      </c>
      <c r="AE20" s="9">
        <v>0.34838202197209089</v>
      </c>
      <c r="AF20" s="8">
        <v>0.20816711277471267</v>
      </c>
      <c r="AG20" s="9">
        <v>0.34838202197209089</v>
      </c>
      <c r="AH20" s="8">
        <v>0.20651297741466945</v>
      </c>
      <c r="AI20" s="9">
        <v>0.34561371234975841</v>
      </c>
      <c r="AJ20" s="8">
        <v>0.20628577136345982</v>
      </c>
      <c r="AK20" s="9">
        <v>0.34523346735106653</v>
      </c>
      <c r="AL20" s="8">
        <v>0.19266462709754339</v>
      </c>
      <c r="AM20" s="9">
        <v>0.31804923350668812</v>
      </c>
      <c r="AN20" s="8">
        <v>0.25147632165027534</v>
      </c>
      <c r="AO20" s="9">
        <v>0.41513511094829958</v>
      </c>
      <c r="AP20" s="59">
        <v>0.25118034372146369</v>
      </c>
      <c r="AQ20" s="60">
        <v>0.41464651293831911</v>
      </c>
      <c r="AS20" s="56"/>
      <c r="AU20" s="45"/>
      <c r="AV20" s="46"/>
    </row>
    <row r="21" spans="2:48" x14ac:dyDescent="0.25">
      <c r="B21" s="5" t="s">
        <v>74</v>
      </c>
      <c r="D21" s="8"/>
      <c r="E21" s="9"/>
      <c r="F21" s="8"/>
      <c r="G21" s="9"/>
      <c r="H21" s="8">
        <v>0.17384305835010072</v>
      </c>
      <c r="I21" s="9">
        <v>0.43200000000000027</v>
      </c>
      <c r="J21" s="8">
        <v>0.17384305835010072</v>
      </c>
      <c r="K21" s="9">
        <v>0.43200000000000027</v>
      </c>
      <c r="L21" s="8">
        <v>0.17384305835010072</v>
      </c>
      <c r="M21" s="9">
        <v>0.43200000000000027</v>
      </c>
      <c r="N21" s="8">
        <v>0.16579476861167031</v>
      </c>
      <c r="O21" s="9">
        <v>0.4120000000000007</v>
      </c>
      <c r="P21" s="8">
        <v>0.17263581488933633</v>
      </c>
      <c r="Q21" s="9">
        <v>0.42900000000000083</v>
      </c>
      <c r="R21" s="8">
        <v>0.17826961770623773</v>
      </c>
      <c r="S21" s="9">
        <v>0.4430000000000005</v>
      </c>
      <c r="T21" s="8">
        <v>0.18189134808853114</v>
      </c>
      <c r="U21" s="9">
        <v>0.45199999999999985</v>
      </c>
      <c r="V21" s="8">
        <v>0.17585513078470849</v>
      </c>
      <c r="W21" s="9">
        <v>0.43700000000000028</v>
      </c>
      <c r="X21" s="8">
        <v>0.17625754527162996</v>
      </c>
      <c r="Y21" s="9">
        <v>0.4380000000000005</v>
      </c>
      <c r="Z21" s="8">
        <v>0.19517102615694193</v>
      </c>
      <c r="AA21" s="9">
        <v>0.4850000000000006</v>
      </c>
      <c r="AB21" s="8">
        <v>0.19517102615694193</v>
      </c>
      <c r="AC21" s="9">
        <v>0.4850000000000006</v>
      </c>
      <c r="AD21" s="8">
        <v>0.19436619718309878</v>
      </c>
      <c r="AE21" s="9">
        <v>0.48300000000000054</v>
      </c>
      <c r="AF21" s="8">
        <v>0.19436619718309878</v>
      </c>
      <c r="AG21" s="9">
        <v>0.48300000000000054</v>
      </c>
      <c r="AH21" s="8">
        <v>0.19154929577464785</v>
      </c>
      <c r="AI21" s="9">
        <v>0.47599999999999998</v>
      </c>
      <c r="AJ21" s="8">
        <v>0.19154929577464785</v>
      </c>
      <c r="AK21" s="9">
        <v>0.47599999999999998</v>
      </c>
      <c r="AL21" s="8">
        <v>0.15935613682092553</v>
      </c>
      <c r="AM21" s="9">
        <v>0.39599999999999969</v>
      </c>
      <c r="AN21" s="8">
        <v>0.19758551307847094</v>
      </c>
      <c r="AO21" s="9">
        <v>0.49100000000000021</v>
      </c>
      <c r="AP21" s="59">
        <v>0.19758551307847094</v>
      </c>
      <c r="AQ21" s="60">
        <v>0.49100000000000021</v>
      </c>
      <c r="AS21" s="56"/>
      <c r="AU21" s="45"/>
      <c r="AV21" s="46"/>
    </row>
    <row r="22" spans="2:48" x14ac:dyDescent="0.25">
      <c r="B22" s="5" t="s">
        <v>75</v>
      </c>
      <c r="D22" s="8"/>
      <c r="E22" s="9"/>
      <c r="F22" s="8"/>
      <c r="G22" s="9"/>
      <c r="H22" s="8">
        <v>-6.6571018651362834E-2</v>
      </c>
      <c r="I22" s="9">
        <v>-0.2319999999999994</v>
      </c>
      <c r="J22" s="8">
        <v>-6.6571018651362834E-2</v>
      </c>
      <c r="K22" s="9">
        <v>-0.2319999999999994</v>
      </c>
      <c r="L22" s="8">
        <v>-6.6571018651362834E-2</v>
      </c>
      <c r="M22" s="9">
        <v>-0.2319999999999994</v>
      </c>
      <c r="N22" s="8">
        <v>-7.0875179340028516E-2</v>
      </c>
      <c r="O22" s="9">
        <v>-0.2469999999999995</v>
      </c>
      <c r="P22" s="8">
        <v>-6.6284074605451826E-2</v>
      </c>
      <c r="Q22" s="9">
        <v>-0.23099999999999948</v>
      </c>
      <c r="R22" s="8">
        <v>-6.3414634146341409E-2</v>
      </c>
      <c r="S22" s="9">
        <v>-0.22099999999999964</v>
      </c>
      <c r="T22" s="8">
        <v>-5.9684361549497633E-2</v>
      </c>
      <c r="U22" s="9">
        <v>-0.20799999999999938</v>
      </c>
      <c r="V22" s="8">
        <v>-6.4849354375896673E-2</v>
      </c>
      <c r="W22" s="9">
        <v>-0.22599999999999984</v>
      </c>
      <c r="X22" s="8">
        <v>-6.4849354375896673E-2</v>
      </c>
      <c r="Y22" s="9">
        <v>-0.22599999999999984</v>
      </c>
      <c r="Z22" s="8">
        <v>-4.6484935437589581E-2</v>
      </c>
      <c r="AA22" s="9">
        <v>-0.16199999999999987</v>
      </c>
      <c r="AB22" s="8">
        <v>-4.6484935437589581E-2</v>
      </c>
      <c r="AC22" s="9">
        <v>-0.16199999999999987</v>
      </c>
      <c r="AD22" s="8">
        <v>-4.906743185078899E-2</v>
      </c>
      <c r="AE22" s="9">
        <v>-0.17099999999999976</v>
      </c>
      <c r="AF22" s="8">
        <v>-4.906743185078899E-2</v>
      </c>
      <c r="AG22" s="9">
        <v>-0.17099999999999976</v>
      </c>
      <c r="AH22" s="8">
        <v>-3.7876614060257996E-2</v>
      </c>
      <c r="AI22" s="9">
        <v>-0.13199999999999909</v>
      </c>
      <c r="AJ22" s="8">
        <v>-3.7876614060257996E-2</v>
      </c>
      <c r="AK22" s="9">
        <v>-0.13199999999999909</v>
      </c>
      <c r="AL22" s="8">
        <v>-6.5997130559540818E-2</v>
      </c>
      <c r="AM22" s="9">
        <v>-0.22999999999999959</v>
      </c>
      <c r="AN22" s="8">
        <v>-3.9311334289813593E-2</v>
      </c>
      <c r="AO22" s="9">
        <v>-0.13700000000000029</v>
      </c>
      <c r="AP22" s="59">
        <v>-3.9311334289813593E-2</v>
      </c>
      <c r="AQ22" s="60">
        <v>-0.13700000000000029</v>
      </c>
      <c r="AS22" s="56"/>
      <c r="AU22" s="45"/>
      <c r="AV22" s="46"/>
    </row>
    <row r="23" spans="2:48" x14ac:dyDescent="0.25">
      <c r="B23" s="5" t="s">
        <v>76</v>
      </c>
      <c r="D23" s="8"/>
      <c r="E23" s="9"/>
      <c r="F23" s="8"/>
      <c r="G23" s="9"/>
      <c r="H23" s="8">
        <v>-0.26585453242565393</v>
      </c>
      <c r="I23" s="9">
        <v>-1.484</v>
      </c>
      <c r="J23" s="8">
        <v>-0.26585453242565393</v>
      </c>
      <c r="K23" s="9">
        <v>-1.484</v>
      </c>
      <c r="L23" s="8">
        <v>-0.26585453242565393</v>
      </c>
      <c r="M23" s="9">
        <v>-1.484</v>
      </c>
      <c r="N23" s="8">
        <v>-0.2663919742027947</v>
      </c>
      <c r="O23" s="9">
        <v>-1.4870000000000003</v>
      </c>
      <c r="P23" s="8">
        <v>-0.26388391257613752</v>
      </c>
      <c r="Q23" s="9">
        <v>-1.4729999999999996</v>
      </c>
      <c r="R23" s="8">
        <v>-0.26370476531709053</v>
      </c>
      <c r="S23" s="9">
        <v>-1.4719999999999993</v>
      </c>
      <c r="T23" s="8">
        <v>-0.25976352561805816</v>
      </c>
      <c r="U23" s="9">
        <v>-1.4500000000000006</v>
      </c>
      <c r="V23" s="8">
        <v>-0.26424220709423141</v>
      </c>
      <c r="W23" s="9">
        <v>-1.4749999999999996</v>
      </c>
      <c r="X23" s="8">
        <v>-0.26513794338946606</v>
      </c>
      <c r="Y23" s="9">
        <v>-1.4799999999999993</v>
      </c>
      <c r="Z23" s="8">
        <v>-0.24471515585811521</v>
      </c>
      <c r="AA23" s="9">
        <v>-1.3659999999999992</v>
      </c>
      <c r="AB23" s="8">
        <v>-0.24471515585811521</v>
      </c>
      <c r="AC23" s="9">
        <v>-1.3659999999999992</v>
      </c>
      <c r="AD23" s="8">
        <v>-0.24991042637047645</v>
      </c>
      <c r="AE23" s="9">
        <v>-1.3949999999999996</v>
      </c>
      <c r="AF23" s="8">
        <v>-0.24991042637047645</v>
      </c>
      <c r="AG23" s="9">
        <v>-1.3949999999999996</v>
      </c>
      <c r="AH23" s="8">
        <v>-0.23378717305625207</v>
      </c>
      <c r="AI23" s="9">
        <v>-1.3049999999999993</v>
      </c>
      <c r="AJ23" s="8">
        <v>-0.23378717305625207</v>
      </c>
      <c r="AK23" s="9">
        <v>-1.3049999999999993</v>
      </c>
      <c r="AL23" s="8">
        <v>-0.25940523109996427</v>
      </c>
      <c r="AM23" s="9">
        <v>-1.4480000000000004</v>
      </c>
      <c r="AN23" s="8">
        <v>-0.24346112504478679</v>
      </c>
      <c r="AO23" s="9">
        <v>-1.359</v>
      </c>
      <c r="AP23" s="59">
        <v>-0.24346112504478679</v>
      </c>
      <c r="AQ23" s="60">
        <v>-1.359</v>
      </c>
      <c r="AS23" s="56"/>
      <c r="AU23" s="45"/>
      <c r="AV23" s="46"/>
    </row>
    <row r="24" spans="2:48" x14ac:dyDescent="0.25">
      <c r="B24" s="5" t="s">
        <v>77</v>
      </c>
      <c r="D24" s="8"/>
      <c r="E24" s="9"/>
      <c r="F24" s="8"/>
      <c r="G24" s="9"/>
      <c r="H24" s="8" t="s">
        <v>88</v>
      </c>
      <c r="I24" s="9">
        <v>0</v>
      </c>
      <c r="J24" s="8" t="s">
        <v>88</v>
      </c>
      <c r="K24" s="9">
        <v>0</v>
      </c>
      <c r="L24" s="8" t="s">
        <v>88</v>
      </c>
      <c r="M24" s="9">
        <v>0</v>
      </c>
      <c r="N24" s="8" t="s">
        <v>88</v>
      </c>
      <c r="O24" s="9">
        <v>0</v>
      </c>
      <c r="P24" s="8" t="s">
        <v>88</v>
      </c>
      <c r="Q24" s="9">
        <v>0</v>
      </c>
      <c r="R24" s="8" t="s">
        <v>88</v>
      </c>
      <c r="S24" s="9">
        <v>0</v>
      </c>
      <c r="T24" s="8" t="s">
        <v>88</v>
      </c>
      <c r="U24" s="9">
        <v>0</v>
      </c>
      <c r="V24" s="8" t="s">
        <v>88</v>
      </c>
      <c r="W24" s="9">
        <v>0</v>
      </c>
      <c r="X24" s="8" t="s">
        <v>88</v>
      </c>
      <c r="Y24" s="9">
        <v>0</v>
      </c>
      <c r="Z24" s="8" t="s">
        <v>88</v>
      </c>
      <c r="AA24" s="9">
        <v>0</v>
      </c>
      <c r="AB24" s="8" t="s">
        <v>88</v>
      </c>
      <c r="AC24" s="9">
        <v>0</v>
      </c>
      <c r="AD24" s="8" t="s">
        <v>88</v>
      </c>
      <c r="AE24" s="9">
        <v>0</v>
      </c>
      <c r="AF24" s="8" t="s">
        <v>88</v>
      </c>
      <c r="AG24" s="9">
        <v>0</v>
      </c>
      <c r="AH24" s="8" t="s">
        <v>88</v>
      </c>
      <c r="AI24" s="9">
        <v>0</v>
      </c>
      <c r="AJ24" s="8" t="s">
        <v>88</v>
      </c>
      <c r="AK24" s="9">
        <v>0</v>
      </c>
      <c r="AL24" s="8" t="s">
        <v>88</v>
      </c>
      <c r="AM24" s="9">
        <v>0</v>
      </c>
      <c r="AN24" s="8" t="s">
        <v>88</v>
      </c>
      <c r="AO24" s="9">
        <v>0</v>
      </c>
      <c r="AP24" s="59" t="s">
        <v>88</v>
      </c>
      <c r="AQ24" s="60">
        <v>0</v>
      </c>
      <c r="AU24" s="45"/>
      <c r="AV24" s="46"/>
    </row>
    <row r="25" spans="2:48" ht="16.5" thickBot="1" x14ac:dyDescent="0.3">
      <c r="B25" s="5" t="s">
        <v>24</v>
      </c>
      <c r="D25" s="10"/>
      <c r="E25" s="11"/>
      <c r="F25" s="10"/>
      <c r="G25" s="11"/>
      <c r="H25" s="10">
        <v>-8.4423433717809693E-2</v>
      </c>
      <c r="I25" s="11">
        <v>-0.30657048756348504</v>
      </c>
      <c r="J25" s="10">
        <v>-8.4423433717809693E-2</v>
      </c>
      <c r="K25" s="11">
        <v>-0.30657048756348504</v>
      </c>
      <c r="L25" s="10">
        <v>-8.4423433717809693E-2</v>
      </c>
      <c r="M25" s="11">
        <v>-0.30657048756348504</v>
      </c>
      <c r="N25" s="10">
        <v>-8.8267092600457953E-2</v>
      </c>
      <c r="O25" s="11">
        <v>-0.32052813327616619</v>
      </c>
      <c r="P25" s="10">
        <v>-8.3861188574692602E-2</v>
      </c>
      <c r="Q25" s="11">
        <v>-0.30452878231572483</v>
      </c>
      <c r="R25" s="10">
        <v>-8.1321027030946014E-2</v>
      </c>
      <c r="S25" s="11">
        <v>-0.29530458319632624</v>
      </c>
      <c r="T25" s="10">
        <v>-7.759990990930421E-2</v>
      </c>
      <c r="U25" s="11">
        <v>-0.28179192871136804</v>
      </c>
      <c r="V25" s="10">
        <v>-8.2635565408537559E-2</v>
      </c>
      <c r="W25" s="11">
        <v>-0.30007812359372604</v>
      </c>
      <c r="X25" s="10">
        <v>-8.2927976250619984E-2</v>
      </c>
      <c r="Y25" s="11">
        <v>-0.30113996780543756</v>
      </c>
      <c r="Z25" s="10">
        <v>-6.409828403764839E-2</v>
      </c>
      <c r="AA25" s="11">
        <v>-0.23276288731737732</v>
      </c>
      <c r="AB25" s="10">
        <v>-6.409828403764839E-2</v>
      </c>
      <c r="AC25" s="11">
        <v>-0.23276288731737732</v>
      </c>
      <c r="AD25" s="10">
        <v>-6.3109509054875335E-2</v>
      </c>
      <c r="AE25" s="11">
        <v>-0.22917230570738845</v>
      </c>
      <c r="AF25" s="10">
        <v>-6.3109509054875335E-2</v>
      </c>
      <c r="AG25" s="11">
        <v>-0.22917230570738845</v>
      </c>
      <c r="AH25" s="10">
        <v>-5.2373231636202222E-2</v>
      </c>
      <c r="AI25" s="11">
        <v>-0.19018519445269522</v>
      </c>
      <c r="AJ25" s="10">
        <v>-5.2168217024213148E-2</v>
      </c>
      <c r="AK25" s="11">
        <v>-0.18944071597335244</v>
      </c>
      <c r="AL25" s="10">
        <v>-9.8189874460746673E-2</v>
      </c>
      <c r="AM25" s="11">
        <v>-0.37095137406113554</v>
      </c>
      <c r="AN25" s="10">
        <v>-7.3720886246721351E-2</v>
      </c>
      <c r="AO25" s="11">
        <v>-0.27851002153137927</v>
      </c>
      <c r="AP25" s="61">
        <v>-7.3808988200781855E-2</v>
      </c>
      <c r="AQ25" s="62">
        <v>-0.27884286176664463</v>
      </c>
      <c r="AS25" s="56"/>
      <c r="AU25" s="45"/>
      <c r="AV25" s="46"/>
    </row>
    <row r="26" spans="2:48" ht="7.5" customHeight="1" x14ac:dyDescent="0.25"/>
    <row r="27" spans="2:48" ht="3" customHeight="1" thickBot="1" x14ac:dyDescent="0.3"/>
    <row r="28" spans="2:48" ht="72.75" customHeight="1" x14ac:dyDescent="0.25">
      <c r="D28" s="63"/>
      <c r="E28" s="64"/>
      <c r="F28" s="63"/>
      <c r="G28" s="64"/>
      <c r="H28" s="63" t="s">
        <v>81</v>
      </c>
      <c r="I28" s="64"/>
      <c r="J28" s="63" t="s">
        <v>0</v>
      </c>
      <c r="K28" s="64"/>
      <c r="L28" s="63" t="s">
        <v>28</v>
      </c>
      <c r="M28" s="64"/>
      <c r="N28" s="63" t="str">
        <f>N4</f>
        <v>Table 1020: Change In 500MW Model</v>
      </c>
      <c r="O28" s="64"/>
      <c r="P28" s="63" t="str">
        <f>P4</f>
        <v>Table 1022 - 1028: service model inputs</v>
      </c>
      <c r="Q28" s="64"/>
      <c r="R28" s="63" t="str">
        <f>R4</f>
        <v>Table 1032: LAF values</v>
      </c>
      <c r="S28" s="64"/>
      <c r="T28" s="63" t="s">
        <v>29</v>
      </c>
      <c r="U28" s="64"/>
      <c r="V28" s="63" t="str">
        <f>V4</f>
        <v>Table 1041: load characteristics (Coincidence Factor)</v>
      </c>
      <c r="W28" s="64"/>
      <c r="X28" s="63" t="str">
        <f>X4</f>
        <v>Table 1055: NGC exit</v>
      </c>
      <c r="Y28" s="64"/>
      <c r="Z28" s="63" t="str">
        <f>Z4</f>
        <v>Table 1059: Otex</v>
      </c>
      <c r="AA28" s="64"/>
      <c r="AB28" s="63" t="str">
        <f>AB4</f>
        <v>Table 1060: Customer Contribs</v>
      </c>
      <c r="AC28" s="64"/>
      <c r="AD28" s="63" t="str">
        <f>AD4</f>
        <v>Table 1061/1062/1064: TPR data</v>
      </c>
      <c r="AE28" s="64"/>
      <c r="AF28" s="63" t="str">
        <f>AF4</f>
        <v>Table 1068/1066 - annual hours in time bands</v>
      </c>
      <c r="AG28" s="64"/>
      <c r="AH28" s="63" t="s">
        <v>30</v>
      </c>
      <c r="AI28" s="64"/>
      <c r="AJ28" s="63" t="str">
        <f>AJ4</f>
        <v>Table 1092: power factor</v>
      </c>
      <c r="AK28" s="64"/>
      <c r="AL28" s="63" t="str">
        <f>AL4</f>
        <v>Table 1053: volumes and mpans etc forecast</v>
      </c>
      <c r="AM28" s="64"/>
      <c r="AN28" s="63" t="str">
        <f>AN4</f>
        <v>Table 1076: allowed revenue and rate of return</v>
      </c>
      <c r="AO28" s="64"/>
      <c r="AP28" s="63" t="str">
        <f>AP4</f>
        <v>Table 1037 - LDNO discounts</v>
      </c>
      <c r="AQ28" s="64"/>
    </row>
    <row r="29" spans="2:48" ht="63.75" thickBot="1" x14ac:dyDescent="0.3">
      <c r="B29" s="12" t="s">
        <v>25</v>
      </c>
      <c r="D29" s="3" t="s">
        <v>10</v>
      </c>
      <c r="E29" s="4" t="s">
        <v>11</v>
      </c>
      <c r="F29" s="3" t="s">
        <v>10</v>
      </c>
      <c r="G29" s="4" t="s">
        <v>11</v>
      </c>
      <c r="H29" s="3" t="s">
        <v>10</v>
      </c>
      <c r="I29" s="4" t="s">
        <v>11</v>
      </c>
      <c r="J29" s="3" t="s">
        <v>10</v>
      </c>
      <c r="K29" s="4" t="s">
        <v>11</v>
      </c>
      <c r="L29" s="3" t="s">
        <v>10</v>
      </c>
      <c r="M29" s="4" t="s">
        <v>11</v>
      </c>
      <c r="N29" s="3" t="s">
        <v>10</v>
      </c>
      <c r="O29" s="4" t="s">
        <v>11</v>
      </c>
      <c r="P29" s="3" t="s">
        <v>10</v>
      </c>
      <c r="Q29" s="4" t="s">
        <v>11</v>
      </c>
      <c r="R29" s="3" t="s">
        <v>10</v>
      </c>
      <c r="S29" s="4" t="s">
        <v>11</v>
      </c>
      <c r="T29" s="3" t="s">
        <v>10</v>
      </c>
      <c r="U29" s="4" t="s">
        <v>11</v>
      </c>
      <c r="V29" s="3" t="s">
        <v>10</v>
      </c>
      <c r="W29" s="4" t="s">
        <v>11</v>
      </c>
      <c r="X29" s="3" t="s">
        <v>10</v>
      </c>
      <c r="Y29" s="4" t="s">
        <v>11</v>
      </c>
      <c r="Z29" s="3" t="s">
        <v>10</v>
      </c>
      <c r="AA29" s="4" t="s">
        <v>11</v>
      </c>
      <c r="AB29" s="3" t="s">
        <v>10</v>
      </c>
      <c r="AC29" s="4" t="s">
        <v>11</v>
      </c>
      <c r="AD29" s="3" t="s">
        <v>10</v>
      </c>
      <c r="AE29" s="4" t="s">
        <v>11</v>
      </c>
      <c r="AF29" s="3" t="s">
        <v>10</v>
      </c>
      <c r="AG29" s="4" t="s">
        <v>11</v>
      </c>
      <c r="AH29" s="3" t="s">
        <v>10</v>
      </c>
      <c r="AI29" s="4" t="s">
        <v>11</v>
      </c>
      <c r="AJ29" s="3" t="s">
        <v>10</v>
      </c>
      <c r="AK29" s="4" t="s">
        <v>11</v>
      </c>
      <c r="AL29" s="3" t="s">
        <v>10</v>
      </c>
      <c r="AM29" s="4" t="s">
        <v>11</v>
      </c>
      <c r="AN29" s="3" t="s">
        <v>10</v>
      </c>
      <c r="AO29" s="4" t="s">
        <v>11</v>
      </c>
      <c r="AP29" s="3" t="s">
        <v>10</v>
      </c>
      <c r="AQ29" s="4" t="s">
        <v>11</v>
      </c>
    </row>
    <row r="30" spans="2:48" ht="5.25" customHeight="1" thickBot="1" x14ac:dyDescent="0.3"/>
    <row r="31" spans="2:48" ht="12" customHeight="1" x14ac:dyDescent="0.25">
      <c r="B31" s="5" t="s">
        <v>12</v>
      </c>
      <c r="D31" s="22"/>
      <c r="E31" s="23"/>
      <c r="F31" s="19">
        <f>F7-D7</f>
        <v>0</v>
      </c>
      <c r="G31" s="13" t="str">
        <f t="shared" ref="G31:G42" si="0">IF(G7-E7=0,"-",G7-E7)</f>
        <v>-</v>
      </c>
      <c r="H31" s="19">
        <f>H7-F7</f>
        <v>-0.12621460945434293</v>
      </c>
      <c r="I31" s="13">
        <f t="shared" ref="I31:I47" si="1">IF(I7-G7=0,"-",I7-G7)</f>
        <v>-0.45500000000000007</v>
      </c>
      <c r="J31" s="19">
        <f>J7-H7</f>
        <v>0</v>
      </c>
      <c r="K31" s="13" t="str">
        <f t="shared" ref="K31:K47" si="2">IF(K7-I7=0,"-",K7-I7)</f>
        <v>-</v>
      </c>
      <c r="L31" s="19">
        <f>L7-J7</f>
        <v>0</v>
      </c>
      <c r="M31" s="13" t="str">
        <f t="shared" ref="M31:M47" si="3">IF(M7-K7=0,"-",M7-K7)</f>
        <v>-</v>
      </c>
      <c r="N31" s="19">
        <f>N7-L7</f>
        <v>1.0120242626232567E-3</v>
      </c>
      <c r="O31" s="13">
        <f t="shared" ref="O31:O47" si="4">IF(O7-M7=0,"-",O7-M7)</f>
        <v>3.6483180630539347E-3</v>
      </c>
      <c r="P31" s="19">
        <f>P7-N7</f>
        <v>6.7673289409564408E-4</v>
      </c>
      <c r="Q31" s="13">
        <f t="shared" ref="Q31:Q47" si="5">IF(Q7-O7=0,"-",Q7-O7)</f>
        <v>2.4396024211831846E-3</v>
      </c>
      <c r="R31" s="19">
        <f>R7-P7</f>
        <v>-1.0608016234188167E-3</v>
      </c>
      <c r="S31" s="13">
        <f t="shared" ref="S31:S47" si="6">IF(S7-Q7=0,"-",S7-Q7)</f>
        <v>-3.8241590315273855E-3</v>
      </c>
      <c r="T31" s="19">
        <f>T7-R7</f>
        <v>-2.2191579684279761E-3</v>
      </c>
      <c r="U31" s="13">
        <f t="shared" ref="U31:U47" si="7">IF(U7-S7=0,"-",U7-S7)</f>
        <v>-8.0000000000001181E-3</v>
      </c>
      <c r="V31" s="19">
        <f>V7-T7</f>
        <v>6.102684413177073E-3</v>
      </c>
      <c r="W31" s="13">
        <f t="shared" ref="W31:W47" si="8">IF(W7-U7=0,"-",W7-U7)</f>
        <v>2.2000000000000186E-2</v>
      </c>
      <c r="X31" s="19">
        <f>X7-V7</f>
        <v>-2.7739474605359415E-4</v>
      </c>
      <c r="Y31" s="13">
        <f t="shared" ref="Y31:Y32" si="9">IF(Y7-U7=0,"-",Y7-U7)</f>
        <v>2.1000000000000019E-2</v>
      </c>
      <c r="Z31" s="19">
        <f>Z7-X7</f>
        <v>1.0096065893596573E-2</v>
      </c>
      <c r="AA31" s="13">
        <f t="shared" ref="AA31:AA47" si="10">IF(AA7-Y7=0,"-",AA7-Y7)</f>
        <v>3.6396024211826083E-2</v>
      </c>
      <c r="AB31" s="19">
        <f>AB7-Z7</f>
        <v>0</v>
      </c>
      <c r="AC31" s="13" t="str">
        <f t="shared" ref="AC31:AC47" si="11">IF(AC7-AA7=0,"-",AC7-AA7)</f>
        <v>-</v>
      </c>
      <c r="AD31" s="19">
        <f>AD7-AB7</f>
        <v>0</v>
      </c>
      <c r="AE31" s="13" t="str">
        <f t="shared" ref="AE31:AE47" si="12">IF(AE7-AC7=0,"-",AE7-AC7)</f>
        <v>-</v>
      </c>
      <c r="AF31" s="19">
        <f>AF7-AD7</f>
        <v>0</v>
      </c>
      <c r="AG31" s="13" t="str">
        <f t="shared" ref="AG31:AG47" si="13">IF(AG7-AE7=0,"-",AG7-AE7)</f>
        <v>-</v>
      </c>
      <c r="AH31" s="19">
        <f>AH7-AF7</f>
        <v>1.6643684763210098E-3</v>
      </c>
      <c r="AI31" s="13">
        <f t="shared" ref="AI31:AI47" si="14">IF(AI7-AG7=0,"-",AI7-AG7)</f>
        <v>5.9999999999999498E-3</v>
      </c>
      <c r="AJ31" s="19">
        <f>AJ7-AH7</f>
        <v>2.7739474605348313E-4</v>
      </c>
      <c r="AK31" s="13">
        <f t="shared" ref="AK31:AK47" si="15">IF(AK7-AI7=0,"-",AK7-AI7)</f>
        <v>1.0000000000000564E-3</v>
      </c>
      <c r="AL31" s="19">
        <f>AL7-AJ7</f>
        <v>-1.2017999671027901E-2</v>
      </c>
      <c r="AM31" s="13">
        <f t="shared" ref="AM31:AM47" si="16">IF(AM7-AK7=0,"-",AM7-AK7)</f>
        <v>-4.1634355297994807E-2</v>
      </c>
      <c r="AN31" s="19">
        <f>AN7-AL7</f>
        <v>2.5045669936962889E-2</v>
      </c>
      <c r="AO31" s="13">
        <f t="shared" ref="AO31:AO47" si="17">IF(AO7-AM7=0,"-",AO7-AM7)</f>
        <v>8.9941818646796845E-2</v>
      </c>
      <c r="AP31" s="19">
        <f>AP7-AN7</f>
        <v>0</v>
      </c>
      <c r="AQ31" s="13" t="str">
        <f t="shared" ref="AQ31:AQ47" si="18">IF(AQ7-AO7=0,"-",AQ7-AO7)</f>
        <v>-</v>
      </c>
    </row>
    <row r="32" spans="2:48" x14ac:dyDescent="0.25">
      <c r="B32" s="5" t="s">
        <v>13</v>
      </c>
      <c r="D32" s="24"/>
      <c r="E32" s="25"/>
      <c r="F32" s="20">
        <f>F8-D8</f>
        <v>0</v>
      </c>
      <c r="G32" s="14" t="str">
        <f t="shared" si="0"/>
        <v>-</v>
      </c>
      <c r="H32" s="20">
        <f>H8-F8</f>
        <v>0.1229435076627361</v>
      </c>
      <c r="I32" s="14">
        <f t="shared" si="1"/>
        <v>0.26732500595857578</v>
      </c>
      <c r="J32" s="20">
        <f>J8-H8</f>
        <v>0</v>
      </c>
      <c r="K32" s="14" t="str">
        <f t="shared" si="2"/>
        <v>-</v>
      </c>
      <c r="L32" s="20">
        <f>L8-J8</f>
        <v>0</v>
      </c>
      <c r="M32" s="14" t="str">
        <f t="shared" si="3"/>
        <v>-</v>
      </c>
      <c r="N32" s="20">
        <f>N8-L8</f>
        <v>-1.2500784029914058E-3</v>
      </c>
      <c r="O32" s="14">
        <f t="shared" si="4"/>
        <v>-2.7181363447436047E-3</v>
      </c>
      <c r="P32" s="20">
        <f>P8-N8</f>
        <v>5.0206963717713826E-4</v>
      </c>
      <c r="Q32" s="14">
        <f t="shared" si="5"/>
        <v>1.0916865095321748E-3</v>
      </c>
      <c r="R32" s="20">
        <f>R8-P8</f>
        <v>4.1904064768316651E-4</v>
      </c>
      <c r="S32" s="14">
        <f t="shared" si="6"/>
        <v>9.1115054197160594E-4</v>
      </c>
      <c r="T32" s="20">
        <f>T8-R8</f>
        <v>-4.9511426292396798E-3</v>
      </c>
      <c r="U32" s="14">
        <f t="shared" si="7"/>
        <v>-1.0765629336801863E-2</v>
      </c>
      <c r="V32" s="20">
        <f>V8-T8</f>
        <v>1.8424862241387618E-2</v>
      </c>
      <c r="W32" s="14">
        <f t="shared" si="8"/>
        <v>4.0062517347207727E-2</v>
      </c>
      <c r="X32" s="20">
        <f>X8-V8</f>
        <v>2.7186882379814925E-4</v>
      </c>
      <c r="Y32" s="14">
        <f t="shared" si="9"/>
        <v>4.0653661494006954E-2</v>
      </c>
      <c r="Z32" s="20">
        <f>Z8-X8</f>
        <v>-6.0516886648562807E-3</v>
      </c>
      <c r="AA32" s="14">
        <f t="shared" si="10"/>
        <v>-1.3158626585066002E-2</v>
      </c>
      <c r="AB32" s="20">
        <f>AB8-Z8</f>
        <v>0</v>
      </c>
      <c r="AC32" s="14" t="str">
        <f t="shared" si="11"/>
        <v>-</v>
      </c>
      <c r="AD32" s="20">
        <f>AD8-AB8</f>
        <v>0</v>
      </c>
      <c r="AE32" s="14" t="str">
        <f t="shared" si="12"/>
        <v>-</v>
      </c>
      <c r="AF32" s="20">
        <f>AF8-AD8</f>
        <v>0</v>
      </c>
      <c r="AG32" s="14" t="str">
        <f t="shared" si="13"/>
        <v>-</v>
      </c>
      <c r="AH32" s="20">
        <f>AH8-AF8</f>
        <v>-2.7390523945618472E-3</v>
      </c>
      <c r="AI32" s="14">
        <f t="shared" si="14"/>
        <v>-5.9557207339959728E-3</v>
      </c>
      <c r="AJ32" s="20">
        <f>AJ8-AH8</f>
        <v>4.5990275852347828E-4</v>
      </c>
      <c r="AK32" s="14">
        <f t="shared" si="15"/>
        <v>9.999999999995568E-4</v>
      </c>
      <c r="AL32" s="20">
        <f>AL8-AJ8</f>
        <v>1.7572207902607495E-3</v>
      </c>
      <c r="AM32" s="14">
        <f t="shared" si="16"/>
        <v>-9.0323427380645249E-4</v>
      </c>
      <c r="AN32" s="20">
        <f>AN8-AL8</f>
        <v>4.4013498612928803E-2</v>
      </c>
      <c r="AO32" s="14">
        <f t="shared" si="17"/>
        <v>9.4099706287844809E-2</v>
      </c>
      <c r="AP32" s="20">
        <f>AP8-AN8</f>
        <v>-2.2350261860726306E-4</v>
      </c>
      <c r="AQ32" s="14">
        <f t="shared" si="18"/>
        <v>-4.778427398028362E-4</v>
      </c>
    </row>
    <row r="33" spans="2:43" x14ac:dyDescent="0.25">
      <c r="B33" s="5" t="s">
        <v>14</v>
      </c>
      <c r="D33" s="24"/>
      <c r="E33" s="25"/>
      <c r="F33" s="20">
        <f t="shared" ref="F33:AJ47" si="19">F9-D9</f>
        <v>0</v>
      </c>
      <c r="G33" s="14" t="str">
        <f t="shared" si="0"/>
        <v>-</v>
      </c>
      <c r="H33" s="20">
        <f t="shared" si="19"/>
        <v>8.1006289308176118</v>
      </c>
      <c r="I33" s="14">
        <f t="shared" si="1"/>
        <v>1.288</v>
      </c>
      <c r="J33" s="20">
        <f t="shared" si="19"/>
        <v>0</v>
      </c>
      <c r="K33" s="14" t="str">
        <f t="shared" si="2"/>
        <v>-</v>
      </c>
      <c r="L33" s="20">
        <f t="shared" si="19"/>
        <v>0</v>
      </c>
      <c r="M33" s="14" t="str">
        <f t="shared" si="3"/>
        <v>-</v>
      </c>
      <c r="N33" s="20">
        <f t="shared" si="19"/>
        <v>-6.9182389937108013E-2</v>
      </c>
      <c r="O33" s="14">
        <f t="shared" si="4"/>
        <v>-1.1000000000000343E-2</v>
      </c>
      <c r="P33" s="20">
        <f t="shared" si="19"/>
        <v>0</v>
      </c>
      <c r="Q33" s="14" t="str">
        <f t="shared" si="5"/>
        <v>-</v>
      </c>
      <c r="R33" s="20">
        <f t="shared" si="19"/>
        <v>4.4025157232706391E-2</v>
      </c>
      <c r="S33" s="14">
        <f t="shared" si="6"/>
        <v>7.0000000000005613E-3</v>
      </c>
      <c r="T33" s="20">
        <f t="shared" si="19"/>
        <v>0</v>
      </c>
      <c r="U33" s="14" t="str">
        <f t="shared" si="7"/>
        <v>-</v>
      </c>
      <c r="V33" s="20">
        <f t="shared" si="19"/>
        <v>-1.8867924528304769E-2</v>
      </c>
      <c r="W33" s="14">
        <f t="shared" si="8"/>
        <v>-3.0000000000003357E-3</v>
      </c>
      <c r="X33" s="20">
        <f t="shared" si="19"/>
        <v>2.5157232704403398E-2</v>
      </c>
      <c r="Y33" s="14">
        <f t="shared" ref="Y33:Y47" si="20">IF(Y9-W9=0,"-",Y9-W9)</f>
        <v>4.0000000000000036E-3</v>
      </c>
      <c r="Z33" s="20">
        <f t="shared" si="19"/>
        <v>-0.5283018867924536</v>
      </c>
      <c r="AA33" s="14">
        <f t="shared" si="10"/>
        <v>-8.3999999999999853E-2</v>
      </c>
      <c r="AB33" s="20">
        <f t="shared" si="19"/>
        <v>0</v>
      </c>
      <c r="AC33" s="14" t="str">
        <f t="shared" si="11"/>
        <v>-</v>
      </c>
      <c r="AD33" s="20">
        <f t="shared" si="19"/>
        <v>0</v>
      </c>
      <c r="AE33" s="14" t="str">
        <f t="shared" si="12"/>
        <v>-</v>
      </c>
      <c r="AF33" s="20">
        <f t="shared" si="19"/>
        <v>0</v>
      </c>
      <c r="AG33" s="14" t="str">
        <f t="shared" si="13"/>
        <v>-</v>
      </c>
      <c r="AH33" s="20">
        <f t="shared" si="19"/>
        <v>-9.4339622641509635E-2</v>
      </c>
      <c r="AI33" s="14">
        <f t="shared" si="14"/>
        <v>-1.5000000000000124E-2</v>
      </c>
      <c r="AJ33" s="20">
        <f t="shared" si="19"/>
        <v>0</v>
      </c>
      <c r="AK33" s="14" t="str">
        <f t="shared" si="15"/>
        <v>-</v>
      </c>
      <c r="AL33" s="20">
        <f t="shared" ref="AL33:AL47" si="21">AL9-AJ9</f>
        <v>-0.17610062893081668</v>
      </c>
      <c r="AM33" s="14">
        <f t="shared" si="16"/>
        <v>-2.8000000000000025E-2</v>
      </c>
      <c r="AN33" s="20">
        <f t="shared" ref="AN33:AN47" si="22">AN9-AL9</f>
        <v>0.62264150943396146</v>
      </c>
      <c r="AO33" s="14">
        <f t="shared" si="17"/>
        <v>9.8999999999999977E-2</v>
      </c>
      <c r="AP33" s="20">
        <f t="shared" ref="AP33:AP47" si="23">AP9-AN9</f>
        <v>0</v>
      </c>
      <c r="AQ33" s="14" t="str">
        <f t="shared" si="18"/>
        <v>-</v>
      </c>
    </row>
    <row r="34" spans="2:43" x14ac:dyDescent="0.25">
      <c r="B34" s="5" t="s">
        <v>15</v>
      </c>
      <c r="D34" s="24"/>
      <c r="E34" s="25"/>
      <c r="F34" s="20">
        <f t="shared" si="19"/>
        <v>0</v>
      </c>
      <c r="G34" s="14" t="str">
        <f t="shared" si="0"/>
        <v>-</v>
      </c>
      <c r="H34" s="20">
        <f t="shared" si="19"/>
        <v>-1.479613453794848E-2</v>
      </c>
      <c r="I34" s="14">
        <f t="shared" si="1"/>
        <v>-4.1000000000000134E-2</v>
      </c>
      <c r="J34" s="20">
        <f t="shared" si="19"/>
        <v>0</v>
      </c>
      <c r="K34" s="14" t="str">
        <f t="shared" si="2"/>
        <v>-</v>
      </c>
      <c r="L34" s="20">
        <f t="shared" si="19"/>
        <v>0</v>
      </c>
      <c r="M34" s="14" t="str">
        <f t="shared" si="3"/>
        <v>-</v>
      </c>
      <c r="N34" s="20">
        <f t="shared" si="19"/>
        <v>3.0164518007769203E-4</v>
      </c>
      <c r="O34" s="14">
        <f t="shared" si="4"/>
        <v>8.358569835565724E-4</v>
      </c>
      <c r="P34" s="20">
        <f t="shared" si="19"/>
        <v>4.2011748031012264E-4</v>
      </c>
      <c r="Q34" s="14">
        <f t="shared" si="5"/>
        <v>1.1641430164437069E-3</v>
      </c>
      <c r="R34" s="20">
        <f t="shared" si="19"/>
        <v>-4.4168434018121427E-4</v>
      </c>
      <c r="S34" s="14">
        <f t="shared" si="6"/>
        <v>-1.2239046557045788E-3</v>
      </c>
      <c r="T34" s="20">
        <f t="shared" si="19"/>
        <v>1.8044066509693701E-3</v>
      </c>
      <c r="U34" s="14">
        <f t="shared" si="7"/>
        <v>5.0000000000000391E-3</v>
      </c>
      <c r="V34" s="20">
        <f t="shared" si="19"/>
        <v>-1.2159544141546075E-2</v>
      </c>
      <c r="W34" s="14">
        <f t="shared" si="8"/>
        <v>-3.3694023836073755E-2</v>
      </c>
      <c r="X34" s="20">
        <f t="shared" si="19"/>
        <v>0</v>
      </c>
      <c r="Y34" s="14" t="str">
        <f t="shared" si="20"/>
        <v>-</v>
      </c>
      <c r="Z34" s="20">
        <f t="shared" si="19"/>
        <v>2.8942292823808113E-4</v>
      </c>
      <c r="AA34" s="14">
        <f t="shared" si="10"/>
        <v>8.019891970653531E-4</v>
      </c>
      <c r="AB34" s="20">
        <f t="shared" si="19"/>
        <v>0</v>
      </c>
      <c r="AC34" s="14" t="str">
        <f t="shared" si="11"/>
        <v>-</v>
      </c>
      <c r="AD34" s="20">
        <f t="shared" si="19"/>
        <v>-3.6088133019407387E-4</v>
      </c>
      <c r="AE34" s="14">
        <f t="shared" si="12"/>
        <v>-1.0000000000004589E-3</v>
      </c>
      <c r="AF34" s="20">
        <f t="shared" si="19"/>
        <v>0</v>
      </c>
      <c r="AG34" s="14" t="str">
        <f t="shared" si="13"/>
        <v>-</v>
      </c>
      <c r="AH34" s="20">
        <f t="shared" si="19"/>
        <v>-1.5687554433496675E-3</v>
      </c>
      <c r="AI34" s="14">
        <f t="shared" si="14"/>
        <v>-4.3470119180366168E-3</v>
      </c>
      <c r="AJ34" s="20">
        <f t="shared" si="19"/>
        <v>3.6088133019407387E-4</v>
      </c>
      <c r="AK34" s="14">
        <f t="shared" si="15"/>
        <v>1.0000000000004727E-3</v>
      </c>
      <c r="AL34" s="20">
        <f t="shared" si="21"/>
        <v>-1.544349042845572E-2</v>
      </c>
      <c r="AM34" s="14">
        <f t="shared" si="16"/>
        <v>-4.2596723409167481E-2</v>
      </c>
      <c r="AN34" s="20">
        <f t="shared" si="22"/>
        <v>3.3619454959666228E-2</v>
      </c>
      <c r="AO34" s="14">
        <f t="shared" si="17"/>
        <v>9.3000000000000055E-2</v>
      </c>
      <c r="AP34" s="20">
        <f t="shared" si="23"/>
        <v>0</v>
      </c>
      <c r="AQ34" s="14" t="str">
        <f t="shared" si="18"/>
        <v>-</v>
      </c>
    </row>
    <row r="35" spans="2:43" x14ac:dyDescent="0.25">
      <c r="B35" s="5" t="s">
        <v>16</v>
      </c>
      <c r="D35" s="24"/>
      <c r="E35" s="25"/>
      <c r="F35" s="20">
        <f t="shared" si="19"/>
        <v>0</v>
      </c>
      <c r="G35" s="14" t="str">
        <f t="shared" si="0"/>
        <v>-</v>
      </c>
      <c r="H35" s="20">
        <f t="shared" si="19"/>
        <v>9.1781265761982089E-2</v>
      </c>
      <c r="I35" s="14">
        <f t="shared" si="1"/>
        <v>0.20170166145615975</v>
      </c>
      <c r="J35" s="20">
        <f t="shared" si="19"/>
        <v>0</v>
      </c>
      <c r="K35" s="14" t="str">
        <f t="shared" si="2"/>
        <v>-</v>
      </c>
      <c r="L35" s="20">
        <f t="shared" si="19"/>
        <v>0</v>
      </c>
      <c r="M35" s="14" t="str">
        <f t="shared" si="3"/>
        <v>-</v>
      </c>
      <c r="N35" s="20">
        <f t="shared" si="19"/>
        <v>-2.9350705416519851E-4</v>
      </c>
      <c r="O35" s="14">
        <f t="shared" si="4"/>
        <v>-6.4502118142226172E-4</v>
      </c>
      <c r="P35" s="20">
        <f t="shared" si="19"/>
        <v>-4.3411524197622953E-5</v>
      </c>
      <c r="Q35" s="14">
        <f t="shared" si="5"/>
        <v>-9.5402656351550874E-5</v>
      </c>
      <c r="R35" s="20">
        <f t="shared" si="19"/>
        <v>-1.7136856923194443E-4</v>
      </c>
      <c r="S35" s="14">
        <f t="shared" si="6"/>
        <v>-3.7660545263226708E-4</v>
      </c>
      <c r="T35" s="20">
        <f t="shared" si="19"/>
        <v>1.874678896645765E-2</v>
      </c>
      <c r="U35" s="14">
        <f t="shared" si="7"/>
        <v>4.11985872074212E-2</v>
      </c>
      <c r="V35" s="20">
        <f t="shared" si="19"/>
        <v>-1.7195554832171833E-2</v>
      </c>
      <c r="W35" s="14">
        <f t="shared" si="8"/>
        <v>-3.7789541803706778E-2</v>
      </c>
      <c r="X35" s="20">
        <f t="shared" si="19"/>
        <v>2.6398444388942011E-4</v>
      </c>
      <c r="Y35" s="14">
        <f t="shared" si="20"/>
        <v>5.8014127925795633E-4</v>
      </c>
      <c r="Z35" s="20">
        <f t="shared" si="19"/>
        <v>-1.0385453479879514E-2</v>
      </c>
      <c r="AA35" s="14">
        <f t="shared" si="10"/>
        <v>-2.2823429209396118E-2</v>
      </c>
      <c r="AB35" s="20">
        <f t="shared" si="19"/>
        <v>0</v>
      </c>
      <c r="AC35" s="14" t="str">
        <f t="shared" si="11"/>
        <v>-</v>
      </c>
      <c r="AD35" s="20">
        <f t="shared" si="19"/>
        <v>-7.6626566717186151E-4</v>
      </c>
      <c r="AE35" s="14">
        <f t="shared" si="12"/>
        <v>-1.6839717441486379E-3</v>
      </c>
      <c r="AF35" s="20">
        <f t="shared" si="19"/>
        <v>0</v>
      </c>
      <c r="AG35" s="14" t="str">
        <f t="shared" si="13"/>
        <v>-</v>
      </c>
      <c r="AH35" s="20">
        <f t="shared" si="19"/>
        <v>-2.6273963946605861E-3</v>
      </c>
      <c r="AI35" s="14">
        <f t="shared" si="14"/>
        <v>-5.7740565430999813E-3</v>
      </c>
      <c r="AJ35" s="20">
        <f t="shared" si="19"/>
        <v>0</v>
      </c>
      <c r="AK35" s="14" t="str">
        <f t="shared" si="15"/>
        <v>-</v>
      </c>
      <c r="AL35" s="20">
        <f t="shared" si="21"/>
        <v>-1.5785011905498525E-2</v>
      </c>
      <c r="AM35" s="14">
        <f t="shared" si="16"/>
        <v>-3.5064463470304841E-2</v>
      </c>
      <c r="AN35" s="20">
        <f t="shared" si="22"/>
        <v>4.2989112631313553E-2</v>
      </c>
      <c r="AO35" s="14">
        <f t="shared" si="17"/>
        <v>9.4220723065348594E-2</v>
      </c>
      <c r="AP35" s="20">
        <f t="shared" si="23"/>
        <v>0</v>
      </c>
      <c r="AQ35" s="14" t="str">
        <f t="shared" si="18"/>
        <v>-</v>
      </c>
    </row>
    <row r="36" spans="2:43" x14ac:dyDescent="0.25">
      <c r="B36" s="5" t="s">
        <v>17</v>
      </c>
      <c r="D36" s="24"/>
      <c r="E36" s="25"/>
      <c r="F36" s="20">
        <f t="shared" si="19"/>
        <v>0</v>
      </c>
      <c r="G36" s="14" t="str">
        <f t="shared" si="0"/>
        <v>-</v>
      </c>
      <c r="H36" s="20">
        <f t="shared" si="19"/>
        <v>7.3505747126436773</v>
      </c>
      <c r="I36" s="14">
        <f t="shared" si="1"/>
        <v>1.2789999999999999</v>
      </c>
      <c r="J36" s="20">
        <f t="shared" si="19"/>
        <v>0</v>
      </c>
      <c r="K36" s="14" t="str">
        <f t="shared" si="2"/>
        <v>-</v>
      </c>
      <c r="L36" s="20">
        <f t="shared" si="19"/>
        <v>0</v>
      </c>
      <c r="M36" s="14" t="str">
        <f t="shared" si="3"/>
        <v>-</v>
      </c>
      <c r="N36" s="20">
        <f t="shared" si="19"/>
        <v>-6.321839080459668E-2</v>
      </c>
      <c r="O36" s="14">
        <f t="shared" si="4"/>
        <v>-1.0999999999999899E-2</v>
      </c>
      <c r="P36" s="20">
        <f t="shared" si="19"/>
        <v>0</v>
      </c>
      <c r="Q36" s="14" t="str">
        <f t="shared" si="5"/>
        <v>-</v>
      </c>
      <c r="R36" s="20">
        <f t="shared" si="19"/>
        <v>4.0229885057470938E-2</v>
      </c>
      <c r="S36" s="14">
        <f t="shared" si="6"/>
        <v>6.9999999999998952E-3</v>
      </c>
      <c r="T36" s="20">
        <f t="shared" si="19"/>
        <v>5.7471264367805475E-3</v>
      </c>
      <c r="U36" s="14">
        <f t="shared" si="7"/>
        <v>9.9999999999988987E-4</v>
      </c>
      <c r="V36" s="20">
        <f t="shared" si="19"/>
        <v>-2.2988505747125743E-2</v>
      </c>
      <c r="W36" s="14">
        <f t="shared" si="8"/>
        <v>-4.0000000000000036E-3</v>
      </c>
      <c r="X36" s="20">
        <f t="shared" si="19"/>
        <v>2.2988505747125743E-2</v>
      </c>
      <c r="Y36" s="14">
        <f t="shared" si="20"/>
        <v>4.0000000000000036E-3</v>
      </c>
      <c r="Z36" s="20">
        <f t="shared" si="19"/>
        <v>-0.4827586206896548</v>
      </c>
      <c r="AA36" s="14">
        <f t="shared" si="10"/>
        <v>-8.4000000000000075E-2</v>
      </c>
      <c r="AB36" s="20">
        <f t="shared" si="19"/>
        <v>0</v>
      </c>
      <c r="AC36" s="14" t="str">
        <f t="shared" si="11"/>
        <v>-</v>
      </c>
      <c r="AD36" s="20">
        <f t="shared" si="19"/>
        <v>1.7241379310345195E-2</v>
      </c>
      <c r="AE36" s="14">
        <f t="shared" si="12"/>
        <v>3.0000000000001137E-3</v>
      </c>
      <c r="AF36" s="20">
        <f t="shared" si="19"/>
        <v>0</v>
      </c>
      <c r="AG36" s="14" t="str">
        <f t="shared" si="13"/>
        <v>-</v>
      </c>
      <c r="AH36" s="20">
        <f t="shared" si="19"/>
        <v>-9.1954022988504747E-2</v>
      </c>
      <c r="AI36" s="14">
        <f t="shared" si="14"/>
        <v>-1.5999999999999792E-2</v>
      </c>
      <c r="AJ36" s="20">
        <f t="shared" si="19"/>
        <v>0</v>
      </c>
      <c r="AK36" s="14" t="str">
        <f t="shared" si="15"/>
        <v>-</v>
      </c>
      <c r="AL36" s="20">
        <f t="shared" si="21"/>
        <v>-0.16091954022988375</v>
      </c>
      <c r="AM36" s="14">
        <f t="shared" si="16"/>
        <v>-2.7999999999999803E-2</v>
      </c>
      <c r="AN36" s="20">
        <f t="shared" si="22"/>
        <v>0.568965517241379</v>
      </c>
      <c r="AO36" s="14">
        <f t="shared" si="17"/>
        <v>9.8999999999999755E-2</v>
      </c>
      <c r="AP36" s="20">
        <f t="shared" si="23"/>
        <v>0</v>
      </c>
      <c r="AQ36" s="14" t="str">
        <f t="shared" si="18"/>
        <v>-</v>
      </c>
    </row>
    <row r="37" spans="2:43" x14ac:dyDescent="0.25">
      <c r="B37" s="5" t="s">
        <v>18</v>
      </c>
      <c r="D37" s="24"/>
      <c r="E37" s="25"/>
      <c r="F37" s="20">
        <f t="shared" si="19"/>
        <v>0</v>
      </c>
      <c r="G37" s="14" t="str">
        <f t="shared" si="0"/>
        <v>-</v>
      </c>
      <c r="H37" s="20" t="e">
        <f t="shared" si="19"/>
        <v>#VALUE!</v>
      </c>
      <c r="I37" s="14" t="str">
        <f t="shared" si="1"/>
        <v>-</v>
      </c>
      <c r="J37" s="20" t="e">
        <f t="shared" si="19"/>
        <v>#VALUE!</v>
      </c>
      <c r="K37" s="14" t="str">
        <f t="shared" si="2"/>
        <v>-</v>
      </c>
      <c r="L37" s="20" t="e">
        <f t="shared" si="19"/>
        <v>#VALUE!</v>
      </c>
      <c r="M37" s="14" t="str">
        <f t="shared" si="3"/>
        <v>-</v>
      </c>
      <c r="N37" s="20" t="e">
        <f t="shared" si="19"/>
        <v>#VALUE!</v>
      </c>
      <c r="O37" s="14" t="str">
        <f t="shared" si="4"/>
        <v>-</v>
      </c>
      <c r="P37" s="20" t="e">
        <f t="shared" si="19"/>
        <v>#VALUE!</v>
      </c>
      <c r="Q37" s="14" t="str">
        <f t="shared" si="5"/>
        <v>-</v>
      </c>
      <c r="R37" s="20" t="e">
        <f t="shared" si="19"/>
        <v>#VALUE!</v>
      </c>
      <c r="S37" s="14" t="str">
        <f t="shared" si="6"/>
        <v>-</v>
      </c>
      <c r="T37" s="20" t="e">
        <f t="shared" si="19"/>
        <v>#VALUE!</v>
      </c>
      <c r="U37" s="14" t="str">
        <f t="shared" si="7"/>
        <v>-</v>
      </c>
      <c r="V37" s="20" t="e">
        <f t="shared" si="19"/>
        <v>#VALUE!</v>
      </c>
      <c r="W37" s="14" t="str">
        <f t="shared" si="8"/>
        <v>-</v>
      </c>
      <c r="X37" s="20" t="e">
        <f t="shared" si="19"/>
        <v>#VALUE!</v>
      </c>
      <c r="Y37" s="14" t="str">
        <f t="shared" si="20"/>
        <v>-</v>
      </c>
      <c r="Z37" s="20" t="e">
        <f t="shared" si="19"/>
        <v>#VALUE!</v>
      </c>
      <c r="AA37" s="14" t="str">
        <f t="shared" si="10"/>
        <v>-</v>
      </c>
      <c r="AB37" s="20" t="e">
        <f t="shared" si="19"/>
        <v>#VALUE!</v>
      </c>
      <c r="AC37" s="14" t="str">
        <f t="shared" si="11"/>
        <v>-</v>
      </c>
      <c r="AD37" s="20" t="e">
        <f t="shared" si="19"/>
        <v>#VALUE!</v>
      </c>
      <c r="AE37" s="14" t="str">
        <f t="shared" si="12"/>
        <v>-</v>
      </c>
      <c r="AF37" s="20" t="e">
        <f t="shared" si="19"/>
        <v>#VALUE!</v>
      </c>
      <c r="AG37" s="14" t="str">
        <f t="shared" si="13"/>
        <v>-</v>
      </c>
      <c r="AH37" s="20" t="e">
        <f t="shared" si="19"/>
        <v>#VALUE!</v>
      </c>
      <c r="AI37" s="14" t="str">
        <f t="shared" si="14"/>
        <v>-</v>
      </c>
      <c r="AJ37" s="20" t="e">
        <f t="shared" si="19"/>
        <v>#VALUE!</v>
      </c>
      <c r="AK37" s="14" t="str">
        <f t="shared" si="15"/>
        <v>-</v>
      </c>
      <c r="AL37" s="20" t="e">
        <f t="shared" si="21"/>
        <v>#VALUE!</v>
      </c>
      <c r="AM37" s="14">
        <f t="shared" si="16"/>
        <v>0.66362072255185567</v>
      </c>
      <c r="AN37" s="20"/>
      <c r="AO37" s="14">
        <f t="shared" si="17"/>
        <v>9.4025928287295613E-2</v>
      </c>
      <c r="AP37" s="20"/>
      <c r="AQ37" s="14" t="str">
        <f t="shared" si="18"/>
        <v>-</v>
      </c>
    </row>
    <row r="38" spans="2:43" x14ac:dyDescent="0.25">
      <c r="B38" s="5" t="s">
        <v>19</v>
      </c>
      <c r="D38" s="24"/>
      <c r="E38" s="25"/>
      <c r="F38" s="20">
        <f t="shared" si="19"/>
        <v>0</v>
      </c>
      <c r="G38" s="14" t="str">
        <f t="shared" si="0"/>
        <v>-</v>
      </c>
      <c r="H38" s="20" t="e">
        <f t="shared" si="19"/>
        <v>#VALUE!</v>
      </c>
      <c r="I38" s="14" t="str">
        <f t="shared" si="1"/>
        <v>-</v>
      </c>
      <c r="J38" s="20" t="e">
        <f t="shared" si="19"/>
        <v>#VALUE!</v>
      </c>
      <c r="K38" s="14" t="str">
        <f t="shared" si="2"/>
        <v>-</v>
      </c>
      <c r="L38" s="20" t="e">
        <f t="shared" si="19"/>
        <v>#VALUE!</v>
      </c>
      <c r="M38" s="14" t="str">
        <f t="shared" si="3"/>
        <v>-</v>
      </c>
      <c r="N38" s="20" t="e">
        <f t="shared" si="19"/>
        <v>#VALUE!</v>
      </c>
      <c r="O38" s="14" t="str">
        <f t="shared" si="4"/>
        <v>-</v>
      </c>
      <c r="P38" s="20" t="e">
        <f t="shared" si="19"/>
        <v>#VALUE!</v>
      </c>
      <c r="Q38" s="14" t="str">
        <f t="shared" si="5"/>
        <v>-</v>
      </c>
      <c r="R38" s="20" t="e">
        <f t="shared" si="19"/>
        <v>#VALUE!</v>
      </c>
      <c r="S38" s="14" t="str">
        <f t="shared" si="6"/>
        <v>-</v>
      </c>
      <c r="T38" s="20" t="e">
        <f t="shared" si="19"/>
        <v>#VALUE!</v>
      </c>
      <c r="U38" s="14" t="str">
        <f t="shared" si="7"/>
        <v>-</v>
      </c>
      <c r="V38" s="20" t="e">
        <f t="shared" si="19"/>
        <v>#VALUE!</v>
      </c>
      <c r="W38" s="14" t="str">
        <f t="shared" si="8"/>
        <v>-</v>
      </c>
      <c r="X38" s="20" t="e">
        <f t="shared" si="19"/>
        <v>#VALUE!</v>
      </c>
      <c r="Y38" s="14" t="str">
        <f t="shared" si="20"/>
        <v>-</v>
      </c>
      <c r="Z38" s="20" t="e">
        <f t="shared" si="19"/>
        <v>#VALUE!</v>
      </c>
      <c r="AA38" s="14" t="str">
        <f t="shared" si="10"/>
        <v>-</v>
      </c>
      <c r="AB38" s="20" t="e">
        <f t="shared" si="19"/>
        <v>#VALUE!</v>
      </c>
      <c r="AC38" s="14" t="str">
        <f t="shared" si="11"/>
        <v>-</v>
      </c>
      <c r="AD38" s="20" t="e">
        <f t="shared" si="19"/>
        <v>#VALUE!</v>
      </c>
      <c r="AE38" s="14" t="str">
        <f t="shared" si="12"/>
        <v>-</v>
      </c>
      <c r="AF38" s="20" t="e">
        <f t="shared" si="19"/>
        <v>#VALUE!</v>
      </c>
      <c r="AG38" s="14" t="str">
        <f t="shared" si="13"/>
        <v>-</v>
      </c>
      <c r="AH38" s="20" t="e">
        <f t="shared" si="19"/>
        <v>#VALUE!</v>
      </c>
      <c r="AI38" s="14" t="str">
        <f t="shared" si="14"/>
        <v>-</v>
      </c>
      <c r="AJ38" s="20" t="e">
        <f t="shared" si="19"/>
        <v>#VALUE!</v>
      </c>
      <c r="AK38" s="14" t="str">
        <f t="shared" si="15"/>
        <v>-</v>
      </c>
      <c r="AL38" s="20" t="e">
        <f t="shared" si="21"/>
        <v>#VALUE!</v>
      </c>
      <c r="AM38" s="14">
        <f t="shared" si="16"/>
        <v>0.61490309333552784</v>
      </c>
      <c r="AN38" s="20"/>
      <c r="AO38" s="14">
        <f t="shared" si="17"/>
        <v>9.4247676462866359E-2</v>
      </c>
      <c r="AP38" s="20"/>
      <c r="AQ38" s="14">
        <f t="shared" si="18"/>
        <v>-7.8187632481696578E-4</v>
      </c>
    </row>
    <row r="39" spans="2:43" x14ac:dyDescent="0.25">
      <c r="B39" s="5" t="s">
        <v>20</v>
      </c>
      <c r="D39" s="24"/>
      <c r="E39" s="25"/>
      <c r="F39" s="20">
        <f t="shared" si="19"/>
        <v>0</v>
      </c>
      <c r="G39" s="14" t="str">
        <f t="shared" si="0"/>
        <v>-</v>
      </c>
      <c r="H39" s="20" t="e">
        <f t="shared" si="19"/>
        <v>#VALUE!</v>
      </c>
      <c r="I39" s="14" t="str">
        <f t="shared" si="1"/>
        <v>-</v>
      </c>
      <c r="J39" s="20" t="e">
        <f t="shared" si="19"/>
        <v>#VALUE!</v>
      </c>
      <c r="K39" s="14" t="str">
        <f t="shared" si="2"/>
        <v>-</v>
      </c>
      <c r="L39" s="20" t="e">
        <f t="shared" si="19"/>
        <v>#VALUE!</v>
      </c>
      <c r="M39" s="14" t="str">
        <f t="shared" si="3"/>
        <v>-</v>
      </c>
      <c r="N39" s="20" t="e">
        <f t="shared" si="19"/>
        <v>#VALUE!</v>
      </c>
      <c r="O39" s="14" t="str">
        <f t="shared" si="4"/>
        <v>-</v>
      </c>
      <c r="P39" s="20" t="e">
        <f t="shared" si="19"/>
        <v>#VALUE!</v>
      </c>
      <c r="Q39" s="14" t="str">
        <f t="shared" si="5"/>
        <v>-</v>
      </c>
      <c r="R39" s="20" t="e">
        <f t="shared" si="19"/>
        <v>#VALUE!</v>
      </c>
      <c r="S39" s="14" t="str">
        <f t="shared" si="6"/>
        <v>-</v>
      </c>
      <c r="T39" s="20" t="e">
        <f t="shared" si="19"/>
        <v>#VALUE!</v>
      </c>
      <c r="U39" s="14" t="str">
        <f t="shared" si="7"/>
        <v>-</v>
      </c>
      <c r="V39" s="20" t="e">
        <f t="shared" si="19"/>
        <v>#VALUE!</v>
      </c>
      <c r="W39" s="14" t="str">
        <f t="shared" si="8"/>
        <v>-</v>
      </c>
      <c r="X39" s="20" t="e">
        <f t="shared" si="19"/>
        <v>#VALUE!</v>
      </c>
      <c r="Y39" s="14" t="str">
        <f t="shared" si="20"/>
        <v>-</v>
      </c>
      <c r="Z39" s="20" t="e">
        <f t="shared" si="19"/>
        <v>#VALUE!</v>
      </c>
      <c r="AA39" s="14" t="str">
        <f t="shared" si="10"/>
        <v>-</v>
      </c>
      <c r="AB39" s="20" t="e">
        <f t="shared" si="19"/>
        <v>#VALUE!</v>
      </c>
      <c r="AC39" s="14" t="str">
        <f t="shared" si="11"/>
        <v>-</v>
      </c>
      <c r="AD39" s="20" t="e">
        <f t="shared" si="19"/>
        <v>#VALUE!</v>
      </c>
      <c r="AE39" s="14" t="str">
        <f t="shared" si="12"/>
        <v>-</v>
      </c>
      <c r="AF39" s="20" t="e">
        <f t="shared" si="19"/>
        <v>#VALUE!</v>
      </c>
      <c r="AG39" s="14" t="str">
        <f t="shared" si="13"/>
        <v>-</v>
      </c>
      <c r="AH39" s="20" t="e">
        <f t="shared" si="19"/>
        <v>#VALUE!</v>
      </c>
      <c r="AI39" s="14" t="str">
        <f t="shared" si="14"/>
        <v>-</v>
      </c>
      <c r="AJ39" s="20" t="e">
        <f t="shared" si="19"/>
        <v>#VALUE!</v>
      </c>
      <c r="AK39" s="14" t="str">
        <f t="shared" si="15"/>
        <v>-</v>
      </c>
      <c r="AL39" s="20" t="e">
        <f t="shared" si="21"/>
        <v>#VALUE!</v>
      </c>
      <c r="AM39" s="14">
        <f t="shared" si="16"/>
        <v>0.75580311753851348</v>
      </c>
      <c r="AN39" s="20"/>
      <c r="AO39" s="14">
        <f t="shared" si="17"/>
        <v>9.6786524157130072E-2</v>
      </c>
      <c r="AP39" s="20"/>
      <c r="AQ39" s="14">
        <f t="shared" si="18"/>
        <v>-3.2452569539098697E-5</v>
      </c>
    </row>
    <row r="40" spans="2:43" x14ac:dyDescent="0.25">
      <c r="B40" s="5" t="s">
        <v>79</v>
      </c>
      <c r="D40" s="24"/>
      <c r="E40" s="25"/>
      <c r="F40" s="20"/>
      <c r="G40" s="14"/>
      <c r="H40" s="20"/>
      <c r="I40" s="14"/>
      <c r="J40" s="20"/>
      <c r="K40" s="14"/>
      <c r="L40" s="20"/>
      <c r="M40" s="14"/>
      <c r="N40" s="20"/>
      <c r="O40" s="14"/>
      <c r="P40" s="20"/>
      <c r="Q40" s="14"/>
      <c r="R40" s="20"/>
      <c r="S40" s="14"/>
      <c r="T40" s="20"/>
      <c r="U40" s="14"/>
      <c r="V40" s="20"/>
      <c r="W40" s="14"/>
      <c r="X40" s="20"/>
      <c r="Y40" s="14"/>
      <c r="Z40" s="20"/>
      <c r="AA40" s="14"/>
      <c r="AB40" s="20"/>
      <c r="AC40" s="14"/>
      <c r="AD40" s="20"/>
      <c r="AE40" s="14"/>
      <c r="AF40" s="20"/>
      <c r="AG40" s="14"/>
      <c r="AH40" s="20"/>
      <c r="AI40" s="14"/>
      <c r="AJ40" s="20"/>
      <c r="AK40" s="14"/>
      <c r="AL40" s="20"/>
      <c r="AM40" s="14"/>
      <c r="AN40" s="20"/>
      <c r="AO40" s="14"/>
      <c r="AP40" s="20"/>
      <c r="AQ40" s="14"/>
    </row>
    <row r="41" spans="2:43" x14ac:dyDescent="0.25">
      <c r="B41" s="5" t="s">
        <v>80</v>
      </c>
      <c r="D41" s="24"/>
      <c r="E41" s="25"/>
      <c r="F41" s="20"/>
      <c r="G41" s="14"/>
      <c r="H41" s="20"/>
      <c r="I41" s="14"/>
      <c r="J41" s="20"/>
      <c r="K41" s="14"/>
      <c r="L41" s="20"/>
      <c r="M41" s="14"/>
      <c r="N41" s="20"/>
      <c r="O41" s="14"/>
      <c r="P41" s="20"/>
      <c r="Q41" s="14"/>
      <c r="R41" s="20"/>
      <c r="S41" s="14"/>
      <c r="T41" s="20"/>
      <c r="U41" s="14"/>
      <c r="V41" s="20"/>
      <c r="W41" s="14"/>
      <c r="X41" s="20"/>
      <c r="Y41" s="14"/>
      <c r="Z41" s="20"/>
      <c r="AA41" s="14"/>
      <c r="AB41" s="20"/>
      <c r="AC41" s="14"/>
      <c r="AD41" s="20"/>
      <c r="AE41" s="14"/>
      <c r="AF41" s="20"/>
      <c r="AG41" s="14"/>
      <c r="AH41" s="20"/>
      <c r="AI41" s="14"/>
      <c r="AJ41" s="20"/>
      <c r="AK41" s="14"/>
      <c r="AL41" s="20"/>
      <c r="AM41" s="14"/>
      <c r="AN41" s="20"/>
      <c r="AO41" s="14"/>
      <c r="AP41" s="20"/>
      <c r="AQ41" s="14"/>
    </row>
    <row r="42" spans="2:43" x14ac:dyDescent="0.25">
      <c r="B42" s="5" t="s">
        <v>21</v>
      </c>
      <c r="D42" s="24"/>
      <c r="E42" s="25"/>
      <c r="F42" s="20">
        <f t="shared" si="19"/>
        <v>0</v>
      </c>
      <c r="G42" s="14" t="str">
        <f t="shared" si="0"/>
        <v>-</v>
      </c>
      <c r="H42" s="20">
        <f t="shared" si="19"/>
        <v>6.3034963852717896E-2</v>
      </c>
      <c r="I42" s="14">
        <f t="shared" si="1"/>
        <v>0.16084287606240466</v>
      </c>
      <c r="J42" s="20">
        <f t="shared" si="19"/>
        <v>0</v>
      </c>
      <c r="K42" s="14" t="str">
        <f t="shared" si="2"/>
        <v>-</v>
      </c>
      <c r="L42" s="20">
        <f t="shared" si="19"/>
        <v>0</v>
      </c>
      <c r="M42" s="14" t="str">
        <f t="shared" si="3"/>
        <v>-</v>
      </c>
      <c r="N42" s="20">
        <f t="shared" si="19"/>
        <v>1.5585839618026398E-3</v>
      </c>
      <c r="O42" s="14">
        <f t="shared" si="4"/>
        <v>3.9769536092195135E-3</v>
      </c>
      <c r="P42" s="20">
        <f t="shared" si="19"/>
        <v>-1.2626005886755554E-3</v>
      </c>
      <c r="Q42" s="14">
        <f t="shared" si="5"/>
        <v>-3.2217089943159249E-3</v>
      </c>
      <c r="R42" s="20">
        <f t="shared" si="19"/>
        <v>-1.7086862869832853E-3</v>
      </c>
      <c r="S42" s="14">
        <f t="shared" si="6"/>
        <v>-4.3599615180065776E-3</v>
      </c>
      <c r="T42" s="20">
        <f t="shared" si="19"/>
        <v>2.6821289469283194E-3</v>
      </c>
      <c r="U42" s="14">
        <f t="shared" si="7"/>
        <v>6.8438420112710563E-3</v>
      </c>
      <c r="V42" s="20">
        <f t="shared" si="19"/>
        <v>-7.8211216955668128E-3</v>
      </c>
      <c r="W42" s="14">
        <f t="shared" si="8"/>
        <v>-1.9956729260419692E-2</v>
      </c>
      <c r="X42" s="20">
        <f t="shared" si="19"/>
        <v>6.5596913747745234E-5</v>
      </c>
      <c r="Y42" s="14">
        <f t="shared" si="20"/>
        <v>1.6738006374752978E-4</v>
      </c>
      <c r="Z42" s="20">
        <f t="shared" si="19"/>
        <v>2.7082585620805677E-3</v>
      </c>
      <c r="AA42" s="14">
        <f t="shared" si="10"/>
        <v>6.9105155237889904E-3</v>
      </c>
      <c r="AB42" s="20">
        <f t="shared" si="19"/>
        <v>0</v>
      </c>
      <c r="AC42" s="14" t="str">
        <f t="shared" si="11"/>
        <v>-</v>
      </c>
      <c r="AD42" s="20">
        <f t="shared" si="19"/>
        <v>2.8543287957871755E-4</v>
      </c>
      <c r="AE42" s="14">
        <f t="shared" si="12"/>
        <v>7.2832349648829786E-4</v>
      </c>
      <c r="AF42" s="20">
        <f t="shared" si="19"/>
        <v>0</v>
      </c>
      <c r="AG42" s="14" t="str">
        <f t="shared" si="13"/>
        <v>-</v>
      </c>
      <c r="AH42" s="20">
        <f t="shared" si="19"/>
        <v>-3.7682879077327591E-4</v>
      </c>
      <c r="AI42" s="14">
        <f t="shared" si="14"/>
        <v>-9.6153345360361353E-4</v>
      </c>
      <c r="AJ42" s="20">
        <f t="shared" si="19"/>
        <v>-2.5595332963579409E-4</v>
      </c>
      <c r="AK42" s="14">
        <f t="shared" si="15"/>
        <v>-6.5310213824468222E-4</v>
      </c>
      <c r="AL42" s="20">
        <f t="shared" si="21"/>
        <v>-1.2794973975951862E-2</v>
      </c>
      <c r="AM42" s="14">
        <f t="shared" si="16"/>
        <v>-3.2700354844798663E-2</v>
      </c>
      <c r="AN42" s="20">
        <f t="shared" si="22"/>
        <v>3.5973917230268881E-2</v>
      </c>
      <c r="AO42" s="14">
        <f t="shared" si="17"/>
        <v>9.1752023531471438E-2</v>
      </c>
      <c r="AP42" s="20">
        <f t="shared" si="23"/>
        <v>-2.6745612839773614E-5</v>
      </c>
      <c r="AQ42" s="14">
        <f t="shared" si="18"/>
        <v>-6.8215092699802637E-5</v>
      </c>
    </row>
    <row r="43" spans="2:43" x14ac:dyDescent="0.25">
      <c r="B43" s="5" t="s">
        <v>22</v>
      </c>
      <c r="D43" s="24"/>
      <c r="E43" s="25"/>
      <c r="F43" s="20">
        <f t="shared" si="19"/>
        <v>0</v>
      </c>
      <c r="G43" s="14"/>
      <c r="H43" s="20">
        <f t="shared" si="19"/>
        <v>0.12061882293541593</v>
      </c>
      <c r="I43" s="14">
        <f t="shared" si="1"/>
        <v>0.26426143526645618</v>
      </c>
      <c r="J43" s="20">
        <f t="shared" si="19"/>
        <v>0</v>
      </c>
      <c r="K43" s="14" t="str">
        <f t="shared" si="2"/>
        <v>-</v>
      </c>
      <c r="L43" s="20">
        <f t="shared" si="19"/>
        <v>0</v>
      </c>
      <c r="M43" s="14" t="str">
        <f t="shared" si="3"/>
        <v>-</v>
      </c>
      <c r="N43" s="20">
        <f t="shared" si="19"/>
        <v>1.2285165498728823E-3</v>
      </c>
      <c r="O43" s="14">
        <f t="shared" si="4"/>
        <v>2.6915330361982903E-3</v>
      </c>
      <c r="P43" s="20">
        <f t="shared" si="19"/>
        <v>-1.281037855377809E-3</v>
      </c>
      <c r="Q43" s="14">
        <f t="shared" si="5"/>
        <v>-2.8066009438184047E-3</v>
      </c>
      <c r="R43" s="20">
        <f t="shared" si="19"/>
        <v>-4.6252374019539744E-4</v>
      </c>
      <c r="S43" s="14">
        <f t="shared" si="6"/>
        <v>-1.0133342744881313E-3</v>
      </c>
      <c r="T43" s="20">
        <f t="shared" si="19"/>
        <v>1.5003538628963753E-3</v>
      </c>
      <c r="U43" s="14">
        <f t="shared" si="7"/>
        <v>3.287096122873534E-3</v>
      </c>
      <c r="V43" s="20">
        <f t="shared" si="19"/>
        <v>-8.2107000791287188E-3</v>
      </c>
      <c r="W43" s="14">
        <f t="shared" si="8"/>
        <v>-1.7988663250467551E-2</v>
      </c>
      <c r="X43" s="20">
        <f t="shared" si="19"/>
        <v>1.7693390669792919E-4</v>
      </c>
      <c r="Y43" s="14">
        <f t="shared" si="20"/>
        <v>3.8764105794947268E-4</v>
      </c>
      <c r="Z43" s="20">
        <f t="shared" si="19"/>
        <v>-7.8397540015981981E-3</v>
      </c>
      <c r="AA43" s="14">
        <f t="shared" si="10"/>
        <v>-1.7175964697546092E-2</v>
      </c>
      <c r="AB43" s="20">
        <f t="shared" si="19"/>
        <v>0</v>
      </c>
      <c r="AC43" s="14" t="str">
        <f t="shared" si="11"/>
        <v>-</v>
      </c>
      <c r="AD43" s="20">
        <f t="shared" si="19"/>
        <v>9.3798542475376223E-5</v>
      </c>
      <c r="AE43" s="14">
        <f t="shared" si="12"/>
        <v>2.0550140398639671E-4</v>
      </c>
      <c r="AF43" s="20">
        <f t="shared" si="19"/>
        <v>0</v>
      </c>
      <c r="AG43" s="14" t="str">
        <f t="shared" si="13"/>
        <v>-</v>
      </c>
      <c r="AH43" s="20">
        <f t="shared" si="19"/>
        <v>-1.3233273297421633E-3</v>
      </c>
      <c r="AI43" s="14">
        <f t="shared" si="14"/>
        <v>-2.8992521314210595E-3</v>
      </c>
      <c r="AJ43" s="20">
        <f t="shared" si="19"/>
        <v>-1.4152227721075938E-4</v>
      </c>
      <c r="AK43" s="14">
        <f t="shared" si="15"/>
        <v>-3.1005840703590692E-4</v>
      </c>
      <c r="AL43" s="20">
        <f t="shared" si="21"/>
        <v>-1.5699675332409457E-2</v>
      </c>
      <c r="AM43" s="14">
        <f t="shared" si="16"/>
        <v>-3.4772437659503691E-2</v>
      </c>
      <c r="AN43" s="20">
        <f t="shared" si="22"/>
        <v>4.2682165412831763E-2</v>
      </c>
      <c r="AO43" s="14">
        <f t="shared" si="17"/>
        <v>9.3330358885926334E-2</v>
      </c>
      <c r="AP43" s="20">
        <f t="shared" si="23"/>
        <v>-3.4256626280093627E-5</v>
      </c>
      <c r="AQ43" s="14">
        <f t="shared" si="18"/>
        <v>-7.4906771810212547E-5</v>
      </c>
    </row>
    <row r="44" spans="2:43" x14ac:dyDescent="0.25">
      <c r="B44" s="5" t="s">
        <v>23</v>
      </c>
      <c r="D44" s="24"/>
      <c r="E44" s="25"/>
      <c r="F44" s="20">
        <f t="shared" si="19"/>
        <v>0</v>
      </c>
      <c r="G44" s="14"/>
      <c r="H44" s="20">
        <f t="shared" si="19"/>
        <v>0.23722584782484568</v>
      </c>
      <c r="I44" s="14">
        <f t="shared" si="1"/>
        <v>0.39701381946294972</v>
      </c>
      <c r="J44" s="20">
        <f t="shared" si="19"/>
        <v>0</v>
      </c>
      <c r="K44" s="14" t="str">
        <f t="shared" si="2"/>
        <v>-</v>
      </c>
      <c r="L44" s="20">
        <f t="shared" si="19"/>
        <v>0</v>
      </c>
      <c r="M44" s="14" t="str">
        <f t="shared" si="3"/>
        <v>-</v>
      </c>
      <c r="N44" s="20">
        <f t="shared" si="19"/>
        <v>-2.9673132292831195E-3</v>
      </c>
      <c r="O44" s="14">
        <f t="shared" si="4"/>
        <v>-4.9660033655795077E-3</v>
      </c>
      <c r="P44" s="20">
        <f t="shared" si="19"/>
        <v>-9.7470789031461891E-4</v>
      </c>
      <c r="Q44" s="14">
        <f t="shared" si="5"/>
        <v>-1.6312408868708328E-3</v>
      </c>
      <c r="R44" s="20">
        <f t="shared" si="19"/>
        <v>2.6723227654432691E-3</v>
      </c>
      <c r="S44" s="14">
        <f t="shared" si="6"/>
        <v>4.4723164767853651E-3</v>
      </c>
      <c r="T44" s="20">
        <f t="shared" si="19"/>
        <v>6.7928772439573848E-4</v>
      </c>
      <c r="U44" s="14">
        <f t="shared" si="7"/>
        <v>1.1368348620078295E-3</v>
      </c>
      <c r="V44" s="20">
        <f t="shared" si="19"/>
        <v>-7.5774816988576355E-3</v>
      </c>
      <c r="W44" s="14">
        <f t="shared" si="8"/>
        <v>-1.2681438295017833E-2</v>
      </c>
      <c r="X44" s="20">
        <f t="shared" si="19"/>
        <v>7.220891806978269E-4</v>
      </c>
      <c r="Y44" s="14">
        <f t="shared" si="20"/>
        <v>1.2084660514454226E-3</v>
      </c>
      <c r="Z44" s="20">
        <f t="shared" si="19"/>
        <v>-2.1964568092875725E-2</v>
      </c>
      <c r="AA44" s="14">
        <f t="shared" si="10"/>
        <v>-3.6759219753511541E-2</v>
      </c>
      <c r="AB44" s="20">
        <f t="shared" si="19"/>
        <v>0</v>
      </c>
      <c r="AC44" s="14" t="str">
        <f t="shared" si="11"/>
        <v>-</v>
      </c>
      <c r="AD44" s="20">
        <f t="shared" si="19"/>
        <v>3.5163619066125307E-4</v>
      </c>
      <c r="AE44" s="14">
        <f t="shared" si="12"/>
        <v>5.8848741988226649E-4</v>
      </c>
      <c r="AF44" s="20">
        <f t="shared" si="19"/>
        <v>0</v>
      </c>
      <c r="AG44" s="14" t="str">
        <f t="shared" si="13"/>
        <v>-</v>
      </c>
      <c r="AH44" s="20">
        <f t="shared" si="19"/>
        <v>-1.6541353600432185E-3</v>
      </c>
      <c r="AI44" s="14">
        <f t="shared" si="14"/>
        <v>-2.7683096223324877E-3</v>
      </c>
      <c r="AJ44" s="20">
        <f t="shared" si="19"/>
        <v>-2.2720605120962745E-4</v>
      </c>
      <c r="AK44" s="14">
        <f t="shared" si="15"/>
        <v>-3.80244998691881E-4</v>
      </c>
      <c r="AL44" s="20">
        <f t="shared" si="21"/>
        <v>-1.3621144265916429E-2</v>
      </c>
      <c r="AM44" s="14">
        <f t="shared" si="16"/>
        <v>-2.7184233844378403E-2</v>
      </c>
      <c r="AN44" s="20">
        <f t="shared" si="22"/>
        <v>5.8811694552731941E-2</v>
      </c>
      <c r="AO44" s="14">
        <f t="shared" si="17"/>
        <v>9.7085877441611457E-2</v>
      </c>
      <c r="AP44" s="20">
        <f t="shared" si="23"/>
        <v>-2.9597792881164153E-4</v>
      </c>
      <c r="AQ44" s="14">
        <f t="shared" si="18"/>
        <v>-4.8859800998046765E-4</v>
      </c>
    </row>
    <row r="45" spans="2:43" x14ac:dyDescent="0.25">
      <c r="B45" s="5" t="s">
        <v>74</v>
      </c>
      <c r="D45" s="24"/>
      <c r="E45" s="25"/>
      <c r="F45" s="20">
        <f t="shared" si="19"/>
        <v>0</v>
      </c>
      <c r="G45" s="14" t="str">
        <f>IF(G21-E21=0,"-",G21-E21)</f>
        <v>-</v>
      </c>
      <c r="H45" s="20">
        <f t="shared" si="19"/>
        <v>0.17384305835010072</v>
      </c>
      <c r="I45" s="14">
        <f t="shared" si="1"/>
        <v>0.43200000000000027</v>
      </c>
      <c r="J45" s="20">
        <f t="shared" si="19"/>
        <v>0</v>
      </c>
      <c r="K45" s="14" t="str">
        <f t="shared" si="2"/>
        <v>-</v>
      </c>
      <c r="L45" s="20">
        <f t="shared" si="19"/>
        <v>0</v>
      </c>
      <c r="M45" s="14" t="str">
        <f t="shared" si="3"/>
        <v>-</v>
      </c>
      <c r="N45" s="20">
        <f t="shared" si="19"/>
        <v>-8.0482897384304142E-3</v>
      </c>
      <c r="O45" s="14">
        <f t="shared" si="4"/>
        <v>-1.9999999999999574E-2</v>
      </c>
      <c r="P45" s="20">
        <f t="shared" si="19"/>
        <v>6.8410462776660186E-3</v>
      </c>
      <c r="Q45" s="14">
        <f t="shared" si="5"/>
        <v>1.7000000000000126E-2</v>
      </c>
      <c r="R45" s="20">
        <f t="shared" si="19"/>
        <v>5.6338028169014009E-3</v>
      </c>
      <c r="S45" s="14">
        <f t="shared" si="6"/>
        <v>1.3999999999999679E-2</v>
      </c>
      <c r="T45" s="20">
        <f t="shared" si="19"/>
        <v>3.6217303822934088E-3</v>
      </c>
      <c r="U45" s="14">
        <f t="shared" si="7"/>
        <v>8.9999999999993419E-3</v>
      </c>
      <c r="V45" s="20">
        <f t="shared" si="19"/>
        <v>-6.0362173038226441E-3</v>
      </c>
      <c r="W45" s="14">
        <f t="shared" si="8"/>
        <v>-1.4999999999999569E-2</v>
      </c>
      <c r="X45" s="20">
        <f t="shared" si="19"/>
        <v>4.024144869214652E-4</v>
      </c>
      <c r="Y45" s="14">
        <f t="shared" si="20"/>
        <v>1.0000000000002229E-3</v>
      </c>
      <c r="Z45" s="20">
        <f t="shared" si="19"/>
        <v>1.8913480885311973E-2</v>
      </c>
      <c r="AA45" s="14">
        <f t="shared" si="10"/>
        <v>4.7000000000000097E-2</v>
      </c>
      <c r="AB45" s="20">
        <f t="shared" si="19"/>
        <v>0</v>
      </c>
      <c r="AC45" s="14" t="str">
        <f t="shared" si="11"/>
        <v>-</v>
      </c>
      <c r="AD45" s="20">
        <f t="shared" si="19"/>
        <v>-8.0482897384315244E-4</v>
      </c>
      <c r="AE45" s="14">
        <f t="shared" si="12"/>
        <v>-2.0000000000000573E-3</v>
      </c>
      <c r="AF45" s="20">
        <f t="shared" si="19"/>
        <v>0</v>
      </c>
      <c r="AG45" s="14" t="str">
        <f t="shared" si="13"/>
        <v>-</v>
      </c>
      <c r="AH45" s="20">
        <f t="shared" si="19"/>
        <v>-2.8169014084509225E-3</v>
      </c>
      <c r="AI45" s="14">
        <f t="shared" si="14"/>
        <v>-7.0000000000005613E-3</v>
      </c>
      <c r="AJ45" s="20">
        <f t="shared" si="19"/>
        <v>0</v>
      </c>
      <c r="AK45" s="14" t="str">
        <f t="shared" si="15"/>
        <v>-</v>
      </c>
      <c r="AL45" s="20">
        <f t="shared" si="21"/>
        <v>-3.2193158953722323E-2</v>
      </c>
      <c r="AM45" s="14">
        <f t="shared" si="16"/>
        <v>-8.0000000000000293E-2</v>
      </c>
      <c r="AN45" s="20">
        <f t="shared" si="22"/>
        <v>3.8229376257545411E-2</v>
      </c>
      <c r="AO45" s="14">
        <f t="shared" si="17"/>
        <v>9.5000000000000528E-2</v>
      </c>
      <c r="AP45" s="20">
        <f t="shared" si="23"/>
        <v>0</v>
      </c>
      <c r="AQ45" s="14" t="str">
        <f t="shared" si="18"/>
        <v>-</v>
      </c>
    </row>
    <row r="46" spans="2:43" x14ac:dyDescent="0.25">
      <c r="B46" s="5" t="s">
        <v>75</v>
      </c>
      <c r="D46" s="24"/>
      <c r="E46" s="25"/>
      <c r="F46" s="20">
        <f t="shared" si="19"/>
        <v>0</v>
      </c>
      <c r="G46" s="14" t="str">
        <f>IF(G22-E22=0,"-",G22-E22)</f>
        <v>-</v>
      </c>
      <c r="H46" s="20">
        <f t="shared" si="19"/>
        <v>-6.6571018651362834E-2</v>
      </c>
      <c r="I46" s="14">
        <f t="shared" si="1"/>
        <v>-0.2319999999999994</v>
      </c>
      <c r="J46" s="20">
        <f t="shared" si="19"/>
        <v>0</v>
      </c>
      <c r="K46" s="14" t="str">
        <f t="shared" si="2"/>
        <v>-</v>
      </c>
      <c r="L46" s="20">
        <f t="shared" si="19"/>
        <v>0</v>
      </c>
      <c r="M46" s="14" t="str">
        <f t="shared" si="3"/>
        <v>-</v>
      </c>
      <c r="N46" s="20">
        <f t="shared" si="19"/>
        <v>-4.3041606886656814E-3</v>
      </c>
      <c r="O46" s="14">
        <f t="shared" si="4"/>
        <v>-1.5000000000000097E-2</v>
      </c>
      <c r="P46" s="20">
        <f t="shared" si="19"/>
        <v>4.5911047345766898E-3</v>
      </c>
      <c r="Q46" s="14">
        <f t="shared" si="5"/>
        <v>1.6000000000000014E-2</v>
      </c>
      <c r="R46" s="20">
        <f t="shared" si="19"/>
        <v>2.8694404591104172E-3</v>
      </c>
      <c r="S46" s="14">
        <f t="shared" si="6"/>
        <v>9.9999999999998423E-3</v>
      </c>
      <c r="T46" s="20">
        <f t="shared" si="19"/>
        <v>3.7302725968437755E-3</v>
      </c>
      <c r="U46" s="14">
        <f t="shared" si="7"/>
        <v>1.3000000000000261E-2</v>
      </c>
      <c r="V46" s="20">
        <f t="shared" si="19"/>
        <v>-5.1649928263990397E-3</v>
      </c>
      <c r="W46" s="14">
        <f t="shared" si="8"/>
        <v>-1.800000000000046E-2</v>
      </c>
      <c r="X46" s="20">
        <f t="shared" si="19"/>
        <v>0</v>
      </c>
      <c r="Y46" s="14" t="str">
        <f t="shared" si="20"/>
        <v>-</v>
      </c>
      <c r="Z46" s="20">
        <f t="shared" si="19"/>
        <v>1.8364418938307092E-2</v>
      </c>
      <c r="AA46" s="14">
        <f t="shared" si="10"/>
        <v>6.3999999999999974E-2</v>
      </c>
      <c r="AB46" s="20">
        <f t="shared" si="19"/>
        <v>0</v>
      </c>
      <c r="AC46" s="14" t="str">
        <f t="shared" si="11"/>
        <v>-</v>
      </c>
      <c r="AD46" s="20">
        <f t="shared" si="19"/>
        <v>-2.5824964131994088E-3</v>
      </c>
      <c r="AE46" s="14">
        <f t="shared" si="12"/>
        <v>-8.999999999999897E-3</v>
      </c>
      <c r="AF46" s="20">
        <f t="shared" si="19"/>
        <v>0</v>
      </c>
      <c r="AG46" s="14" t="str">
        <f t="shared" si="13"/>
        <v>-</v>
      </c>
      <c r="AH46" s="20">
        <f t="shared" si="19"/>
        <v>1.1190817790530994E-2</v>
      </c>
      <c r="AI46" s="14">
        <f t="shared" si="14"/>
        <v>3.9000000000000673E-2</v>
      </c>
      <c r="AJ46" s="20">
        <f t="shared" si="19"/>
        <v>0</v>
      </c>
      <c r="AK46" s="14" t="str">
        <f t="shared" si="15"/>
        <v>-</v>
      </c>
      <c r="AL46" s="20">
        <f t="shared" si="21"/>
        <v>-2.8120516499282822E-2</v>
      </c>
      <c r="AM46" s="14">
        <f t="shared" si="16"/>
        <v>-9.8000000000000503E-2</v>
      </c>
      <c r="AN46" s="20">
        <f t="shared" si="22"/>
        <v>2.6685796269727224E-2</v>
      </c>
      <c r="AO46" s="14">
        <f t="shared" si="17"/>
        <v>9.2999999999999305E-2</v>
      </c>
      <c r="AP46" s="20">
        <f t="shared" si="23"/>
        <v>0</v>
      </c>
      <c r="AQ46" s="14" t="str">
        <f t="shared" si="18"/>
        <v>-</v>
      </c>
    </row>
    <row r="47" spans="2:43" x14ac:dyDescent="0.25">
      <c r="B47" s="5" t="s">
        <v>76</v>
      </c>
      <c r="D47" s="24"/>
      <c r="E47" s="25"/>
      <c r="F47" s="20">
        <f t="shared" si="19"/>
        <v>0</v>
      </c>
      <c r="G47" s="14" t="str">
        <f>IF(G23-E23=0,"-",G23-E23)</f>
        <v>-</v>
      </c>
      <c r="H47" s="20">
        <f t="shared" si="19"/>
        <v>-0.26585453242565393</v>
      </c>
      <c r="I47" s="14">
        <f t="shared" si="1"/>
        <v>-1.484</v>
      </c>
      <c r="J47" s="20">
        <f t="shared" si="19"/>
        <v>0</v>
      </c>
      <c r="K47" s="14" t="str">
        <f t="shared" si="2"/>
        <v>-</v>
      </c>
      <c r="L47" s="20">
        <f t="shared" si="19"/>
        <v>0</v>
      </c>
      <c r="M47" s="14" t="str">
        <f t="shared" si="3"/>
        <v>-</v>
      </c>
      <c r="N47" s="20">
        <f t="shared" si="19"/>
        <v>-5.3744177714076802E-4</v>
      </c>
      <c r="O47" s="14">
        <f t="shared" si="4"/>
        <v>-3.0000000000003357E-3</v>
      </c>
      <c r="P47" s="20">
        <f t="shared" si="19"/>
        <v>2.5080616266571765E-3</v>
      </c>
      <c r="Q47" s="14">
        <f t="shared" si="5"/>
        <v>1.4000000000000679E-2</v>
      </c>
      <c r="R47" s="20">
        <f t="shared" si="19"/>
        <v>1.7914725904699669E-4</v>
      </c>
      <c r="S47" s="14">
        <f t="shared" si="6"/>
        <v>1.000000000000334E-3</v>
      </c>
      <c r="T47" s="20">
        <f t="shared" si="19"/>
        <v>3.9412396990323728E-3</v>
      </c>
      <c r="U47" s="14">
        <f t="shared" si="7"/>
        <v>2.1999999999998687E-2</v>
      </c>
      <c r="V47" s="20">
        <f t="shared" si="19"/>
        <v>-4.4786814761732519E-3</v>
      </c>
      <c r="W47" s="14">
        <f t="shared" si="8"/>
        <v>-2.4999999999999023E-2</v>
      </c>
      <c r="X47" s="20">
        <f t="shared" si="19"/>
        <v>-8.9573629523465037E-4</v>
      </c>
      <c r="Y47" s="14">
        <f t="shared" si="20"/>
        <v>-4.9999999999996714E-3</v>
      </c>
      <c r="Z47" s="20">
        <f t="shared" si="19"/>
        <v>2.042278753135085E-2</v>
      </c>
      <c r="AA47" s="14">
        <f t="shared" si="10"/>
        <v>0.1140000000000001</v>
      </c>
      <c r="AB47" s="20">
        <f t="shared" si="19"/>
        <v>0</v>
      </c>
      <c r="AC47" s="14" t="str">
        <f t="shared" si="11"/>
        <v>-</v>
      </c>
      <c r="AD47" s="20">
        <f t="shared" si="19"/>
        <v>-5.1952705123612386E-3</v>
      </c>
      <c r="AE47" s="14">
        <f t="shared" si="12"/>
        <v>-2.9000000000000359E-2</v>
      </c>
      <c r="AF47" s="20">
        <f t="shared" si="19"/>
        <v>0</v>
      </c>
      <c r="AG47" s="14" t="str">
        <f t="shared" si="13"/>
        <v>-</v>
      </c>
      <c r="AH47" s="20">
        <f t="shared" si="19"/>
        <v>1.6123253314224373E-2</v>
      </c>
      <c r="AI47" s="14">
        <f t="shared" si="14"/>
        <v>9.0000000000000302E-2</v>
      </c>
      <c r="AJ47" s="20">
        <f t="shared" si="19"/>
        <v>0</v>
      </c>
      <c r="AK47" s="14" t="str">
        <f t="shared" si="15"/>
        <v>-</v>
      </c>
      <c r="AL47" s="20">
        <f t="shared" si="21"/>
        <v>-2.56180580437122E-2</v>
      </c>
      <c r="AM47" s="14">
        <f t="shared" si="16"/>
        <v>-0.14300000000000113</v>
      </c>
      <c r="AN47" s="20">
        <f t="shared" si="22"/>
        <v>1.5944106055177487E-2</v>
      </c>
      <c r="AO47" s="14">
        <f t="shared" si="17"/>
        <v>8.9000000000000412E-2</v>
      </c>
      <c r="AP47" s="20">
        <f t="shared" si="23"/>
        <v>0</v>
      </c>
      <c r="AQ47" s="14" t="str">
        <f t="shared" si="18"/>
        <v>-</v>
      </c>
    </row>
    <row r="48" spans="2:43" x14ac:dyDescent="0.25">
      <c r="B48" s="5" t="s">
        <v>77</v>
      </c>
      <c r="D48" s="24"/>
      <c r="E48" s="25"/>
      <c r="F48" s="20"/>
      <c r="G48" s="14"/>
      <c r="H48" s="20"/>
      <c r="I48" s="14"/>
      <c r="J48" s="20"/>
      <c r="K48" s="14"/>
      <c r="L48" s="20"/>
      <c r="M48" s="14"/>
      <c r="N48" s="20"/>
      <c r="O48" s="14"/>
      <c r="P48" s="20"/>
      <c r="Q48" s="14"/>
      <c r="R48" s="20"/>
      <c r="S48" s="14"/>
      <c r="T48" s="20"/>
      <c r="U48" s="14"/>
      <c r="V48" s="20"/>
      <c r="W48" s="14"/>
      <c r="X48" s="20"/>
      <c r="Y48" s="14"/>
      <c r="Z48" s="20"/>
      <c r="AA48" s="14"/>
      <c r="AB48" s="20"/>
      <c r="AC48" s="14"/>
      <c r="AD48" s="20"/>
      <c r="AE48" s="14"/>
      <c r="AF48" s="20"/>
      <c r="AG48" s="14"/>
      <c r="AH48" s="20"/>
      <c r="AI48" s="14"/>
      <c r="AJ48" s="20"/>
      <c r="AK48" s="14"/>
      <c r="AL48" s="20"/>
      <c r="AM48" s="14"/>
      <c r="AN48" s="20"/>
      <c r="AO48" s="14"/>
      <c r="AP48" s="20"/>
      <c r="AQ48" s="14"/>
    </row>
    <row r="49" spans="2:52" ht="16.5" thickBot="1" x14ac:dyDescent="0.3">
      <c r="B49" s="5" t="s">
        <v>24</v>
      </c>
      <c r="D49" s="26"/>
      <c r="E49" s="27"/>
      <c r="F49" s="21">
        <f>F25-D25</f>
        <v>0</v>
      </c>
      <c r="G49" s="15" t="str">
        <f>IF(G25-E25=0,"-",G25-E25)</f>
        <v>-</v>
      </c>
      <c r="H49" s="21">
        <f>H25-F25</f>
        <v>-8.4423433717809693E-2</v>
      </c>
      <c r="I49" s="15">
        <f>IF(I25-G25=0,"-",I25-G25)</f>
        <v>-0.30657048756348504</v>
      </c>
      <c r="J49" s="21">
        <f>J25-H25</f>
        <v>0</v>
      </c>
      <c r="K49" s="15" t="str">
        <f>IF(K25-I25=0,"-",K25-I25)</f>
        <v>-</v>
      </c>
      <c r="L49" s="21">
        <f>L25-J25</f>
        <v>0</v>
      </c>
      <c r="M49" s="15" t="str">
        <f>IF(M25-K25=0,"-",M25-K25)</f>
        <v>-</v>
      </c>
      <c r="N49" s="21">
        <f>N25-L25</f>
        <v>-3.8436588826482598E-3</v>
      </c>
      <c r="O49" s="15">
        <f>IF(O25-M25=0,"-",O25-M25)</f>
        <v>-1.3957645712681155E-2</v>
      </c>
      <c r="P49" s="21">
        <f>P25-N25</f>
        <v>4.4059040257653503E-3</v>
      </c>
      <c r="Q49" s="15">
        <f>IF(Q25-O25=0,"-",Q25-O25)</f>
        <v>1.5999350960441361E-2</v>
      </c>
      <c r="R49" s="21">
        <f>R25-P25</f>
        <v>2.5401615437465885E-3</v>
      </c>
      <c r="S49" s="15">
        <f>IF(S25-Q25=0,"-",S25-Q25)</f>
        <v>9.2241991193985906E-3</v>
      </c>
      <c r="T49" s="21">
        <f>T25-R25</f>
        <v>3.7211171216418037E-3</v>
      </c>
      <c r="U49" s="15">
        <f>IF(U25-S25=0,"-",U25-S25)</f>
        <v>1.3512654484958198E-2</v>
      </c>
      <c r="V49" s="21">
        <f>V25-T25</f>
        <v>-5.0356554992333491E-3</v>
      </c>
      <c r="W49" s="15">
        <f>IF(W25-U25=0,"-",W25-U25)</f>
        <v>-1.8286194882357998E-2</v>
      </c>
      <c r="X49" s="21">
        <f>X25-V25</f>
        <v>-2.9241084208242452E-4</v>
      </c>
      <c r="Y49" s="15">
        <f t="shared" ref="Y49" si="24">IF(Y25-U25=0,"-",Y25-U25)</f>
        <v>-1.9348039094069513E-2</v>
      </c>
      <c r="Z49" s="21">
        <f>Z25-X25</f>
        <v>1.8829692212971594E-2</v>
      </c>
      <c r="AA49" s="15">
        <f t="shared" ref="AA49" si="25">IF(AA25-Y25=0,"-",AA25-Y25)</f>
        <v>6.8377080488060238E-2</v>
      </c>
      <c r="AB49" s="21">
        <f>AB25-Z25</f>
        <v>0</v>
      </c>
      <c r="AC49" s="15" t="str">
        <f t="shared" ref="AC49" si="26">IF(AC25-AA25=0,"-",AC25-AA25)</f>
        <v>-</v>
      </c>
      <c r="AD49" s="21">
        <f>AD25-AB25</f>
        <v>9.887749827730552E-4</v>
      </c>
      <c r="AE49" s="15">
        <f t="shared" ref="AE49" si="27">IF(AE25-AC25=0,"-",AE25-AC25)</f>
        <v>3.5905816099888743E-3</v>
      </c>
      <c r="AF49" s="21">
        <f>AF25-AD25</f>
        <v>0</v>
      </c>
      <c r="AG49" s="15" t="str">
        <f t="shared" ref="AG49" si="28">IF(AG25-AE25=0,"-",AG25-AE25)</f>
        <v>-</v>
      </c>
      <c r="AH49" s="21">
        <f>AH25-AF25</f>
        <v>1.0736277418673112E-2</v>
      </c>
      <c r="AI49" s="15">
        <f t="shared" ref="AI49" si="29">IF(AI25-AG25=0,"-",AI25-AG25)</f>
        <v>3.898711125469323E-2</v>
      </c>
      <c r="AJ49" s="21">
        <f>AJ25-AH25</f>
        <v>2.0501461198907389E-4</v>
      </c>
      <c r="AK49" s="15">
        <f t="shared" ref="AK49" si="30">IF(AK25-AI25=0,"-",AK25-AI25)</f>
        <v>7.4447847934278055E-4</v>
      </c>
      <c r="AL49" s="21">
        <f>AL25-AJ25</f>
        <v>-4.6021657436533525E-2</v>
      </c>
      <c r="AM49" s="15">
        <f t="shared" ref="AM49" si="31">IF(AM25-AK25=0,"-",AM25-AK25)</f>
        <v>-0.18151065808778311</v>
      </c>
      <c r="AN49" s="21">
        <f>AN25-AL25</f>
        <v>2.4468988214025322E-2</v>
      </c>
      <c r="AO49" s="15">
        <f t="shared" ref="AO49" si="32">IF(AO25-AM25=0,"-",AO25-AM25)</f>
        <v>9.2441352529756271E-2</v>
      </c>
      <c r="AP49" s="21">
        <f>AP25-AN25</f>
        <v>-8.8101954060504362E-5</v>
      </c>
      <c r="AQ49" s="15">
        <f t="shared" ref="AQ49" si="33">IF(AQ25-AO25=0,"-",AQ25-AO25)</f>
        <v>-3.3284023526536366E-4</v>
      </c>
    </row>
    <row r="51" spans="2:52" x14ac:dyDescent="0.25">
      <c r="D51" s="16">
        <f>MAX(D31:D49)</f>
        <v>0</v>
      </c>
      <c r="F51" s="16">
        <f>MAX(F31:F49)</f>
        <v>0</v>
      </c>
      <c r="H51" s="16" t="e">
        <f>MAX(H31:H49)</f>
        <v>#VALUE!</v>
      </c>
      <c r="J51" s="16" t="e">
        <f>MAX(J31:J49)</f>
        <v>#VALUE!</v>
      </c>
      <c r="L51" s="16" t="e">
        <f>MAX(L31:L49)</f>
        <v>#VALUE!</v>
      </c>
      <c r="N51" s="16" t="e">
        <f>MAX(N31:N49)</f>
        <v>#VALUE!</v>
      </c>
      <c r="P51" s="16" t="e">
        <f>MAX(P31:P49)</f>
        <v>#VALUE!</v>
      </c>
      <c r="R51" s="16" t="e">
        <f>MAX(R31:R49)</f>
        <v>#VALUE!</v>
      </c>
      <c r="T51" s="16" t="e">
        <f>MAX(T31:T49)</f>
        <v>#VALUE!</v>
      </c>
      <c r="V51" s="16" t="e">
        <f>MAX(V31:V49)</f>
        <v>#VALUE!</v>
      </c>
      <c r="X51" s="16" t="e">
        <f>MAX(X31:X49)</f>
        <v>#VALUE!</v>
      </c>
      <c r="Z51" s="16" t="e">
        <f>MAX(Z31:Z49)</f>
        <v>#VALUE!</v>
      </c>
      <c r="AB51" s="16" t="e">
        <f>MAX(AB31:AB49)</f>
        <v>#VALUE!</v>
      </c>
      <c r="AD51" s="16" t="e">
        <f>MAX(AD31:AD49)</f>
        <v>#VALUE!</v>
      </c>
      <c r="AF51" s="16" t="e">
        <f>MAX(AF31:AF49)</f>
        <v>#VALUE!</v>
      </c>
      <c r="AH51" s="16" t="e">
        <f>MAX(AH31:AH49)</f>
        <v>#VALUE!</v>
      </c>
      <c r="AJ51" s="16" t="e">
        <f>MAX(AJ31:AJ49)</f>
        <v>#VALUE!</v>
      </c>
      <c r="AL51" s="16" t="e">
        <f>MAX(AL31:AL49)</f>
        <v>#VALUE!</v>
      </c>
      <c r="AN51" s="16">
        <f>MAX(AN31:AN49)</f>
        <v>0.62264150943396146</v>
      </c>
      <c r="AP51" s="16">
        <f>MAX(AP31:AP49)</f>
        <v>0</v>
      </c>
    </row>
    <row r="52" spans="2:52" ht="219" customHeight="1" x14ac:dyDescent="0.25">
      <c r="B52" s="17" t="s">
        <v>26</v>
      </c>
      <c r="C52" s="18"/>
      <c r="D52" s="67"/>
      <c r="E52" s="68"/>
      <c r="F52" s="65"/>
      <c r="G52" s="66"/>
      <c r="H52" s="65"/>
      <c r="I52" s="66"/>
      <c r="J52" s="65"/>
      <c r="K52" s="66"/>
      <c r="L52" s="65"/>
      <c r="M52" s="66"/>
      <c r="N52" s="65"/>
      <c r="O52" s="66"/>
      <c r="P52" s="65"/>
      <c r="Q52" s="66"/>
      <c r="R52" s="65"/>
      <c r="S52" s="66"/>
      <c r="T52" s="65"/>
      <c r="U52" s="66"/>
      <c r="V52" s="65"/>
      <c r="W52" s="66"/>
      <c r="X52" s="65"/>
      <c r="Y52" s="66"/>
      <c r="Z52" s="65"/>
      <c r="AA52" s="66"/>
      <c r="AB52" s="65"/>
      <c r="AC52" s="66"/>
      <c r="AD52" s="65"/>
      <c r="AE52" s="66"/>
      <c r="AF52" s="65"/>
      <c r="AG52" s="66"/>
      <c r="AH52" s="65"/>
      <c r="AI52" s="66"/>
      <c r="AJ52" s="65"/>
      <c r="AK52" s="66"/>
      <c r="AL52" s="65"/>
      <c r="AM52" s="66"/>
      <c r="AN52" s="65"/>
      <c r="AO52" s="66"/>
      <c r="AP52" s="69"/>
      <c r="AQ52" s="70"/>
      <c r="AR52" s="71"/>
      <c r="AS52" s="72"/>
    </row>
    <row r="54" spans="2:52" x14ac:dyDescent="0.25">
      <c r="B54" s="1" t="s">
        <v>12</v>
      </c>
      <c r="D54" s="1" t="str">
        <f t="shared" ref="D54:D65" si="34">IF(OR(D7="-",D7&lt;0.02),"",D$28&amp;",")</f>
        <v/>
      </c>
      <c r="E54" s="1" t="str">
        <f t="shared" ref="E54:E65" si="35">IF(OR(D7="-",D7&gt;-0.02),"",D$28&amp;",")</f>
        <v/>
      </c>
      <c r="F54" s="1" t="str">
        <f t="shared" ref="F54:F65" si="36">IF(OR(F31="-",F31&lt;0.02),"",F$28&amp;",")</f>
        <v/>
      </c>
      <c r="G54" s="1" t="str">
        <f t="shared" ref="G54:G65" si="37">IF(OR(F31="-",F31&gt;-0.02),"",F$28&amp;",")</f>
        <v/>
      </c>
      <c r="H54" s="1" t="str">
        <f t="shared" ref="H54:H65" si="38">IF(OR(H31="-",H31&lt;0.02),"",H$28&amp;",")</f>
        <v/>
      </c>
      <c r="I54" s="1" t="str">
        <f t="shared" ref="I54:I65" si="39">IF(OR(H31="-",H31&gt;-0.02),"",H$28&amp;",")</f>
        <v>Changes due to issue of Model version DCP179,</v>
      </c>
      <c r="J54" s="1" t="str">
        <f t="shared" ref="J54:J65" si="40">IF(OR(J31="-",J31&lt;0.02),"",J$28&amp;",")</f>
        <v/>
      </c>
      <c r="K54" s="1" t="str">
        <f t="shared" ref="K54:K65" si="41">IF(OR(J31="-",J31&gt;-0.02),"",J$28&amp;",")</f>
        <v/>
      </c>
      <c r="L54" s="1" t="str">
        <f t="shared" ref="L54:L65" si="42">IF(OR(L31="-",L31&lt;0.02),"",L$28&amp;",")</f>
        <v/>
      </c>
      <c r="M54" s="1" t="str">
        <f t="shared" ref="M54:M65" si="43">IF(OR(L31="-",L31&gt;-0.02),"",L$28&amp;",")</f>
        <v/>
      </c>
      <c r="N54" s="1" t="str">
        <f t="shared" ref="N54:N65" si="44">IF(OR(N31="-",N31&lt;0.02),"",N$28&amp;",")</f>
        <v/>
      </c>
      <c r="O54" s="1" t="str">
        <f t="shared" ref="O54:O65" si="45">IF(OR(N31="-",N31&gt;-0.02),"",N$28&amp;",")</f>
        <v/>
      </c>
      <c r="P54" s="1" t="str">
        <f t="shared" ref="P54:P65" si="46">IF(OR(P31="-",P31&lt;0.02),"",P$28&amp;",")</f>
        <v/>
      </c>
      <c r="Q54" s="1" t="str">
        <f t="shared" ref="Q54:Q65" si="47">IF(OR(P31="-",P31&gt;-0.02),"",P$28&amp;",")</f>
        <v/>
      </c>
      <c r="R54" s="1" t="str">
        <f t="shared" ref="R54:R65" si="48">IF(OR(R31="-",R31&lt;0.02),"",R$28&amp;",")</f>
        <v/>
      </c>
      <c r="S54" s="1" t="str">
        <f t="shared" ref="S54:S65" si="49">IF(OR(R31="-",R31&gt;-0.02),"",R$28&amp;",")</f>
        <v/>
      </c>
      <c r="T54" s="1" t="str">
        <f t="shared" ref="T54:T65" si="50">IF(OR(T31="-",T31&lt;0.02),"",T$28&amp;",")</f>
        <v/>
      </c>
      <c r="U54" s="1" t="str">
        <f t="shared" ref="U54:U65" si="51">IF(OR(T31="-",T31&gt;-0.02),"",T$28&amp;",")</f>
        <v/>
      </c>
      <c r="V54" s="1" t="str">
        <f t="shared" ref="V54:V65" si="52">IF(OR(V31="-",V31&lt;0.02),"",V$28&amp;",")</f>
        <v/>
      </c>
      <c r="W54" s="1" t="str">
        <f t="shared" ref="W54:W65" si="53">IF(OR(V31="-",V31&gt;-0.02),"",V$28&amp;",")</f>
        <v/>
      </c>
      <c r="X54" s="1" t="str">
        <f t="shared" ref="X54:X65" si="54">IF(OR(X31="-",X31&lt;0.02),"",X$28&amp;",")</f>
        <v/>
      </c>
      <c r="Y54" s="1" t="str">
        <f t="shared" ref="Y54:Y65" si="55">IF(OR(X31="-",X31&gt;-0.02),"",X$28&amp;",")</f>
        <v/>
      </c>
      <c r="Z54" s="1" t="str">
        <f t="shared" ref="Z54:Z65" si="56">IF(OR(Z31="-",Z31&lt;0.02),"",Z$28&amp;",")</f>
        <v/>
      </c>
      <c r="AA54" s="1" t="str">
        <f t="shared" ref="AA54:AA65" si="57">IF(OR(Z31="-",Z31&gt;-0.02),"",Z$28&amp;",")</f>
        <v/>
      </c>
      <c r="AB54" s="1" t="str">
        <f t="shared" ref="AB54:AB65" si="58">IF(OR(AB31="-",AB31&lt;0.02),"",AB$28&amp;",")</f>
        <v/>
      </c>
      <c r="AC54" s="1" t="str">
        <f t="shared" ref="AC54:AC65" si="59">IF(OR(AB31="-",AB31&gt;-0.02),"",AB$28&amp;",")</f>
        <v/>
      </c>
      <c r="AD54" s="1" t="str">
        <f t="shared" ref="AD54:AD65" si="60">IF(OR(AD31="-",AD31&lt;0.02),"",AD$28&amp;",")</f>
        <v/>
      </c>
      <c r="AE54" s="1" t="str">
        <f t="shared" ref="AE54:AE65" si="61">IF(OR(AD31="-",AD31&gt;-0.02),"",AD$28&amp;",")</f>
        <v/>
      </c>
      <c r="AF54" s="1" t="str">
        <f t="shared" ref="AF54:AF65" si="62">IF(OR(AF31="-",AF31&lt;0.02),"",AF$28&amp;",")</f>
        <v/>
      </c>
      <c r="AG54" s="1" t="str">
        <f t="shared" ref="AG54:AG65" si="63">IF(OR(AF31="-",AF31&gt;-0.02),"",AF$28&amp;",")</f>
        <v/>
      </c>
      <c r="AH54" s="1" t="str">
        <f t="shared" ref="AH54:AH65" si="64">IF(OR(AH31="-",AH31&lt;0.02),"",AH$28&amp;",")</f>
        <v/>
      </c>
      <c r="AI54" s="1" t="str">
        <f t="shared" ref="AI54:AI65" si="65">IF(OR(AH31="-",AH31&gt;-0.02),"",AH$28&amp;",")</f>
        <v/>
      </c>
      <c r="AJ54" s="1" t="str">
        <f t="shared" ref="AJ54:AJ65" si="66">IF(OR(AJ31="-",AJ31&lt;0.02),"",AJ$28&amp;",")</f>
        <v/>
      </c>
      <c r="AK54" s="1" t="str">
        <f t="shared" ref="AK54:AK65" si="67">IF(OR(AJ31="-",AJ31&gt;-0.02),"",AJ$28&amp;",")</f>
        <v/>
      </c>
      <c r="AL54" s="1" t="str">
        <f t="shared" ref="AL54:AL65" si="68">IF(OR(AL31="-",AL31&lt;0.02),"",AL$28&amp;",")</f>
        <v/>
      </c>
      <c r="AM54" s="1" t="str">
        <f t="shared" ref="AM54:AM65" si="69">IF(OR(AL31="-",AL31&gt;-0.02),"",AL$28&amp;",")</f>
        <v/>
      </c>
      <c r="AN54" s="1" t="str">
        <f t="shared" ref="AN54:AN65" si="70">IF(OR(AN31="-",AN31&lt;0.02),"",AN$28&amp;",")</f>
        <v>Table 1076: allowed revenue and rate of return,</v>
      </c>
      <c r="AO54" s="1" t="str">
        <f t="shared" ref="AO54:AO65" si="71">IF(OR(AN31="-",AN31&gt;-0.02),"",AN$28&amp;",")</f>
        <v/>
      </c>
      <c r="AP54" s="1" t="str">
        <f t="shared" ref="AP54:AP65" si="72">IF(OR(AP31="-",AP31&lt;0.02),"",AP$28&amp;",")</f>
        <v/>
      </c>
      <c r="AQ54" s="1" t="str">
        <f t="shared" ref="AQ54:AQ65" si="73">IF(OR(AP31="-",AP31&gt;-0.02),"",AP$28&amp;",")</f>
        <v/>
      </c>
      <c r="AU54" s="1" t="str">
        <f>D54&amp;F54&amp;H54&amp;J54&amp;L54&amp;N54&amp;P54&amp;R54&amp;T54&amp;V54&amp;X54&amp;Z54&amp;AB54&amp;AD54&amp;AF54&amp;AH54&amp;AJ54&amp;AL54&amp;AN54&amp;AP54</f>
        <v>Table 1076: allowed revenue and rate of return,</v>
      </c>
      <c r="AV54" s="1" t="str">
        <f>E54&amp;G54&amp;I54&amp;K54&amp;M54&amp;O54&amp;Q54&amp;S54&amp;U54&amp;W54&amp;Y54&amp;AA54&amp;AC54&amp;AE54&amp;AG54&amp;AI54&amp;AK54&amp;AM54&amp;AO54&amp;AQ54</f>
        <v>Changes due to issue of Model version DCP179,</v>
      </c>
      <c r="AW54" s="1" t="str">
        <f>IF(AU54="","No factors contributing to greater than 2% upward change.",AY54)</f>
        <v>Gone up mainly due to Table 1076: allowed revenue and rate of return,</v>
      </c>
      <c r="AX54" s="1" t="str">
        <f>IF(AV54="","No factors contributing to greater than 2% downward change.",AZ54)</f>
        <v>Gone down mainly due to Changes due to issue of Model version DCP179,</v>
      </c>
      <c r="AY54" s="1" t="str">
        <f>"Gone up mainly due to "&amp;AU54</f>
        <v>Gone up mainly due to Table 1076: allowed revenue and rate of return,</v>
      </c>
      <c r="AZ54" s="1" t="str">
        <f>"Gone down mainly due to "&amp;AV54</f>
        <v>Gone down mainly due to Changes due to issue of Model version DCP179,</v>
      </c>
    </row>
    <row r="55" spans="2:52" x14ac:dyDescent="0.25">
      <c r="B55" s="1" t="s">
        <v>13</v>
      </c>
      <c r="D55" s="1" t="str">
        <f t="shared" si="34"/>
        <v/>
      </c>
      <c r="E55" s="1" t="str">
        <f t="shared" si="35"/>
        <v/>
      </c>
      <c r="F55" s="1" t="str">
        <f t="shared" si="36"/>
        <v/>
      </c>
      <c r="G55" s="1" t="str">
        <f t="shared" si="37"/>
        <v/>
      </c>
      <c r="H55" s="1" t="str">
        <f t="shared" si="38"/>
        <v>Changes due to issue of Model version DCP179,</v>
      </c>
      <c r="I55" s="1" t="str">
        <f t="shared" si="39"/>
        <v/>
      </c>
      <c r="J55" s="1" t="str">
        <f t="shared" si="40"/>
        <v/>
      </c>
      <c r="K55" s="1" t="str">
        <f t="shared" si="41"/>
        <v/>
      </c>
      <c r="L55" s="1" t="str">
        <f t="shared" si="42"/>
        <v/>
      </c>
      <c r="M55" s="1" t="str">
        <f t="shared" si="43"/>
        <v/>
      </c>
      <c r="N55" s="1" t="str">
        <f t="shared" si="44"/>
        <v/>
      </c>
      <c r="O55" s="1" t="str">
        <f t="shared" si="45"/>
        <v/>
      </c>
      <c r="P55" s="1" t="str">
        <f t="shared" si="46"/>
        <v/>
      </c>
      <c r="Q55" s="1" t="str">
        <f t="shared" si="47"/>
        <v/>
      </c>
      <c r="R55" s="1" t="str">
        <f t="shared" si="48"/>
        <v/>
      </c>
      <c r="S55" s="1" t="str">
        <f t="shared" si="49"/>
        <v/>
      </c>
      <c r="T55" s="1" t="str">
        <f t="shared" si="50"/>
        <v/>
      </c>
      <c r="U55" s="1" t="str">
        <f t="shared" si="51"/>
        <v/>
      </c>
      <c r="V55" s="1" t="str">
        <f t="shared" si="52"/>
        <v/>
      </c>
      <c r="W55" s="1" t="str">
        <f t="shared" si="53"/>
        <v/>
      </c>
      <c r="X55" s="1" t="str">
        <f t="shared" si="54"/>
        <v/>
      </c>
      <c r="Y55" s="1" t="str">
        <f t="shared" si="55"/>
        <v/>
      </c>
      <c r="Z55" s="1" t="str">
        <f t="shared" si="56"/>
        <v/>
      </c>
      <c r="AA55" s="1" t="str">
        <f t="shared" si="57"/>
        <v/>
      </c>
      <c r="AB55" s="1" t="str">
        <f t="shared" si="58"/>
        <v/>
      </c>
      <c r="AC55" s="1" t="str">
        <f t="shared" si="59"/>
        <v/>
      </c>
      <c r="AD55" s="1" t="str">
        <f t="shared" si="60"/>
        <v/>
      </c>
      <c r="AE55" s="1" t="str">
        <f t="shared" si="61"/>
        <v/>
      </c>
      <c r="AF55" s="1" t="str">
        <f t="shared" si="62"/>
        <v/>
      </c>
      <c r="AG55" s="1" t="str">
        <f t="shared" si="63"/>
        <v/>
      </c>
      <c r="AH55" s="1" t="str">
        <f t="shared" si="64"/>
        <v/>
      </c>
      <c r="AI55" s="1" t="str">
        <f t="shared" si="65"/>
        <v/>
      </c>
      <c r="AJ55" s="1" t="str">
        <f t="shared" si="66"/>
        <v/>
      </c>
      <c r="AK55" s="1" t="str">
        <f t="shared" si="67"/>
        <v/>
      </c>
      <c r="AL55" s="1" t="str">
        <f t="shared" si="68"/>
        <v/>
      </c>
      <c r="AM55" s="1" t="str">
        <f t="shared" si="69"/>
        <v/>
      </c>
      <c r="AN55" s="1" t="str">
        <f t="shared" si="70"/>
        <v>Table 1076: allowed revenue and rate of return,</v>
      </c>
      <c r="AO55" s="1" t="str">
        <f t="shared" si="71"/>
        <v/>
      </c>
      <c r="AP55" s="1" t="str">
        <f t="shared" si="72"/>
        <v/>
      </c>
      <c r="AQ55" s="1" t="str">
        <f t="shared" si="73"/>
        <v/>
      </c>
      <c r="AU55" s="1" t="str">
        <f t="shared" ref="AU55:AU71" si="74">D55&amp;F55&amp;H55&amp;J55&amp;L55&amp;N55&amp;P55&amp;R55&amp;T55&amp;V55&amp;X55&amp;Z55&amp;AB55&amp;AD55&amp;AF55&amp;AH55&amp;AJ55&amp;AL55&amp;AN55&amp;AP55</f>
        <v>Changes due to issue of Model version DCP179,Table 1076: allowed revenue and rate of return,</v>
      </c>
      <c r="AV55" s="1" t="str">
        <f t="shared" ref="AV55:AV71" si="75">E55&amp;G55&amp;I55&amp;K55&amp;M55&amp;O55&amp;Q55&amp;S55&amp;U55&amp;W55&amp;Y55&amp;AA55&amp;AC55&amp;AE55&amp;AG55&amp;AI55&amp;AK55&amp;AM55&amp;AO55&amp;AQ55</f>
        <v/>
      </c>
      <c r="AW55" s="1" t="str">
        <f t="shared" ref="AW55:AW71" si="76">IF(AU55="","No factors contributing to greater than 2% upward change.",AY55)</f>
        <v>Gone up mainly due to Changes due to issue of Model version DCP179,Table 1076: allowed revenue and rate of return,</v>
      </c>
      <c r="AX55" s="1" t="str">
        <f t="shared" ref="AX55:AX71" si="77">IF(AV55="","No factors contributing to greater than 2% downward change.",AZ55)</f>
        <v>No factors contributing to greater than 2% downward change.</v>
      </c>
      <c r="AY55" s="1" t="str">
        <f t="shared" ref="AY55:AY71" si="78">"Gone up mainly due to "&amp;AU55</f>
        <v>Gone up mainly due to Changes due to issue of Model version DCP179,Table 1076: allowed revenue and rate of return,</v>
      </c>
      <c r="AZ55" s="1" t="str">
        <f t="shared" ref="AZ55:AZ71" si="79">"Gone down mainly due to "&amp;AV55</f>
        <v xml:space="preserve">Gone down mainly due to </v>
      </c>
    </row>
    <row r="56" spans="2:52" x14ac:dyDescent="0.25">
      <c r="B56" s="1" t="s">
        <v>14</v>
      </c>
      <c r="D56" s="1" t="str">
        <f t="shared" si="34"/>
        <v/>
      </c>
      <c r="E56" s="1" t="str">
        <f t="shared" si="35"/>
        <v/>
      </c>
      <c r="F56" s="1" t="str">
        <f t="shared" si="36"/>
        <v/>
      </c>
      <c r="G56" s="1" t="str">
        <f t="shared" si="37"/>
        <v/>
      </c>
      <c r="H56" s="1" t="str">
        <f t="shared" si="38"/>
        <v>Changes due to issue of Model version DCP179,</v>
      </c>
      <c r="I56" s="1" t="str">
        <f t="shared" si="39"/>
        <v/>
      </c>
      <c r="J56" s="1" t="str">
        <f t="shared" si="40"/>
        <v/>
      </c>
      <c r="K56" s="1" t="str">
        <f t="shared" si="41"/>
        <v/>
      </c>
      <c r="L56" s="1" t="str">
        <f t="shared" si="42"/>
        <v/>
      </c>
      <c r="M56" s="1" t="str">
        <f t="shared" si="43"/>
        <v/>
      </c>
      <c r="N56" s="1" t="str">
        <f t="shared" si="44"/>
        <v/>
      </c>
      <c r="O56" s="1" t="str">
        <f t="shared" si="45"/>
        <v>Table 1020: Change In 500MW Model,</v>
      </c>
      <c r="P56" s="1" t="str">
        <f t="shared" si="46"/>
        <v/>
      </c>
      <c r="Q56" s="1" t="str">
        <f t="shared" si="47"/>
        <v/>
      </c>
      <c r="R56" s="1" t="str">
        <f t="shared" si="48"/>
        <v>Table 1032: LAF values,</v>
      </c>
      <c r="S56" s="1" t="str">
        <f t="shared" si="49"/>
        <v/>
      </c>
      <c r="T56" s="1" t="str">
        <f t="shared" si="50"/>
        <v/>
      </c>
      <c r="U56" s="1" t="str">
        <f t="shared" si="51"/>
        <v/>
      </c>
      <c r="V56" s="1" t="str">
        <f t="shared" si="52"/>
        <v/>
      </c>
      <c r="W56" s="1" t="str">
        <f t="shared" si="53"/>
        <v/>
      </c>
      <c r="X56" s="1" t="str">
        <f t="shared" si="54"/>
        <v>Table 1055: NGC exit,</v>
      </c>
      <c r="Y56" s="1" t="str">
        <f t="shared" si="55"/>
        <v/>
      </c>
      <c r="Z56" s="1" t="str">
        <f t="shared" si="56"/>
        <v/>
      </c>
      <c r="AA56" s="1" t="str">
        <f t="shared" si="57"/>
        <v>Table 1059: Otex,</v>
      </c>
      <c r="AB56" s="1" t="str">
        <f t="shared" si="58"/>
        <v/>
      </c>
      <c r="AC56" s="1" t="str">
        <f t="shared" si="59"/>
        <v/>
      </c>
      <c r="AD56" s="1" t="str">
        <f t="shared" si="60"/>
        <v/>
      </c>
      <c r="AE56" s="1" t="str">
        <f t="shared" si="61"/>
        <v/>
      </c>
      <c r="AF56" s="1" t="str">
        <f t="shared" si="62"/>
        <v/>
      </c>
      <c r="AG56" s="1" t="str">
        <f t="shared" si="63"/>
        <v/>
      </c>
      <c r="AH56" s="1" t="str">
        <f t="shared" si="64"/>
        <v/>
      </c>
      <c r="AI56" s="1" t="str">
        <f t="shared" si="65"/>
        <v>Table 1068 - annual hours in time bands,</v>
      </c>
      <c r="AJ56" s="1" t="str">
        <f t="shared" si="66"/>
        <v/>
      </c>
      <c r="AK56" s="1" t="str">
        <f t="shared" si="67"/>
        <v/>
      </c>
      <c r="AL56" s="1" t="str">
        <f t="shared" si="68"/>
        <v/>
      </c>
      <c r="AM56" s="1" t="str">
        <f t="shared" si="69"/>
        <v>Table 1053: volumes and mpans etc forecast,</v>
      </c>
      <c r="AN56" s="1" t="str">
        <f t="shared" si="70"/>
        <v>Table 1076: allowed revenue and rate of return,</v>
      </c>
      <c r="AO56" s="1" t="str">
        <f t="shared" si="71"/>
        <v/>
      </c>
      <c r="AP56" s="1" t="str">
        <f t="shared" si="72"/>
        <v/>
      </c>
      <c r="AQ56" s="1" t="str">
        <f t="shared" si="73"/>
        <v/>
      </c>
      <c r="AU56" s="1" t="str">
        <f t="shared" si="74"/>
        <v>Changes due to issue of Model version DCP179,Table 1032: LAF values,Table 1055: NGC exit,Table 1076: allowed revenue and rate of return,</v>
      </c>
      <c r="AV56" s="1" t="str">
        <f t="shared" si="75"/>
        <v>Table 1020: Change In 500MW Model,Table 1059: Otex,Table 1068 - annual hours in time bands,Table 1053: volumes and mpans etc forecast,</v>
      </c>
      <c r="AW56" s="1" t="str">
        <f t="shared" si="76"/>
        <v>Gone up mainly due to Changes due to issue of Model version DCP179,Table 1032: LAF values,Table 1055: NGC exit,Table 1076: allowed revenue and rate of return,</v>
      </c>
      <c r="AX56" s="1" t="str">
        <f t="shared" si="77"/>
        <v>Gone down mainly due to Table 1020: Change In 500MW Model,Table 1059: Otex,Table 1068 - annual hours in time bands,Table 1053: volumes and mpans etc forecast,</v>
      </c>
      <c r="AY56" s="1" t="str">
        <f t="shared" si="78"/>
        <v>Gone up mainly due to Changes due to issue of Model version DCP179,Table 1032: LAF values,Table 1055: NGC exit,Table 1076: allowed revenue and rate of return,</v>
      </c>
      <c r="AZ56" s="1" t="str">
        <f t="shared" si="79"/>
        <v>Gone down mainly due to Table 1020: Change In 500MW Model,Table 1059: Otex,Table 1068 - annual hours in time bands,Table 1053: volumes and mpans etc forecast,</v>
      </c>
    </row>
    <row r="57" spans="2:52" x14ac:dyDescent="0.25">
      <c r="B57" s="1" t="s">
        <v>15</v>
      </c>
      <c r="D57" s="1" t="str">
        <f t="shared" si="34"/>
        <v/>
      </c>
      <c r="E57" s="1" t="str">
        <f t="shared" si="35"/>
        <v/>
      </c>
      <c r="F57" s="1" t="str">
        <f t="shared" si="36"/>
        <v/>
      </c>
      <c r="G57" s="1" t="str">
        <f t="shared" si="37"/>
        <v/>
      </c>
      <c r="H57" s="1" t="str">
        <f t="shared" si="38"/>
        <v/>
      </c>
      <c r="I57" s="1" t="str">
        <f t="shared" si="39"/>
        <v/>
      </c>
      <c r="J57" s="1" t="str">
        <f t="shared" si="40"/>
        <v/>
      </c>
      <c r="K57" s="1" t="str">
        <f t="shared" si="41"/>
        <v/>
      </c>
      <c r="L57" s="1" t="str">
        <f t="shared" si="42"/>
        <v/>
      </c>
      <c r="M57" s="1" t="str">
        <f t="shared" si="43"/>
        <v/>
      </c>
      <c r="N57" s="1" t="str">
        <f t="shared" si="44"/>
        <v/>
      </c>
      <c r="O57" s="1" t="str">
        <f t="shared" si="45"/>
        <v/>
      </c>
      <c r="P57" s="1" t="str">
        <f t="shared" si="46"/>
        <v/>
      </c>
      <c r="Q57" s="1" t="str">
        <f t="shared" si="47"/>
        <v/>
      </c>
      <c r="R57" s="1" t="str">
        <f t="shared" si="48"/>
        <v/>
      </c>
      <c r="S57" s="1" t="str">
        <f t="shared" si="49"/>
        <v/>
      </c>
      <c r="T57" s="1" t="str">
        <f t="shared" si="50"/>
        <v/>
      </c>
      <c r="U57" s="1" t="str">
        <f t="shared" si="51"/>
        <v/>
      </c>
      <c r="V57" s="1" t="str">
        <f t="shared" si="52"/>
        <v/>
      </c>
      <c r="W57" s="1" t="str">
        <f t="shared" si="53"/>
        <v/>
      </c>
      <c r="X57" s="1" t="str">
        <f t="shared" si="54"/>
        <v/>
      </c>
      <c r="Y57" s="1" t="str">
        <f t="shared" si="55"/>
        <v/>
      </c>
      <c r="Z57" s="1" t="str">
        <f t="shared" si="56"/>
        <v/>
      </c>
      <c r="AA57" s="1" t="str">
        <f t="shared" si="57"/>
        <v/>
      </c>
      <c r="AB57" s="1" t="str">
        <f t="shared" si="58"/>
        <v/>
      </c>
      <c r="AC57" s="1" t="str">
        <f t="shared" si="59"/>
        <v/>
      </c>
      <c r="AD57" s="1" t="str">
        <f t="shared" si="60"/>
        <v/>
      </c>
      <c r="AE57" s="1" t="str">
        <f t="shared" si="61"/>
        <v/>
      </c>
      <c r="AF57" s="1" t="str">
        <f t="shared" si="62"/>
        <v/>
      </c>
      <c r="AG57" s="1" t="str">
        <f t="shared" si="63"/>
        <v/>
      </c>
      <c r="AH57" s="1" t="str">
        <f t="shared" si="64"/>
        <v/>
      </c>
      <c r="AI57" s="1" t="str">
        <f t="shared" si="65"/>
        <v/>
      </c>
      <c r="AJ57" s="1" t="str">
        <f t="shared" si="66"/>
        <v/>
      </c>
      <c r="AK57" s="1" t="str">
        <f t="shared" si="67"/>
        <v/>
      </c>
      <c r="AL57" s="1" t="str">
        <f t="shared" si="68"/>
        <v/>
      </c>
      <c r="AM57" s="1" t="str">
        <f t="shared" si="69"/>
        <v/>
      </c>
      <c r="AN57" s="1" t="str">
        <f t="shared" si="70"/>
        <v>Table 1076: allowed revenue and rate of return,</v>
      </c>
      <c r="AO57" s="1" t="str">
        <f t="shared" si="71"/>
        <v/>
      </c>
      <c r="AP57" s="1" t="str">
        <f t="shared" si="72"/>
        <v/>
      </c>
      <c r="AQ57" s="1" t="str">
        <f t="shared" si="73"/>
        <v/>
      </c>
      <c r="AU57" s="1" t="str">
        <f t="shared" si="74"/>
        <v>Table 1076: allowed revenue and rate of return,</v>
      </c>
      <c r="AV57" s="1" t="str">
        <f t="shared" si="75"/>
        <v/>
      </c>
      <c r="AW57" s="1" t="str">
        <f t="shared" si="76"/>
        <v>Gone up mainly due to Table 1076: allowed revenue and rate of return,</v>
      </c>
      <c r="AX57" s="1" t="str">
        <f t="shared" si="77"/>
        <v>No factors contributing to greater than 2% downward change.</v>
      </c>
      <c r="AY57" s="1" t="str">
        <f t="shared" si="78"/>
        <v>Gone up mainly due to Table 1076: allowed revenue and rate of return,</v>
      </c>
      <c r="AZ57" s="1" t="str">
        <f t="shared" si="79"/>
        <v xml:space="preserve">Gone down mainly due to </v>
      </c>
    </row>
    <row r="58" spans="2:52" x14ac:dyDescent="0.25">
      <c r="B58" s="1" t="s">
        <v>16</v>
      </c>
      <c r="D58" s="1" t="str">
        <f t="shared" si="34"/>
        <v/>
      </c>
      <c r="E58" s="1" t="str">
        <f t="shared" si="35"/>
        <v/>
      </c>
      <c r="F58" s="1" t="str">
        <f t="shared" si="36"/>
        <v/>
      </c>
      <c r="G58" s="1" t="str">
        <f t="shared" si="37"/>
        <v/>
      </c>
      <c r="H58" s="1" t="str">
        <f t="shared" si="38"/>
        <v>Changes due to issue of Model version DCP179,</v>
      </c>
      <c r="I58" s="1" t="str">
        <f t="shared" si="39"/>
        <v/>
      </c>
      <c r="J58" s="1" t="str">
        <f t="shared" si="40"/>
        <v/>
      </c>
      <c r="K58" s="1" t="str">
        <f t="shared" si="41"/>
        <v/>
      </c>
      <c r="L58" s="1" t="str">
        <f t="shared" si="42"/>
        <v/>
      </c>
      <c r="M58" s="1" t="str">
        <f t="shared" si="43"/>
        <v/>
      </c>
      <c r="N58" s="1" t="str">
        <f t="shared" si="44"/>
        <v/>
      </c>
      <c r="O58" s="1" t="str">
        <f t="shared" si="45"/>
        <v/>
      </c>
      <c r="P58" s="1" t="str">
        <f t="shared" si="46"/>
        <v/>
      </c>
      <c r="Q58" s="1" t="str">
        <f t="shared" si="47"/>
        <v/>
      </c>
      <c r="R58" s="1" t="str">
        <f t="shared" si="48"/>
        <v/>
      </c>
      <c r="S58" s="1" t="str">
        <f t="shared" si="49"/>
        <v/>
      </c>
      <c r="T58" s="1" t="str">
        <f t="shared" si="50"/>
        <v/>
      </c>
      <c r="U58" s="1" t="str">
        <f t="shared" si="51"/>
        <v/>
      </c>
      <c r="V58" s="1" t="str">
        <f t="shared" si="52"/>
        <v/>
      </c>
      <c r="W58" s="1" t="str">
        <f t="shared" si="53"/>
        <v/>
      </c>
      <c r="X58" s="1" t="str">
        <f t="shared" si="54"/>
        <v/>
      </c>
      <c r="Y58" s="1" t="str">
        <f t="shared" si="55"/>
        <v/>
      </c>
      <c r="Z58" s="1" t="str">
        <f t="shared" si="56"/>
        <v/>
      </c>
      <c r="AA58" s="1" t="str">
        <f t="shared" si="57"/>
        <v/>
      </c>
      <c r="AB58" s="1" t="str">
        <f t="shared" si="58"/>
        <v/>
      </c>
      <c r="AC58" s="1" t="str">
        <f t="shared" si="59"/>
        <v/>
      </c>
      <c r="AD58" s="1" t="str">
        <f t="shared" si="60"/>
        <v/>
      </c>
      <c r="AE58" s="1" t="str">
        <f t="shared" si="61"/>
        <v/>
      </c>
      <c r="AF58" s="1" t="str">
        <f t="shared" si="62"/>
        <v/>
      </c>
      <c r="AG58" s="1" t="str">
        <f t="shared" si="63"/>
        <v/>
      </c>
      <c r="AH58" s="1" t="str">
        <f t="shared" si="64"/>
        <v/>
      </c>
      <c r="AI58" s="1" t="str">
        <f t="shared" si="65"/>
        <v/>
      </c>
      <c r="AJ58" s="1" t="str">
        <f t="shared" si="66"/>
        <v/>
      </c>
      <c r="AK58" s="1" t="str">
        <f t="shared" si="67"/>
        <v/>
      </c>
      <c r="AL58" s="1" t="str">
        <f t="shared" si="68"/>
        <v/>
      </c>
      <c r="AM58" s="1" t="str">
        <f t="shared" si="69"/>
        <v/>
      </c>
      <c r="AN58" s="1" t="str">
        <f t="shared" si="70"/>
        <v>Table 1076: allowed revenue and rate of return,</v>
      </c>
      <c r="AO58" s="1" t="str">
        <f t="shared" si="71"/>
        <v/>
      </c>
      <c r="AP58" s="1" t="str">
        <f t="shared" si="72"/>
        <v/>
      </c>
      <c r="AQ58" s="1" t="str">
        <f t="shared" si="73"/>
        <v/>
      </c>
      <c r="AU58" s="1" t="str">
        <f t="shared" si="74"/>
        <v>Changes due to issue of Model version DCP179,Table 1076: allowed revenue and rate of return,</v>
      </c>
      <c r="AV58" s="1" t="str">
        <f t="shared" si="75"/>
        <v/>
      </c>
      <c r="AW58" s="1" t="str">
        <f t="shared" si="76"/>
        <v>Gone up mainly due to Changes due to issue of Model version DCP179,Table 1076: allowed revenue and rate of return,</v>
      </c>
      <c r="AX58" s="1" t="str">
        <f t="shared" si="77"/>
        <v>No factors contributing to greater than 2% downward change.</v>
      </c>
      <c r="AY58" s="1" t="str">
        <f t="shared" si="78"/>
        <v>Gone up mainly due to Changes due to issue of Model version DCP179,Table 1076: allowed revenue and rate of return,</v>
      </c>
      <c r="AZ58" s="1" t="str">
        <f t="shared" si="79"/>
        <v xml:space="preserve">Gone down mainly due to </v>
      </c>
    </row>
    <row r="59" spans="2:52" x14ac:dyDescent="0.25">
      <c r="B59" s="1" t="s">
        <v>17</v>
      </c>
      <c r="D59" s="1" t="str">
        <f t="shared" si="34"/>
        <v/>
      </c>
      <c r="E59" s="1" t="str">
        <f t="shared" si="35"/>
        <v/>
      </c>
      <c r="F59" s="1" t="str">
        <f t="shared" si="36"/>
        <v/>
      </c>
      <c r="G59" s="1" t="str">
        <f t="shared" si="37"/>
        <v/>
      </c>
      <c r="H59" s="1" t="str">
        <f t="shared" si="38"/>
        <v>Changes due to issue of Model version DCP179,</v>
      </c>
      <c r="I59" s="1" t="str">
        <f t="shared" si="39"/>
        <v/>
      </c>
      <c r="J59" s="1" t="str">
        <f t="shared" si="40"/>
        <v/>
      </c>
      <c r="K59" s="1" t="str">
        <f t="shared" si="41"/>
        <v/>
      </c>
      <c r="L59" s="1" t="str">
        <f t="shared" si="42"/>
        <v/>
      </c>
      <c r="M59" s="1" t="str">
        <f t="shared" si="43"/>
        <v/>
      </c>
      <c r="N59" s="1" t="str">
        <f t="shared" si="44"/>
        <v/>
      </c>
      <c r="O59" s="1" t="str">
        <f t="shared" si="45"/>
        <v>Table 1020: Change In 500MW Model,</v>
      </c>
      <c r="P59" s="1" t="str">
        <f t="shared" si="46"/>
        <v/>
      </c>
      <c r="Q59" s="1" t="str">
        <f t="shared" si="47"/>
        <v/>
      </c>
      <c r="R59" s="1" t="str">
        <f t="shared" si="48"/>
        <v>Table 1032: LAF values,</v>
      </c>
      <c r="S59" s="1" t="str">
        <f t="shared" si="49"/>
        <v/>
      </c>
      <c r="T59" s="1" t="str">
        <f t="shared" si="50"/>
        <v/>
      </c>
      <c r="U59" s="1" t="str">
        <f t="shared" si="51"/>
        <v/>
      </c>
      <c r="V59" s="1" t="str">
        <f t="shared" si="52"/>
        <v/>
      </c>
      <c r="W59" s="1" t="str">
        <f t="shared" si="53"/>
        <v>Table 1041: load characteristics (Coincidence Factor),</v>
      </c>
      <c r="X59" s="1" t="str">
        <f t="shared" si="54"/>
        <v>Table 1055: NGC exit,</v>
      </c>
      <c r="Y59" s="1" t="str">
        <f t="shared" si="55"/>
        <v/>
      </c>
      <c r="Z59" s="1" t="str">
        <f t="shared" si="56"/>
        <v/>
      </c>
      <c r="AA59" s="1" t="str">
        <f t="shared" si="57"/>
        <v>Table 1059: Otex,</v>
      </c>
      <c r="AB59" s="1" t="str">
        <f t="shared" si="58"/>
        <v/>
      </c>
      <c r="AC59" s="1" t="str">
        <f t="shared" si="59"/>
        <v/>
      </c>
      <c r="AD59" s="1" t="str">
        <f t="shared" si="60"/>
        <v/>
      </c>
      <c r="AE59" s="1" t="str">
        <f t="shared" si="61"/>
        <v/>
      </c>
      <c r="AF59" s="1" t="str">
        <f t="shared" si="62"/>
        <v/>
      </c>
      <c r="AG59" s="1" t="str">
        <f t="shared" si="63"/>
        <v/>
      </c>
      <c r="AH59" s="1" t="str">
        <f t="shared" si="64"/>
        <v/>
      </c>
      <c r="AI59" s="1" t="str">
        <f t="shared" si="65"/>
        <v>Table 1068 - annual hours in time bands,</v>
      </c>
      <c r="AJ59" s="1" t="str">
        <f t="shared" si="66"/>
        <v/>
      </c>
      <c r="AK59" s="1" t="str">
        <f t="shared" si="67"/>
        <v/>
      </c>
      <c r="AL59" s="1" t="str">
        <f t="shared" si="68"/>
        <v/>
      </c>
      <c r="AM59" s="1" t="str">
        <f t="shared" si="69"/>
        <v>Table 1053: volumes and mpans etc forecast,</v>
      </c>
      <c r="AN59" s="1" t="str">
        <f t="shared" si="70"/>
        <v>Table 1076: allowed revenue and rate of return,</v>
      </c>
      <c r="AO59" s="1" t="str">
        <f t="shared" si="71"/>
        <v/>
      </c>
      <c r="AP59" s="1" t="str">
        <f t="shared" si="72"/>
        <v/>
      </c>
      <c r="AQ59" s="1" t="str">
        <f t="shared" si="73"/>
        <v/>
      </c>
      <c r="AU59" s="1" t="str">
        <f t="shared" si="74"/>
        <v>Changes due to issue of Model version DCP179,Table 1032: LAF values,Table 1055: NGC exit,Table 1076: allowed revenue and rate of return,</v>
      </c>
      <c r="AV59" s="1" t="str">
        <f t="shared" si="75"/>
        <v>Table 1020: Change In 500MW Model,Table 1041: load characteristics (Coincidence Factor),Table 1059: Otex,Table 1068 - annual hours in time bands,Table 1053: volumes and mpans etc forecast,</v>
      </c>
      <c r="AW59" s="1" t="str">
        <f t="shared" si="76"/>
        <v>Gone up mainly due to Changes due to issue of Model version DCP179,Table 1032: LAF values,Table 1055: NGC exit,Table 1076: allowed revenue and rate of return,</v>
      </c>
      <c r="AX59" s="1" t="str">
        <f t="shared" si="77"/>
        <v>Gone down mainly due to Table 1020: Change In 500MW Model,Table 1041: load characteristics (Coincidence Factor),Table 1059: Otex,Table 1068 - annual hours in time bands,Table 1053: volumes and mpans etc forecast,</v>
      </c>
      <c r="AY59" s="1" t="str">
        <f t="shared" si="78"/>
        <v>Gone up mainly due to Changes due to issue of Model version DCP179,Table 1032: LAF values,Table 1055: NGC exit,Table 1076: allowed revenue and rate of return,</v>
      </c>
      <c r="AZ59" s="1" t="str">
        <f t="shared" si="79"/>
        <v>Gone down mainly due to Table 1020: Change In 500MW Model,Table 1041: load characteristics (Coincidence Factor),Table 1059: Otex,Table 1068 - annual hours in time bands,Table 1053: volumes and mpans etc forecast,</v>
      </c>
    </row>
    <row r="60" spans="2:52" x14ac:dyDescent="0.25">
      <c r="B60" s="1" t="s">
        <v>18</v>
      </c>
      <c r="D60" s="1" t="str">
        <f t="shared" si="34"/>
        <v/>
      </c>
      <c r="E60" s="1" t="str">
        <f t="shared" si="35"/>
        <v/>
      </c>
      <c r="F60" s="1" t="str">
        <f t="shared" si="36"/>
        <v/>
      </c>
      <c r="G60" s="1" t="str">
        <f t="shared" si="37"/>
        <v/>
      </c>
      <c r="AN60" s="1" t="str">
        <f t="shared" si="70"/>
        <v/>
      </c>
      <c r="AO60" s="1" t="str">
        <f t="shared" si="71"/>
        <v/>
      </c>
      <c r="AP60" s="1" t="str">
        <f t="shared" si="72"/>
        <v/>
      </c>
      <c r="AQ60" s="1" t="str">
        <f t="shared" si="73"/>
        <v/>
      </c>
      <c r="AU60" s="1" t="str">
        <f t="shared" si="74"/>
        <v/>
      </c>
      <c r="AV60" s="1" t="str">
        <f t="shared" si="75"/>
        <v/>
      </c>
      <c r="AW60" s="1" t="str">
        <f t="shared" si="76"/>
        <v>No factors contributing to greater than 2% upward change.</v>
      </c>
      <c r="AX60" s="1" t="str">
        <f t="shared" si="77"/>
        <v>No factors contributing to greater than 2% downward change.</v>
      </c>
      <c r="AY60" s="1" t="str">
        <f t="shared" si="78"/>
        <v xml:space="preserve">Gone up mainly due to </v>
      </c>
      <c r="AZ60" s="1" t="str">
        <f t="shared" si="79"/>
        <v xml:space="preserve">Gone down mainly due to </v>
      </c>
    </row>
    <row r="61" spans="2:52" x14ac:dyDescent="0.25">
      <c r="B61" s="1" t="s">
        <v>19</v>
      </c>
      <c r="D61" s="1" t="str">
        <f t="shared" si="34"/>
        <v/>
      </c>
      <c r="E61" s="1" t="str">
        <f t="shared" si="35"/>
        <v/>
      </c>
      <c r="F61" s="1" t="str">
        <f t="shared" si="36"/>
        <v/>
      </c>
      <c r="G61" s="1" t="str">
        <f t="shared" si="37"/>
        <v/>
      </c>
      <c r="AN61" s="1" t="str">
        <f t="shared" si="70"/>
        <v/>
      </c>
      <c r="AO61" s="1" t="str">
        <f t="shared" si="71"/>
        <v/>
      </c>
      <c r="AP61" s="1" t="str">
        <f t="shared" si="72"/>
        <v/>
      </c>
      <c r="AQ61" s="1" t="str">
        <f t="shared" si="73"/>
        <v/>
      </c>
      <c r="AU61" s="1" t="str">
        <f t="shared" si="74"/>
        <v/>
      </c>
      <c r="AV61" s="1" t="str">
        <f t="shared" si="75"/>
        <v/>
      </c>
      <c r="AW61" s="1" t="str">
        <f t="shared" si="76"/>
        <v>No factors contributing to greater than 2% upward change.</v>
      </c>
      <c r="AX61" s="1" t="str">
        <f t="shared" si="77"/>
        <v>No factors contributing to greater than 2% downward change.</v>
      </c>
      <c r="AY61" s="1" t="str">
        <f t="shared" si="78"/>
        <v xml:space="preserve">Gone up mainly due to </v>
      </c>
      <c r="AZ61" s="1" t="str">
        <f t="shared" si="79"/>
        <v xml:space="preserve">Gone down mainly due to </v>
      </c>
    </row>
    <row r="62" spans="2:52" x14ac:dyDescent="0.25">
      <c r="B62" s="1" t="s">
        <v>20</v>
      </c>
      <c r="D62" s="1" t="str">
        <f t="shared" si="34"/>
        <v/>
      </c>
      <c r="E62" s="1" t="str">
        <f t="shared" si="35"/>
        <v/>
      </c>
      <c r="F62" s="1" t="str">
        <f t="shared" si="36"/>
        <v/>
      </c>
      <c r="G62" s="1" t="str">
        <f t="shared" si="37"/>
        <v/>
      </c>
      <c r="AN62" s="1" t="str">
        <f t="shared" si="70"/>
        <v/>
      </c>
      <c r="AO62" s="1" t="str">
        <f t="shared" si="71"/>
        <v/>
      </c>
      <c r="AP62" s="1" t="str">
        <f t="shared" si="72"/>
        <v/>
      </c>
      <c r="AQ62" s="1" t="str">
        <f t="shared" si="73"/>
        <v/>
      </c>
      <c r="AU62" s="1" t="str">
        <f t="shared" si="74"/>
        <v/>
      </c>
      <c r="AV62" s="1" t="str">
        <f t="shared" si="75"/>
        <v/>
      </c>
      <c r="AW62" s="1" t="str">
        <f t="shared" si="76"/>
        <v>No factors contributing to greater than 2% upward change.</v>
      </c>
      <c r="AX62" s="1" t="str">
        <f t="shared" si="77"/>
        <v>No factors contributing to greater than 2% downward change.</v>
      </c>
      <c r="AY62" s="1" t="str">
        <f t="shared" si="78"/>
        <v xml:space="preserve">Gone up mainly due to </v>
      </c>
      <c r="AZ62" s="1" t="str">
        <f t="shared" si="79"/>
        <v xml:space="preserve">Gone down mainly due to </v>
      </c>
    </row>
    <row r="63" spans="2:52" x14ac:dyDescent="0.25">
      <c r="B63" s="1" t="s">
        <v>79</v>
      </c>
      <c r="D63" s="1" t="str">
        <f t="shared" si="34"/>
        <v/>
      </c>
      <c r="E63" s="1" t="str">
        <f t="shared" si="35"/>
        <v/>
      </c>
      <c r="F63" s="1" t="str">
        <f t="shared" si="36"/>
        <v/>
      </c>
      <c r="G63" s="1" t="str">
        <f t="shared" si="37"/>
        <v/>
      </c>
      <c r="H63" s="1" t="str">
        <f t="shared" si="38"/>
        <v/>
      </c>
      <c r="I63" s="1" t="str">
        <f t="shared" si="39"/>
        <v/>
      </c>
      <c r="J63" s="1" t="str">
        <f t="shared" si="40"/>
        <v/>
      </c>
      <c r="K63" s="1" t="str">
        <f t="shared" si="41"/>
        <v/>
      </c>
      <c r="L63" s="1" t="str">
        <f t="shared" si="42"/>
        <v/>
      </c>
      <c r="M63" s="1" t="str">
        <f t="shared" si="43"/>
        <v/>
      </c>
      <c r="N63" s="1" t="str">
        <f t="shared" si="44"/>
        <v/>
      </c>
      <c r="O63" s="1" t="str">
        <f t="shared" si="45"/>
        <v/>
      </c>
      <c r="P63" s="1" t="str">
        <f t="shared" si="46"/>
        <v/>
      </c>
      <c r="Q63" s="1" t="str">
        <f t="shared" si="47"/>
        <v/>
      </c>
      <c r="R63" s="1" t="str">
        <f t="shared" si="48"/>
        <v/>
      </c>
      <c r="S63" s="1" t="str">
        <f t="shared" si="49"/>
        <v/>
      </c>
      <c r="T63" s="1" t="str">
        <f t="shared" si="50"/>
        <v/>
      </c>
      <c r="U63" s="1" t="str">
        <f t="shared" si="51"/>
        <v/>
      </c>
      <c r="V63" s="1" t="str">
        <f t="shared" si="52"/>
        <v/>
      </c>
      <c r="W63" s="1" t="str">
        <f t="shared" si="53"/>
        <v/>
      </c>
      <c r="X63" s="1" t="str">
        <f t="shared" si="54"/>
        <v/>
      </c>
      <c r="Y63" s="1" t="str">
        <f t="shared" si="55"/>
        <v/>
      </c>
      <c r="Z63" s="1" t="str">
        <f t="shared" si="56"/>
        <v/>
      </c>
      <c r="AA63" s="1" t="str">
        <f t="shared" si="57"/>
        <v/>
      </c>
      <c r="AB63" s="1" t="str">
        <f t="shared" si="58"/>
        <v/>
      </c>
      <c r="AC63" s="1" t="str">
        <f t="shared" si="59"/>
        <v/>
      </c>
      <c r="AD63" s="1" t="str">
        <f t="shared" si="60"/>
        <v/>
      </c>
      <c r="AE63" s="1" t="str">
        <f t="shared" si="61"/>
        <v/>
      </c>
      <c r="AF63" s="1" t="str">
        <f t="shared" si="62"/>
        <v/>
      </c>
      <c r="AG63" s="1" t="str">
        <f t="shared" si="63"/>
        <v/>
      </c>
      <c r="AH63" s="1" t="str">
        <f t="shared" si="64"/>
        <v/>
      </c>
      <c r="AI63" s="1" t="str">
        <f t="shared" si="65"/>
        <v/>
      </c>
      <c r="AJ63" s="1" t="str">
        <f t="shared" si="66"/>
        <v/>
      </c>
      <c r="AK63" s="1" t="str">
        <f t="shared" si="67"/>
        <v/>
      </c>
      <c r="AL63" s="1" t="str">
        <f t="shared" si="68"/>
        <v/>
      </c>
      <c r="AM63" s="1" t="str">
        <f t="shared" si="69"/>
        <v/>
      </c>
      <c r="AN63" s="1" t="str">
        <f t="shared" si="70"/>
        <v/>
      </c>
      <c r="AO63" s="1" t="str">
        <f t="shared" si="71"/>
        <v/>
      </c>
      <c r="AP63" s="1" t="str">
        <f t="shared" si="72"/>
        <v/>
      </c>
      <c r="AQ63" s="1" t="str">
        <f t="shared" si="73"/>
        <v/>
      </c>
      <c r="AU63" s="1" t="str">
        <f t="shared" si="74"/>
        <v/>
      </c>
      <c r="AV63" s="1" t="str">
        <f t="shared" si="75"/>
        <v/>
      </c>
      <c r="AW63" s="1" t="str">
        <f t="shared" si="76"/>
        <v>No factors contributing to greater than 2% upward change.</v>
      </c>
      <c r="AX63" s="1" t="str">
        <f t="shared" si="77"/>
        <v>No factors contributing to greater than 2% downward change.</v>
      </c>
      <c r="AY63" s="1" t="str">
        <f t="shared" si="78"/>
        <v xml:space="preserve">Gone up mainly due to </v>
      </c>
      <c r="AZ63" s="1" t="str">
        <f t="shared" si="79"/>
        <v xml:space="preserve">Gone down mainly due to </v>
      </c>
    </row>
    <row r="64" spans="2:52" x14ac:dyDescent="0.25">
      <c r="B64" s="1" t="s">
        <v>80</v>
      </c>
      <c r="D64" s="1" t="str">
        <f t="shared" si="34"/>
        <v/>
      </c>
      <c r="E64" s="1" t="str">
        <f t="shared" si="35"/>
        <v/>
      </c>
      <c r="F64" s="1" t="str">
        <f t="shared" si="36"/>
        <v/>
      </c>
      <c r="G64" s="1" t="str">
        <f t="shared" si="37"/>
        <v/>
      </c>
      <c r="H64" s="1" t="str">
        <f t="shared" si="38"/>
        <v/>
      </c>
      <c r="I64" s="1" t="str">
        <f t="shared" si="39"/>
        <v/>
      </c>
      <c r="J64" s="1" t="str">
        <f t="shared" si="40"/>
        <v/>
      </c>
      <c r="K64" s="1" t="str">
        <f t="shared" si="41"/>
        <v/>
      </c>
      <c r="L64" s="1" t="str">
        <f t="shared" si="42"/>
        <v/>
      </c>
      <c r="M64" s="1" t="str">
        <f t="shared" si="43"/>
        <v/>
      </c>
      <c r="N64" s="1" t="str">
        <f t="shared" si="44"/>
        <v/>
      </c>
      <c r="O64" s="1" t="str">
        <f t="shared" si="45"/>
        <v/>
      </c>
      <c r="P64" s="1" t="str">
        <f t="shared" si="46"/>
        <v/>
      </c>
      <c r="Q64" s="1" t="str">
        <f t="shared" si="47"/>
        <v/>
      </c>
      <c r="R64" s="1" t="str">
        <f t="shared" si="48"/>
        <v/>
      </c>
      <c r="S64" s="1" t="str">
        <f t="shared" si="49"/>
        <v/>
      </c>
      <c r="T64" s="1" t="str">
        <f t="shared" si="50"/>
        <v/>
      </c>
      <c r="U64" s="1" t="str">
        <f t="shared" si="51"/>
        <v/>
      </c>
      <c r="V64" s="1" t="str">
        <f t="shared" si="52"/>
        <v/>
      </c>
      <c r="W64" s="1" t="str">
        <f t="shared" si="53"/>
        <v/>
      </c>
      <c r="X64" s="1" t="str">
        <f t="shared" si="54"/>
        <v/>
      </c>
      <c r="Y64" s="1" t="str">
        <f t="shared" si="55"/>
        <v/>
      </c>
      <c r="Z64" s="1" t="str">
        <f t="shared" si="56"/>
        <v/>
      </c>
      <c r="AA64" s="1" t="str">
        <f t="shared" si="57"/>
        <v/>
      </c>
      <c r="AB64" s="1" t="str">
        <f t="shared" si="58"/>
        <v/>
      </c>
      <c r="AC64" s="1" t="str">
        <f t="shared" si="59"/>
        <v/>
      </c>
      <c r="AD64" s="1" t="str">
        <f t="shared" si="60"/>
        <v/>
      </c>
      <c r="AE64" s="1" t="str">
        <f t="shared" si="61"/>
        <v/>
      </c>
      <c r="AF64" s="1" t="str">
        <f t="shared" si="62"/>
        <v/>
      </c>
      <c r="AG64" s="1" t="str">
        <f t="shared" si="63"/>
        <v/>
      </c>
      <c r="AH64" s="1" t="str">
        <f t="shared" si="64"/>
        <v/>
      </c>
      <c r="AI64" s="1" t="str">
        <f t="shared" si="65"/>
        <v/>
      </c>
      <c r="AJ64" s="1" t="str">
        <f t="shared" si="66"/>
        <v/>
      </c>
      <c r="AK64" s="1" t="str">
        <f t="shared" si="67"/>
        <v/>
      </c>
      <c r="AL64" s="1" t="str">
        <f t="shared" si="68"/>
        <v/>
      </c>
      <c r="AM64" s="1" t="str">
        <f t="shared" si="69"/>
        <v/>
      </c>
      <c r="AN64" s="1" t="str">
        <f t="shared" si="70"/>
        <v/>
      </c>
      <c r="AO64" s="1" t="str">
        <f t="shared" si="71"/>
        <v/>
      </c>
      <c r="AP64" s="1" t="str">
        <f t="shared" si="72"/>
        <v/>
      </c>
      <c r="AQ64" s="1" t="str">
        <f t="shared" si="73"/>
        <v/>
      </c>
      <c r="AU64" s="1" t="str">
        <f t="shared" si="74"/>
        <v/>
      </c>
      <c r="AV64" s="1" t="str">
        <f t="shared" si="75"/>
        <v/>
      </c>
      <c r="AW64" s="1" t="str">
        <f t="shared" si="76"/>
        <v>No factors contributing to greater than 2% upward change.</v>
      </c>
      <c r="AX64" s="1" t="str">
        <f t="shared" si="77"/>
        <v>No factors contributing to greater than 2% downward change.</v>
      </c>
      <c r="AY64" s="1" t="str">
        <f t="shared" si="78"/>
        <v xml:space="preserve">Gone up mainly due to </v>
      </c>
      <c r="AZ64" s="1" t="str">
        <f t="shared" si="79"/>
        <v xml:space="preserve">Gone down mainly due to </v>
      </c>
    </row>
    <row r="65" spans="2:52" x14ac:dyDescent="0.25">
      <c r="B65" s="1" t="s">
        <v>21</v>
      </c>
      <c r="D65" s="1" t="str">
        <f t="shared" si="34"/>
        <v/>
      </c>
      <c r="E65" s="1" t="str">
        <f t="shared" si="35"/>
        <v/>
      </c>
      <c r="F65" s="1" t="str">
        <f t="shared" si="36"/>
        <v/>
      </c>
      <c r="G65" s="1" t="str">
        <f t="shared" si="37"/>
        <v/>
      </c>
      <c r="H65" s="1" t="str">
        <f t="shared" si="38"/>
        <v>Changes due to issue of Model version DCP179,</v>
      </c>
      <c r="I65" s="1" t="str">
        <f t="shared" si="39"/>
        <v/>
      </c>
      <c r="J65" s="1" t="str">
        <f t="shared" si="40"/>
        <v/>
      </c>
      <c r="K65" s="1" t="str">
        <f t="shared" si="41"/>
        <v/>
      </c>
      <c r="L65" s="1" t="str">
        <f t="shared" si="42"/>
        <v/>
      </c>
      <c r="M65" s="1" t="str">
        <f t="shared" si="43"/>
        <v/>
      </c>
      <c r="N65" s="1" t="str">
        <f t="shared" si="44"/>
        <v/>
      </c>
      <c r="O65" s="1" t="str">
        <f t="shared" si="45"/>
        <v/>
      </c>
      <c r="P65" s="1" t="str">
        <f t="shared" si="46"/>
        <v/>
      </c>
      <c r="Q65" s="1" t="str">
        <f t="shared" si="47"/>
        <v/>
      </c>
      <c r="R65" s="1" t="str">
        <f t="shared" si="48"/>
        <v/>
      </c>
      <c r="S65" s="1" t="str">
        <f t="shared" si="49"/>
        <v/>
      </c>
      <c r="T65" s="1" t="str">
        <f t="shared" si="50"/>
        <v/>
      </c>
      <c r="U65" s="1" t="str">
        <f t="shared" si="51"/>
        <v/>
      </c>
      <c r="V65" s="1" t="str">
        <f t="shared" si="52"/>
        <v/>
      </c>
      <c r="W65" s="1" t="str">
        <f t="shared" si="53"/>
        <v/>
      </c>
      <c r="X65" s="1" t="str">
        <f t="shared" si="54"/>
        <v/>
      </c>
      <c r="Y65" s="1" t="str">
        <f t="shared" si="55"/>
        <v/>
      </c>
      <c r="Z65" s="1" t="str">
        <f t="shared" si="56"/>
        <v/>
      </c>
      <c r="AA65" s="1" t="str">
        <f t="shared" si="57"/>
        <v/>
      </c>
      <c r="AB65" s="1" t="str">
        <f t="shared" si="58"/>
        <v/>
      </c>
      <c r="AC65" s="1" t="str">
        <f t="shared" si="59"/>
        <v/>
      </c>
      <c r="AD65" s="1" t="str">
        <f t="shared" si="60"/>
        <v/>
      </c>
      <c r="AE65" s="1" t="str">
        <f t="shared" si="61"/>
        <v/>
      </c>
      <c r="AF65" s="1" t="str">
        <f t="shared" si="62"/>
        <v/>
      </c>
      <c r="AG65" s="1" t="str">
        <f t="shared" si="63"/>
        <v/>
      </c>
      <c r="AH65" s="1" t="str">
        <f t="shared" si="64"/>
        <v/>
      </c>
      <c r="AI65" s="1" t="str">
        <f t="shared" si="65"/>
        <v/>
      </c>
      <c r="AJ65" s="1" t="str">
        <f t="shared" si="66"/>
        <v/>
      </c>
      <c r="AK65" s="1" t="str">
        <f t="shared" si="67"/>
        <v/>
      </c>
      <c r="AL65" s="1" t="str">
        <f t="shared" si="68"/>
        <v/>
      </c>
      <c r="AM65" s="1" t="str">
        <f t="shared" si="69"/>
        <v/>
      </c>
      <c r="AN65" s="1" t="str">
        <f t="shared" si="70"/>
        <v>Table 1076: allowed revenue and rate of return,</v>
      </c>
      <c r="AO65" s="1" t="str">
        <f t="shared" si="71"/>
        <v/>
      </c>
      <c r="AP65" s="1" t="str">
        <f t="shared" si="72"/>
        <v/>
      </c>
      <c r="AQ65" s="1" t="str">
        <f t="shared" si="73"/>
        <v/>
      </c>
      <c r="AU65" s="1" t="str">
        <f t="shared" si="74"/>
        <v>Changes due to issue of Model version DCP179,Table 1076: allowed revenue and rate of return,</v>
      </c>
      <c r="AV65" s="1" t="str">
        <f t="shared" si="75"/>
        <v/>
      </c>
      <c r="AW65" s="1" t="str">
        <f t="shared" si="76"/>
        <v>Gone up mainly due to Changes due to issue of Model version DCP179,Table 1076: allowed revenue and rate of return,</v>
      </c>
      <c r="AX65" s="1" t="str">
        <f t="shared" si="77"/>
        <v>No factors contributing to greater than 2% downward change.</v>
      </c>
      <c r="AY65" s="1" t="str">
        <f t="shared" si="78"/>
        <v>Gone up mainly due to Changes due to issue of Model version DCP179,Table 1076: allowed revenue and rate of return,</v>
      </c>
      <c r="AZ65" s="1" t="str">
        <f t="shared" si="79"/>
        <v xml:space="preserve">Gone down mainly due to </v>
      </c>
    </row>
    <row r="66" spans="2:52" x14ac:dyDescent="0.25">
      <c r="B66" s="1" t="s">
        <v>22</v>
      </c>
      <c r="D66" s="1" t="str">
        <f t="shared" ref="D66:D71" si="80">IF(OR(D19="-",D19&lt;0.02),"",D$28&amp;",")</f>
        <v/>
      </c>
      <c r="E66" s="1" t="str">
        <f t="shared" ref="E66:E71" si="81">IF(OR(D19="-",D19&gt;-0.02),"",D$28&amp;",")</f>
        <v/>
      </c>
      <c r="F66" s="1" t="str">
        <f t="shared" ref="F66:F71" si="82">IF(OR(F43="-",F43&lt;0.02),"",F$28&amp;",")</f>
        <v/>
      </c>
      <c r="G66" s="1" t="str">
        <f t="shared" ref="G66:G71" si="83">IF(OR(F43="-",F43&gt;-0.02),"",F$28&amp;",")</f>
        <v/>
      </c>
      <c r="H66" s="1" t="str">
        <f t="shared" ref="H66:H72" si="84">IF(OR(H43="-",H43&lt;0.02),"",H$28&amp;",")</f>
        <v>Changes due to issue of Model version DCP179,</v>
      </c>
      <c r="I66" s="1" t="str">
        <f t="shared" ref="I66:I71" si="85">IF(OR(H43="-",H43&gt;-0.02),"",H$28&amp;",")</f>
        <v/>
      </c>
      <c r="J66" s="1" t="str">
        <f t="shared" ref="J66:J72" si="86">IF(OR(J43="-",J43&lt;0.02),"",J$28&amp;",")</f>
        <v/>
      </c>
      <c r="K66" s="1" t="str">
        <f t="shared" ref="K66:K71" si="87">IF(OR(J43="-",J43&gt;-0.02),"",J$28&amp;",")</f>
        <v/>
      </c>
      <c r="L66" s="1" t="str">
        <f t="shared" ref="L66:L72" si="88">IF(OR(L43="-",L43&lt;0.02),"",L$28&amp;",")</f>
        <v/>
      </c>
      <c r="M66" s="1" t="str">
        <f t="shared" ref="M66:M71" si="89">IF(OR(L43="-",L43&gt;-0.02),"",L$28&amp;",")</f>
        <v/>
      </c>
      <c r="N66" s="1" t="str">
        <f t="shared" ref="N66:N72" si="90">IF(OR(N43="-",N43&lt;0.02),"",N$28&amp;",")</f>
        <v/>
      </c>
      <c r="O66" s="1" t="str">
        <f t="shared" ref="O66:O71" si="91">IF(OR(N43="-",N43&gt;-0.02),"",N$28&amp;",")</f>
        <v/>
      </c>
      <c r="P66" s="1" t="str">
        <f t="shared" ref="P66:P72" si="92">IF(OR(P43="-",P43&lt;0.02),"",P$28&amp;",")</f>
        <v/>
      </c>
      <c r="Q66" s="1" t="str">
        <f t="shared" ref="Q66:Q71" si="93">IF(OR(P43="-",P43&gt;-0.02),"",P$28&amp;",")</f>
        <v/>
      </c>
      <c r="R66" s="1" t="str">
        <f t="shared" ref="R66:R72" si="94">IF(OR(R43="-",R43&lt;0.02),"",R$28&amp;",")</f>
        <v/>
      </c>
      <c r="S66" s="1" t="str">
        <f t="shared" ref="S66:S71" si="95">IF(OR(R43="-",R43&gt;-0.02),"",R$28&amp;",")</f>
        <v/>
      </c>
      <c r="T66" s="1" t="str">
        <f t="shared" ref="T66:T72" si="96">IF(OR(T43="-",T43&lt;0.02),"",T$28&amp;",")</f>
        <v/>
      </c>
      <c r="U66" s="1" t="str">
        <f t="shared" ref="U66:U71" si="97">IF(OR(T43="-",T43&gt;-0.02),"",T$28&amp;",")</f>
        <v/>
      </c>
      <c r="V66" s="1" t="str">
        <f t="shared" ref="V66:V72" si="98">IF(OR(V43="-",V43&lt;0.02),"",V$28&amp;",")</f>
        <v/>
      </c>
      <c r="W66" s="1" t="str">
        <f t="shared" ref="W66:W71" si="99">IF(OR(V43="-",V43&gt;-0.02),"",V$28&amp;",")</f>
        <v/>
      </c>
      <c r="X66" s="1" t="str">
        <f t="shared" ref="X66:X72" si="100">IF(OR(X43="-",X43&lt;0.02),"",X$28&amp;",")</f>
        <v/>
      </c>
      <c r="Y66" s="1" t="str">
        <f t="shared" ref="Y66:Y71" si="101">IF(OR(X43="-",X43&gt;-0.02),"",X$28&amp;",")</f>
        <v/>
      </c>
      <c r="Z66" s="1" t="str">
        <f t="shared" ref="Z66:Z72" si="102">IF(OR(Z43="-",Z43&lt;0.02),"",Z$28&amp;",")</f>
        <v/>
      </c>
      <c r="AA66" s="1" t="str">
        <f t="shared" ref="AA66:AA71" si="103">IF(OR(Z43="-",Z43&gt;-0.02),"",Z$28&amp;",")</f>
        <v/>
      </c>
      <c r="AB66" s="1" t="str">
        <f t="shared" ref="AB66:AB72" si="104">IF(OR(AB43="-",AB43&lt;0.02),"",AB$28&amp;",")</f>
        <v/>
      </c>
      <c r="AC66" s="1" t="str">
        <f t="shared" ref="AC66:AC71" si="105">IF(OR(AB43="-",AB43&gt;-0.02),"",AB$28&amp;",")</f>
        <v/>
      </c>
      <c r="AD66" s="1" t="str">
        <f t="shared" ref="AD66:AD72" si="106">IF(OR(AD43="-",AD43&lt;0.02),"",AD$28&amp;",")</f>
        <v/>
      </c>
      <c r="AE66" s="1" t="str">
        <f t="shared" ref="AE66:AE71" si="107">IF(OR(AD43="-",AD43&gt;-0.02),"",AD$28&amp;",")</f>
        <v/>
      </c>
      <c r="AF66" s="1" t="str">
        <f t="shared" ref="AF66:AF72" si="108">IF(OR(AF43="-",AF43&lt;0.02),"",AF$28&amp;",")</f>
        <v/>
      </c>
      <c r="AG66" s="1" t="str">
        <f t="shared" ref="AG66:AG71" si="109">IF(OR(AF43="-",AF43&gt;-0.02),"",AF$28&amp;",")</f>
        <v/>
      </c>
      <c r="AH66" s="1" t="str">
        <f t="shared" ref="AH66:AH72" si="110">IF(OR(AH43="-",AH43&lt;0.02),"",AH$28&amp;",")</f>
        <v/>
      </c>
      <c r="AI66" s="1" t="str">
        <f t="shared" ref="AI66:AI71" si="111">IF(OR(AH43="-",AH43&gt;-0.02),"",AH$28&amp;",")</f>
        <v/>
      </c>
      <c r="AJ66" s="1" t="str">
        <f t="shared" ref="AJ66:AJ72" si="112">IF(OR(AJ43="-",AJ43&lt;0.02),"",AJ$28&amp;",")</f>
        <v/>
      </c>
      <c r="AK66" s="1" t="str">
        <f t="shared" ref="AK66:AK71" si="113">IF(OR(AJ43="-",AJ43&gt;-0.02),"",AJ$28&amp;",")</f>
        <v/>
      </c>
      <c r="AL66" s="1" t="str">
        <f t="shared" ref="AL66:AL72" si="114">IF(OR(AL43="-",AL43&lt;0.02),"",AL$28&amp;",")</f>
        <v/>
      </c>
      <c r="AM66" s="1" t="str">
        <f t="shared" ref="AM66:AM71" si="115">IF(OR(AL43="-",AL43&gt;-0.02),"",AL$28&amp;",")</f>
        <v/>
      </c>
      <c r="AN66" s="1" t="str">
        <f t="shared" ref="AN66:AN72" si="116">IF(OR(AN43="-",AN43&lt;0.02),"",AN$28&amp;",")</f>
        <v>Table 1076: allowed revenue and rate of return,</v>
      </c>
      <c r="AO66" s="1" t="str">
        <f t="shared" ref="AO66:AO71" si="117">IF(OR(AN43="-",AN43&gt;-0.02),"",AN$28&amp;",")</f>
        <v/>
      </c>
      <c r="AP66" s="1" t="str">
        <f t="shared" ref="AP66:AP72" si="118">IF(OR(AP43="-",AP43&lt;0.02),"",AP$28&amp;",")</f>
        <v/>
      </c>
      <c r="AQ66" s="1" t="str">
        <f t="shared" ref="AQ66:AQ71" si="119">IF(OR(AP43="-",AP43&gt;-0.02),"",AP$28&amp;",")</f>
        <v/>
      </c>
      <c r="AU66" s="1" t="str">
        <f t="shared" ref="AU66" si="120">D66&amp;F66&amp;H66&amp;J66&amp;L66&amp;N66&amp;P66&amp;R66&amp;T66&amp;V66&amp;X66&amp;Z66&amp;AB66&amp;AD66&amp;AF66&amp;AH66&amp;AJ66&amp;AL66&amp;AN66&amp;AP66</f>
        <v>Changes due to issue of Model version DCP179,Table 1076: allowed revenue and rate of return,</v>
      </c>
      <c r="AV66" s="1" t="str">
        <f t="shared" ref="AV66" si="121">E66&amp;G66&amp;I66&amp;K66&amp;M66&amp;O66&amp;Q66&amp;S66&amp;U66&amp;W66&amp;Y66&amp;AA66&amp;AC66&amp;AE66&amp;AG66&amp;AI66&amp;AK66&amp;AM66&amp;AO66&amp;AQ66</f>
        <v/>
      </c>
      <c r="AW66" s="1" t="str">
        <f t="shared" ref="AW66" si="122">IF(AU66="","No factors contributing to greater than 2% upward change.",AY66)</f>
        <v>Gone up mainly due to Changes due to issue of Model version DCP179,Table 1076: allowed revenue and rate of return,</v>
      </c>
      <c r="AX66" s="1" t="str">
        <f t="shared" ref="AX66" si="123">IF(AV66="","No factors contributing to greater than 2% downward change.",AZ66)</f>
        <v>No factors contributing to greater than 2% downward change.</v>
      </c>
      <c r="AY66" s="1" t="str">
        <f t="shared" ref="AY66" si="124">"Gone up mainly due to "&amp;AU66</f>
        <v>Gone up mainly due to Changes due to issue of Model version DCP179,Table 1076: allowed revenue and rate of return,</v>
      </c>
      <c r="AZ66" s="1" t="str">
        <f t="shared" ref="AZ66" si="125">"Gone down mainly due to "&amp;AV66</f>
        <v xml:space="preserve">Gone down mainly due to </v>
      </c>
    </row>
    <row r="67" spans="2:52" x14ac:dyDescent="0.25">
      <c r="B67" s="1" t="s">
        <v>23</v>
      </c>
      <c r="D67" s="1" t="str">
        <f t="shared" si="80"/>
        <v/>
      </c>
      <c r="E67" s="1" t="str">
        <f t="shared" si="81"/>
        <v/>
      </c>
      <c r="F67" s="1" t="str">
        <f t="shared" si="82"/>
        <v/>
      </c>
      <c r="G67" s="1" t="str">
        <f t="shared" si="83"/>
        <v/>
      </c>
      <c r="H67" s="1" t="str">
        <f t="shared" si="84"/>
        <v>Changes due to issue of Model version DCP179,</v>
      </c>
      <c r="I67" s="1" t="str">
        <f t="shared" si="85"/>
        <v/>
      </c>
      <c r="J67" s="1" t="str">
        <f t="shared" si="86"/>
        <v/>
      </c>
      <c r="K67" s="1" t="str">
        <f t="shared" si="87"/>
        <v/>
      </c>
      <c r="L67" s="1" t="str">
        <f t="shared" si="88"/>
        <v/>
      </c>
      <c r="M67" s="1" t="str">
        <f t="shared" si="89"/>
        <v/>
      </c>
      <c r="N67" s="1" t="str">
        <f t="shared" si="90"/>
        <v/>
      </c>
      <c r="O67" s="1" t="str">
        <f t="shared" si="91"/>
        <v/>
      </c>
      <c r="P67" s="1" t="str">
        <f t="shared" si="92"/>
        <v/>
      </c>
      <c r="Q67" s="1" t="str">
        <f t="shared" si="93"/>
        <v/>
      </c>
      <c r="R67" s="1" t="str">
        <f t="shared" si="94"/>
        <v/>
      </c>
      <c r="S67" s="1" t="str">
        <f t="shared" si="95"/>
        <v/>
      </c>
      <c r="T67" s="1" t="str">
        <f t="shared" si="96"/>
        <v/>
      </c>
      <c r="U67" s="1" t="str">
        <f t="shared" si="97"/>
        <v/>
      </c>
      <c r="V67" s="1" t="str">
        <f t="shared" si="98"/>
        <v/>
      </c>
      <c r="W67" s="1" t="str">
        <f t="shared" si="99"/>
        <v/>
      </c>
      <c r="X67" s="1" t="str">
        <f t="shared" si="100"/>
        <v/>
      </c>
      <c r="Y67" s="1" t="str">
        <f t="shared" si="101"/>
        <v/>
      </c>
      <c r="Z67" s="1" t="str">
        <f t="shared" si="102"/>
        <v/>
      </c>
      <c r="AA67" s="1" t="str">
        <f t="shared" si="103"/>
        <v>Table 1059: Otex,</v>
      </c>
      <c r="AB67" s="1" t="str">
        <f t="shared" si="104"/>
        <v/>
      </c>
      <c r="AC67" s="1" t="str">
        <f t="shared" si="105"/>
        <v/>
      </c>
      <c r="AD67" s="1" t="str">
        <f t="shared" si="106"/>
        <v/>
      </c>
      <c r="AE67" s="1" t="str">
        <f t="shared" si="107"/>
        <v/>
      </c>
      <c r="AF67" s="1" t="str">
        <f t="shared" si="108"/>
        <v/>
      </c>
      <c r="AG67" s="1" t="str">
        <f t="shared" si="109"/>
        <v/>
      </c>
      <c r="AH67" s="1" t="str">
        <f t="shared" si="110"/>
        <v/>
      </c>
      <c r="AI67" s="1" t="str">
        <f t="shared" si="111"/>
        <v/>
      </c>
      <c r="AJ67" s="1" t="str">
        <f t="shared" si="112"/>
        <v/>
      </c>
      <c r="AK67" s="1" t="str">
        <f t="shared" si="113"/>
        <v/>
      </c>
      <c r="AL67" s="1" t="str">
        <f t="shared" si="114"/>
        <v/>
      </c>
      <c r="AM67" s="1" t="str">
        <f t="shared" si="115"/>
        <v/>
      </c>
      <c r="AN67" s="1" t="str">
        <f t="shared" si="116"/>
        <v>Table 1076: allowed revenue and rate of return,</v>
      </c>
      <c r="AO67" s="1" t="str">
        <f t="shared" si="117"/>
        <v/>
      </c>
      <c r="AP67" s="1" t="str">
        <f t="shared" si="118"/>
        <v/>
      </c>
      <c r="AQ67" s="1" t="str">
        <f t="shared" si="119"/>
        <v/>
      </c>
      <c r="AU67" s="1" t="str">
        <f t="shared" si="74"/>
        <v>Changes due to issue of Model version DCP179,Table 1076: allowed revenue and rate of return,</v>
      </c>
      <c r="AV67" s="1" t="str">
        <f t="shared" si="75"/>
        <v>Table 1059: Otex,</v>
      </c>
      <c r="AW67" s="1" t="str">
        <f t="shared" si="76"/>
        <v>Gone up mainly due to Changes due to issue of Model version DCP179,Table 1076: allowed revenue and rate of return,</v>
      </c>
      <c r="AX67" s="1" t="str">
        <f t="shared" si="77"/>
        <v>Gone down mainly due to Table 1059: Otex,</v>
      </c>
      <c r="AY67" s="1" t="str">
        <f t="shared" si="78"/>
        <v>Gone up mainly due to Changes due to issue of Model version DCP179,Table 1076: allowed revenue and rate of return,</v>
      </c>
      <c r="AZ67" s="1" t="str">
        <f t="shared" si="79"/>
        <v>Gone down mainly due to Table 1059: Otex,</v>
      </c>
    </row>
    <row r="68" spans="2:52" x14ac:dyDescent="0.25">
      <c r="B68" s="1" t="s">
        <v>74</v>
      </c>
      <c r="D68" s="1" t="str">
        <f t="shared" si="80"/>
        <v/>
      </c>
      <c r="E68" s="1" t="str">
        <f t="shared" si="81"/>
        <v/>
      </c>
      <c r="F68" s="1" t="str">
        <f t="shared" si="82"/>
        <v/>
      </c>
      <c r="G68" s="1" t="str">
        <f t="shared" si="83"/>
        <v/>
      </c>
      <c r="H68" s="1" t="str">
        <f t="shared" si="84"/>
        <v>Changes due to issue of Model version DCP179,</v>
      </c>
      <c r="I68" s="1" t="str">
        <f t="shared" si="85"/>
        <v/>
      </c>
      <c r="J68" s="1" t="str">
        <f t="shared" si="86"/>
        <v/>
      </c>
      <c r="K68" s="1" t="str">
        <f t="shared" si="87"/>
        <v/>
      </c>
      <c r="L68" s="1" t="str">
        <f t="shared" si="88"/>
        <v/>
      </c>
      <c r="M68" s="1" t="str">
        <f t="shared" si="89"/>
        <v/>
      </c>
      <c r="N68" s="1" t="str">
        <f t="shared" si="90"/>
        <v/>
      </c>
      <c r="O68" s="1" t="str">
        <f t="shared" si="91"/>
        <v/>
      </c>
      <c r="P68" s="1" t="str">
        <f t="shared" si="92"/>
        <v/>
      </c>
      <c r="Q68" s="1" t="str">
        <f t="shared" si="93"/>
        <v/>
      </c>
      <c r="R68" s="1" t="str">
        <f t="shared" si="94"/>
        <v/>
      </c>
      <c r="S68" s="1" t="str">
        <f t="shared" si="95"/>
        <v/>
      </c>
      <c r="T68" s="1" t="str">
        <f t="shared" si="96"/>
        <v/>
      </c>
      <c r="U68" s="1" t="str">
        <f t="shared" si="97"/>
        <v/>
      </c>
      <c r="V68" s="1" t="str">
        <f t="shared" si="98"/>
        <v/>
      </c>
      <c r="W68" s="1" t="str">
        <f t="shared" si="99"/>
        <v/>
      </c>
      <c r="X68" s="1" t="str">
        <f t="shared" si="100"/>
        <v/>
      </c>
      <c r="Y68" s="1" t="str">
        <f t="shared" si="101"/>
        <v/>
      </c>
      <c r="Z68" s="1" t="str">
        <f t="shared" si="102"/>
        <v/>
      </c>
      <c r="AA68" s="1" t="str">
        <f t="shared" si="103"/>
        <v/>
      </c>
      <c r="AB68" s="1" t="str">
        <f t="shared" si="104"/>
        <v/>
      </c>
      <c r="AC68" s="1" t="str">
        <f t="shared" si="105"/>
        <v/>
      </c>
      <c r="AD68" s="1" t="str">
        <f t="shared" si="106"/>
        <v/>
      </c>
      <c r="AE68" s="1" t="str">
        <f t="shared" si="107"/>
        <v/>
      </c>
      <c r="AF68" s="1" t="str">
        <f t="shared" si="108"/>
        <v/>
      </c>
      <c r="AG68" s="1" t="str">
        <f t="shared" si="109"/>
        <v/>
      </c>
      <c r="AH68" s="1" t="str">
        <f t="shared" si="110"/>
        <v/>
      </c>
      <c r="AI68" s="1" t="str">
        <f t="shared" si="111"/>
        <v/>
      </c>
      <c r="AJ68" s="1" t="str">
        <f t="shared" si="112"/>
        <v/>
      </c>
      <c r="AK68" s="1" t="str">
        <f t="shared" si="113"/>
        <v/>
      </c>
      <c r="AL68" s="1" t="str">
        <f t="shared" si="114"/>
        <v/>
      </c>
      <c r="AM68" s="1" t="str">
        <f t="shared" si="115"/>
        <v>Table 1053: volumes and mpans etc forecast,</v>
      </c>
      <c r="AN68" s="1" t="str">
        <f t="shared" si="116"/>
        <v>Table 1076: allowed revenue and rate of return,</v>
      </c>
      <c r="AO68" s="1" t="str">
        <f t="shared" si="117"/>
        <v/>
      </c>
      <c r="AP68" s="1" t="str">
        <f t="shared" si="118"/>
        <v/>
      </c>
      <c r="AQ68" s="1" t="str">
        <f t="shared" si="119"/>
        <v/>
      </c>
      <c r="AU68" s="1" t="str">
        <f t="shared" si="74"/>
        <v>Changes due to issue of Model version DCP179,Table 1076: allowed revenue and rate of return,</v>
      </c>
      <c r="AV68" s="1" t="str">
        <f t="shared" si="75"/>
        <v>Table 1053: volumes and mpans etc forecast,</v>
      </c>
      <c r="AW68" s="1" t="str">
        <f t="shared" si="76"/>
        <v>Gone up mainly due to Changes due to issue of Model version DCP179,Table 1076: allowed revenue and rate of return,</v>
      </c>
      <c r="AX68" s="1" t="str">
        <f t="shared" si="77"/>
        <v>Gone down mainly due to Table 1053: volumes and mpans etc forecast,</v>
      </c>
      <c r="AY68" s="1" t="str">
        <f t="shared" si="78"/>
        <v>Gone up mainly due to Changes due to issue of Model version DCP179,Table 1076: allowed revenue and rate of return,</v>
      </c>
      <c r="AZ68" s="1" t="str">
        <f t="shared" si="79"/>
        <v>Gone down mainly due to Table 1053: volumes and mpans etc forecast,</v>
      </c>
    </row>
    <row r="69" spans="2:52" x14ac:dyDescent="0.25">
      <c r="B69" s="1" t="s">
        <v>75</v>
      </c>
      <c r="D69" s="1" t="str">
        <f t="shared" si="80"/>
        <v/>
      </c>
      <c r="E69" s="1" t="str">
        <f t="shared" si="81"/>
        <v/>
      </c>
      <c r="F69" s="1" t="str">
        <f t="shared" si="82"/>
        <v/>
      </c>
      <c r="G69" s="1" t="str">
        <f t="shared" si="83"/>
        <v/>
      </c>
      <c r="H69" s="1" t="str">
        <f t="shared" si="84"/>
        <v/>
      </c>
      <c r="I69" s="1" t="str">
        <f t="shared" si="85"/>
        <v>Changes due to issue of Model version DCP179,</v>
      </c>
      <c r="J69" s="1" t="str">
        <f t="shared" si="86"/>
        <v/>
      </c>
      <c r="K69" s="1" t="str">
        <f t="shared" si="87"/>
        <v/>
      </c>
      <c r="L69" s="1" t="str">
        <f t="shared" si="88"/>
        <v/>
      </c>
      <c r="M69" s="1" t="str">
        <f t="shared" si="89"/>
        <v/>
      </c>
      <c r="N69" s="1" t="str">
        <f t="shared" si="90"/>
        <v/>
      </c>
      <c r="O69" s="1" t="str">
        <f t="shared" si="91"/>
        <v/>
      </c>
      <c r="P69" s="1" t="str">
        <f t="shared" si="92"/>
        <v/>
      </c>
      <c r="Q69" s="1" t="str">
        <f t="shared" si="93"/>
        <v/>
      </c>
      <c r="R69" s="1" t="str">
        <f t="shared" si="94"/>
        <v/>
      </c>
      <c r="S69" s="1" t="str">
        <f t="shared" si="95"/>
        <v/>
      </c>
      <c r="T69" s="1" t="str">
        <f t="shared" si="96"/>
        <v/>
      </c>
      <c r="U69" s="1" t="str">
        <f t="shared" si="97"/>
        <v/>
      </c>
      <c r="V69" s="1" t="str">
        <f t="shared" si="98"/>
        <v/>
      </c>
      <c r="W69" s="1" t="str">
        <f t="shared" si="99"/>
        <v/>
      </c>
      <c r="X69" s="1" t="str">
        <f t="shared" si="100"/>
        <v/>
      </c>
      <c r="Y69" s="1" t="str">
        <f t="shared" si="101"/>
        <v/>
      </c>
      <c r="Z69" s="1" t="str">
        <f t="shared" si="102"/>
        <v/>
      </c>
      <c r="AA69" s="1" t="str">
        <f t="shared" si="103"/>
        <v/>
      </c>
      <c r="AB69" s="1" t="str">
        <f t="shared" si="104"/>
        <v/>
      </c>
      <c r="AC69" s="1" t="str">
        <f t="shared" si="105"/>
        <v/>
      </c>
      <c r="AD69" s="1" t="str">
        <f t="shared" si="106"/>
        <v/>
      </c>
      <c r="AE69" s="1" t="str">
        <f t="shared" si="107"/>
        <v/>
      </c>
      <c r="AF69" s="1" t="str">
        <f t="shared" si="108"/>
        <v/>
      </c>
      <c r="AG69" s="1" t="str">
        <f t="shared" si="109"/>
        <v/>
      </c>
      <c r="AH69" s="1" t="str">
        <f t="shared" si="110"/>
        <v/>
      </c>
      <c r="AI69" s="1" t="str">
        <f t="shared" si="111"/>
        <v/>
      </c>
      <c r="AJ69" s="1" t="str">
        <f t="shared" si="112"/>
        <v/>
      </c>
      <c r="AK69" s="1" t="str">
        <f t="shared" si="113"/>
        <v/>
      </c>
      <c r="AL69" s="1" t="str">
        <f t="shared" si="114"/>
        <v/>
      </c>
      <c r="AM69" s="1" t="str">
        <f t="shared" si="115"/>
        <v>Table 1053: volumes and mpans etc forecast,</v>
      </c>
      <c r="AN69" s="1" t="str">
        <f t="shared" si="116"/>
        <v>Table 1076: allowed revenue and rate of return,</v>
      </c>
      <c r="AO69" s="1" t="str">
        <f t="shared" si="117"/>
        <v/>
      </c>
      <c r="AP69" s="1" t="str">
        <f t="shared" si="118"/>
        <v/>
      </c>
      <c r="AQ69" s="1" t="str">
        <f t="shared" si="119"/>
        <v/>
      </c>
      <c r="AU69" s="1" t="str">
        <f t="shared" si="74"/>
        <v>Table 1076: allowed revenue and rate of return,</v>
      </c>
      <c r="AV69" s="1" t="str">
        <f t="shared" si="75"/>
        <v>Changes due to issue of Model version DCP179,Table 1053: volumes and mpans etc forecast,</v>
      </c>
      <c r="AW69" s="1" t="str">
        <f t="shared" si="76"/>
        <v>Gone up mainly due to Table 1076: allowed revenue and rate of return,</v>
      </c>
      <c r="AX69" s="1" t="str">
        <f t="shared" si="77"/>
        <v>Gone down mainly due to Changes due to issue of Model version DCP179,Table 1053: volumes and mpans etc forecast,</v>
      </c>
      <c r="AY69" s="1" t="str">
        <f t="shared" si="78"/>
        <v>Gone up mainly due to Table 1076: allowed revenue and rate of return,</v>
      </c>
      <c r="AZ69" s="1" t="str">
        <f t="shared" si="79"/>
        <v>Gone down mainly due to Changes due to issue of Model version DCP179,Table 1053: volumes and mpans etc forecast,</v>
      </c>
    </row>
    <row r="70" spans="2:52" x14ac:dyDescent="0.25">
      <c r="B70" s="1" t="s">
        <v>76</v>
      </c>
      <c r="D70" s="1" t="str">
        <f t="shared" si="80"/>
        <v/>
      </c>
      <c r="E70" s="1" t="str">
        <f t="shared" si="81"/>
        <v/>
      </c>
      <c r="F70" s="1" t="str">
        <f t="shared" si="82"/>
        <v/>
      </c>
      <c r="G70" s="1" t="str">
        <f t="shared" si="83"/>
        <v/>
      </c>
      <c r="H70" s="1" t="str">
        <f t="shared" si="84"/>
        <v/>
      </c>
      <c r="I70" s="1" t="str">
        <f t="shared" si="85"/>
        <v>Changes due to issue of Model version DCP179,</v>
      </c>
      <c r="J70" s="1" t="str">
        <f t="shared" si="86"/>
        <v/>
      </c>
      <c r="K70" s="1" t="str">
        <f t="shared" si="87"/>
        <v/>
      </c>
      <c r="L70" s="1" t="str">
        <f t="shared" si="88"/>
        <v/>
      </c>
      <c r="M70" s="1" t="str">
        <f t="shared" si="89"/>
        <v/>
      </c>
      <c r="N70" s="1" t="str">
        <f t="shared" si="90"/>
        <v/>
      </c>
      <c r="O70" s="1" t="str">
        <f t="shared" si="91"/>
        <v/>
      </c>
      <c r="P70" s="1" t="str">
        <f t="shared" si="92"/>
        <v/>
      </c>
      <c r="Q70" s="1" t="str">
        <f t="shared" si="93"/>
        <v/>
      </c>
      <c r="R70" s="1" t="str">
        <f t="shared" si="94"/>
        <v/>
      </c>
      <c r="S70" s="1" t="str">
        <f t="shared" si="95"/>
        <v/>
      </c>
      <c r="T70" s="1" t="str">
        <f t="shared" si="96"/>
        <v/>
      </c>
      <c r="U70" s="1" t="str">
        <f t="shared" si="97"/>
        <v/>
      </c>
      <c r="V70" s="1" t="str">
        <f t="shared" si="98"/>
        <v/>
      </c>
      <c r="W70" s="1" t="str">
        <f t="shared" si="99"/>
        <v/>
      </c>
      <c r="X70" s="1" t="str">
        <f t="shared" si="100"/>
        <v/>
      </c>
      <c r="Y70" s="1" t="str">
        <f t="shared" si="101"/>
        <v/>
      </c>
      <c r="Z70" s="1" t="str">
        <f t="shared" si="102"/>
        <v>Table 1059: Otex,</v>
      </c>
      <c r="AA70" s="1" t="str">
        <f t="shared" si="103"/>
        <v/>
      </c>
      <c r="AB70" s="1" t="str">
        <f t="shared" si="104"/>
        <v/>
      </c>
      <c r="AC70" s="1" t="str">
        <f t="shared" si="105"/>
        <v/>
      </c>
      <c r="AD70" s="1" t="str">
        <f t="shared" si="106"/>
        <v/>
      </c>
      <c r="AE70" s="1" t="str">
        <f t="shared" si="107"/>
        <v/>
      </c>
      <c r="AF70" s="1" t="str">
        <f t="shared" si="108"/>
        <v/>
      </c>
      <c r="AG70" s="1" t="str">
        <f t="shared" si="109"/>
        <v/>
      </c>
      <c r="AH70" s="1" t="str">
        <f t="shared" si="110"/>
        <v/>
      </c>
      <c r="AI70" s="1" t="str">
        <f t="shared" si="111"/>
        <v/>
      </c>
      <c r="AJ70" s="1" t="str">
        <f t="shared" si="112"/>
        <v/>
      </c>
      <c r="AK70" s="1" t="str">
        <f t="shared" si="113"/>
        <v/>
      </c>
      <c r="AL70" s="1" t="str">
        <f t="shared" si="114"/>
        <v/>
      </c>
      <c r="AM70" s="1" t="str">
        <f t="shared" si="115"/>
        <v>Table 1053: volumes and mpans etc forecast,</v>
      </c>
      <c r="AN70" s="1" t="str">
        <f t="shared" si="116"/>
        <v/>
      </c>
      <c r="AO70" s="1" t="str">
        <f t="shared" si="117"/>
        <v/>
      </c>
      <c r="AP70" s="1" t="str">
        <f t="shared" si="118"/>
        <v/>
      </c>
      <c r="AQ70" s="1" t="str">
        <f t="shared" si="119"/>
        <v/>
      </c>
      <c r="AU70" s="1" t="str">
        <f t="shared" si="74"/>
        <v>Table 1059: Otex,</v>
      </c>
      <c r="AV70" s="1" t="str">
        <f t="shared" si="75"/>
        <v>Changes due to issue of Model version DCP179,Table 1053: volumes and mpans etc forecast,</v>
      </c>
      <c r="AW70" s="1" t="str">
        <f t="shared" si="76"/>
        <v>Gone up mainly due to Table 1059: Otex,</v>
      </c>
      <c r="AX70" s="1" t="str">
        <f t="shared" si="77"/>
        <v>Gone down mainly due to Changes due to issue of Model version DCP179,Table 1053: volumes and mpans etc forecast,</v>
      </c>
      <c r="AY70" s="1" t="str">
        <f t="shared" si="78"/>
        <v>Gone up mainly due to Table 1059: Otex,</v>
      </c>
      <c r="AZ70" s="1" t="str">
        <f t="shared" si="79"/>
        <v>Gone down mainly due to Changes due to issue of Model version DCP179,Table 1053: volumes and mpans etc forecast,</v>
      </c>
    </row>
    <row r="71" spans="2:52" x14ac:dyDescent="0.25">
      <c r="B71" s="1" t="s">
        <v>77</v>
      </c>
      <c r="D71" s="1" t="str">
        <f t="shared" si="80"/>
        <v/>
      </c>
      <c r="E71" s="1" t="str">
        <f t="shared" si="81"/>
        <v/>
      </c>
      <c r="F71" s="1" t="str">
        <f t="shared" si="82"/>
        <v/>
      </c>
      <c r="G71" s="1" t="str">
        <f t="shared" si="83"/>
        <v/>
      </c>
      <c r="H71" s="1" t="str">
        <f t="shared" si="84"/>
        <v/>
      </c>
      <c r="I71" s="1" t="str">
        <f t="shared" si="85"/>
        <v/>
      </c>
      <c r="J71" s="1" t="str">
        <f t="shared" si="86"/>
        <v/>
      </c>
      <c r="K71" s="1" t="str">
        <f t="shared" si="87"/>
        <v/>
      </c>
      <c r="L71" s="1" t="str">
        <f t="shared" si="88"/>
        <v/>
      </c>
      <c r="M71" s="1" t="str">
        <f t="shared" si="89"/>
        <v/>
      </c>
      <c r="N71" s="1" t="str">
        <f t="shared" si="90"/>
        <v/>
      </c>
      <c r="O71" s="1" t="str">
        <f t="shared" si="91"/>
        <v/>
      </c>
      <c r="P71" s="1" t="str">
        <f t="shared" si="92"/>
        <v/>
      </c>
      <c r="Q71" s="1" t="str">
        <f t="shared" si="93"/>
        <v/>
      </c>
      <c r="R71" s="1" t="str">
        <f t="shared" si="94"/>
        <v/>
      </c>
      <c r="S71" s="1" t="str">
        <f t="shared" si="95"/>
        <v/>
      </c>
      <c r="T71" s="1" t="str">
        <f t="shared" si="96"/>
        <v/>
      </c>
      <c r="U71" s="1" t="str">
        <f t="shared" si="97"/>
        <v/>
      </c>
      <c r="V71" s="1" t="str">
        <f t="shared" si="98"/>
        <v/>
      </c>
      <c r="W71" s="1" t="str">
        <f t="shared" si="99"/>
        <v/>
      </c>
      <c r="X71" s="1" t="str">
        <f t="shared" si="100"/>
        <v/>
      </c>
      <c r="Y71" s="1" t="str">
        <f t="shared" si="101"/>
        <v/>
      </c>
      <c r="Z71" s="1" t="str">
        <f t="shared" si="102"/>
        <v/>
      </c>
      <c r="AA71" s="1" t="str">
        <f t="shared" si="103"/>
        <v/>
      </c>
      <c r="AB71" s="1" t="str">
        <f t="shared" si="104"/>
        <v/>
      </c>
      <c r="AC71" s="1" t="str">
        <f t="shared" si="105"/>
        <v/>
      </c>
      <c r="AD71" s="1" t="str">
        <f t="shared" si="106"/>
        <v/>
      </c>
      <c r="AE71" s="1" t="str">
        <f t="shared" si="107"/>
        <v/>
      </c>
      <c r="AF71" s="1" t="str">
        <f t="shared" si="108"/>
        <v/>
      </c>
      <c r="AG71" s="1" t="str">
        <f t="shared" si="109"/>
        <v/>
      </c>
      <c r="AH71" s="1" t="str">
        <f t="shared" si="110"/>
        <v/>
      </c>
      <c r="AI71" s="1" t="str">
        <f t="shared" si="111"/>
        <v/>
      </c>
      <c r="AJ71" s="1" t="str">
        <f t="shared" si="112"/>
        <v/>
      </c>
      <c r="AK71" s="1" t="str">
        <f t="shared" si="113"/>
        <v/>
      </c>
      <c r="AL71" s="1" t="str">
        <f t="shared" si="114"/>
        <v/>
      </c>
      <c r="AM71" s="1" t="str">
        <f t="shared" si="115"/>
        <v/>
      </c>
      <c r="AN71" s="1" t="str">
        <f t="shared" si="116"/>
        <v/>
      </c>
      <c r="AO71" s="1" t="str">
        <f t="shared" si="117"/>
        <v/>
      </c>
      <c r="AP71" s="1" t="str">
        <f t="shared" si="118"/>
        <v/>
      </c>
      <c r="AQ71" s="1" t="str">
        <f t="shared" si="119"/>
        <v/>
      </c>
      <c r="AU71" s="1" t="str">
        <f t="shared" si="74"/>
        <v/>
      </c>
      <c r="AV71" s="1" t="str">
        <f t="shared" si="75"/>
        <v/>
      </c>
      <c r="AW71" s="1" t="str">
        <f t="shared" si="76"/>
        <v>No factors contributing to greater than 2% upward change.</v>
      </c>
      <c r="AX71" s="1" t="str">
        <f t="shared" si="77"/>
        <v>No factors contributing to greater than 2% downward change.</v>
      </c>
      <c r="AY71" s="1" t="str">
        <f t="shared" si="78"/>
        <v xml:space="preserve">Gone up mainly due to </v>
      </c>
      <c r="AZ71" s="1" t="str">
        <f t="shared" si="79"/>
        <v xml:space="preserve">Gone down mainly due to </v>
      </c>
    </row>
    <row r="72" spans="2:52" x14ac:dyDescent="0.25">
      <c r="B72" s="1" t="s">
        <v>24</v>
      </c>
      <c r="G72" s="1" t="str">
        <f t="shared" ref="G72" si="126">IF(OR(F49="-",F49&gt;-0.02),"",F$28&amp;",")</f>
        <v/>
      </c>
      <c r="H72" s="1" t="str">
        <f t="shared" si="84"/>
        <v/>
      </c>
      <c r="I72" s="1" t="str">
        <f t="shared" ref="I72" si="127">IF(OR(H49="-",H49&gt;-0.02),"",H$28&amp;",")</f>
        <v>Changes due to issue of Model version DCP179,</v>
      </c>
      <c r="J72" s="1" t="str">
        <f t="shared" si="86"/>
        <v/>
      </c>
      <c r="K72" s="1" t="str">
        <f t="shared" ref="K72" si="128">IF(OR(J49="-",J49&gt;-0.02),"",J$28&amp;",")</f>
        <v/>
      </c>
      <c r="L72" s="1" t="str">
        <f t="shared" si="88"/>
        <v/>
      </c>
      <c r="M72" s="1" t="str">
        <f t="shared" ref="M72" si="129">IF(OR(L49="-",L49&gt;-0.02),"",L$28&amp;",")</f>
        <v/>
      </c>
      <c r="N72" s="1" t="str">
        <f t="shared" si="90"/>
        <v/>
      </c>
      <c r="O72" s="1" t="str">
        <f t="shared" ref="O72" si="130">IF(OR(N49="-",N49&gt;-0.02),"",N$28&amp;",")</f>
        <v/>
      </c>
      <c r="P72" s="1" t="str">
        <f t="shared" si="92"/>
        <v/>
      </c>
      <c r="Q72" s="1" t="str">
        <f t="shared" ref="Q72" si="131">IF(OR(P49="-",P49&gt;-0.02),"",P$28&amp;",")</f>
        <v/>
      </c>
      <c r="R72" s="1" t="str">
        <f t="shared" si="94"/>
        <v/>
      </c>
      <c r="S72" s="1" t="str">
        <f t="shared" ref="S72" si="132">IF(OR(R49="-",R49&gt;-0.02),"",R$28&amp;",")</f>
        <v/>
      </c>
      <c r="T72" s="1" t="str">
        <f t="shared" si="96"/>
        <v/>
      </c>
      <c r="U72" s="1" t="str">
        <f t="shared" ref="U72" si="133">IF(OR(T49="-",T49&gt;-0.02),"",T$28&amp;",")</f>
        <v/>
      </c>
      <c r="V72" s="1" t="str">
        <f t="shared" si="98"/>
        <v/>
      </c>
      <c r="W72" s="1" t="str">
        <f t="shared" ref="W72" si="134">IF(OR(V49="-",V49&gt;-0.02),"",V$28&amp;",")</f>
        <v/>
      </c>
      <c r="X72" s="1" t="str">
        <f t="shared" si="100"/>
        <v/>
      </c>
      <c r="Y72" s="1" t="str">
        <f t="shared" ref="Y72" si="135">IF(OR(X49="-",X49&gt;-0.02),"",X$28&amp;",")</f>
        <v/>
      </c>
      <c r="Z72" s="1" t="str">
        <f t="shared" si="102"/>
        <v/>
      </c>
      <c r="AA72" s="1" t="str">
        <f t="shared" ref="AA72" si="136">IF(OR(Z49="-",Z49&gt;-0.02),"",Z$28&amp;",")</f>
        <v/>
      </c>
      <c r="AB72" s="1" t="str">
        <f t="shared" si="104"/>
        <v/>
      </c>
      <c r="AC72" s="1" t="str">
        <f t="shared" ref="AC72" si="137">IF(OR(AB49="-",AB49&gt;-0.02),"",AB$28&amp;",")</f>
        <v/>
      </c>
      <c r="AD72" s="1" t="str">
        <f t="shared" si="106"/>
        <v/>
      </c>
      <c r="AE72" s="1" t="str">
        <f t="shared" ref="AE72" si="138">IF(OR(AD49="-",AD49&gt;-0.02),"",AD$28&amp;",")</f>
        <v/>
      </c>
      <c r="AF72" s="1" t="str">
        <f t="shared" si="108"/>
        <v/>
      </c>
      <c r="AG72" s="1" t="str">
        <f t="shared" ref="AG72" si="139">IF(OR(AF49="-",AF49&gt;-0.02),"",AF$28&amp;",")</f>
        <v/>
      </c>
      <c r="AH72" s="1" t="str">
        <f t="shared" si="110"/>
        <v/>
      </c>
      <c r="AI72" s="1" t="str">
        <f t="shared" ref="AI72" si="140">IF(OR(AH49="-",AH49&gt;-0.02),"",AH$28&amp;",")</f>
        <v/>
      </c>
      <c r="AJ72" s="1" t="str">
        <f t="shared" si="112"/>
        <v/>
      </c>
      <c r="AK72" s="1" t="str">
        <f t="shared" ref="AK72" si="141">IF(OR(AJ49="-",AJ49&gt;-0.02),"",AJ$28&amp;",")</f>
        <v/>
      </c>
      <c r="AL72" s="1" t="str">
        <f t="shared" si="114"/>
        <v/>
      </c>
      <c r="AM72" s="1" t="str">
        <f t="shared" ref="AM72" si="142">IF(OR(AL49="-",AL49&gt;-0.02),"",AL$28&amp;",")</f>
        <v>Table 1053: volumes and mpans etc forecast,</v>
      </c>
      <c r="AN72" s="1" t="str">
        <f t="shared" si="116"/>
        <v>Table 1076: allowed revenue and rate of return,</v>
      </c>
      <c r="AO72" s="1" t="str">
        <f t="shared" ref="AO72" si="143">IF(OR(AN49="-",AN49&gt;-0.02),"",AN$28&amp;",")</f>
        <v/>
      </c>
      <c r="AP72" s="1" t="str">
        <f t="shared" si="118"/>
        <v/>
      </c>
      <c r="AQ72" s="1" t="str">
        <f t="shared" ref="AQ72" si="144">IF(OR(AP49="-",AP49&gt;-0.02),"",AP$28&amp;",")</f>
        <v/>
      </c>
      <c r="AU72" s="1" t="str">
        <f t="shared" ref="AU72" si="145">D72&amp;F72&amp;H72&amp;J72&amp;L72&amp;N72&amp;P72&amp;R72&amp;T72&amp;V72&amp;X72&amp;Z72&amp;AB72&amp;AD72&amp;AF72&amp;AH72&amp;AJ72&amp;AL72&amp;AN72&amp;AP72</f>
        <v>Table 1076: allowed revenue and rate of return,</v>
      </c>
      <c r="AV72" s="1" t="str">
        <f t="shared" ref="AV72" si="146">E72&amp;G72&amp;I72&amp;K72&amp;M72&amp;O72&amp;Q72&amp;S72&amp;U72&amp;W72&amp;Y72&amp;AA72&amp;AC72&amp;AE72&amp;AG72&amp;AI72&amp;AK72&amp;AM72&amp;AO72&amp;AQ72</f>
        <v>Changes due to issue of Model version DCP179,Table 1053: volumes and mpans etc forecast,</v>
      </c>
      <c r="AW72" s="1" t="str">
        <f t="shared" ref="AW72" si="147">IF(AU72="","No factors contributing to greater than 2% upward change.",AY72)</f>
        <v>Gone up mainly due to Table 1076: allowed revenue and rate of return,</v>
      </c>
      <c r="AX72" s="1" t="str">
        <f t="shared" ref="AX72" si="148">IF(AV72="","No factors contributing to greater than 2% downward change.",AZ72)</f>
        <v>Gone down mainly due to Changes due to issue of Model version DCP179,Table 1053: volumes and mpans etc forecast,</v>
      </c>
      <c r="AY72" s="1" t="str">
        <f t="shared" ref="AY72" si="149">"Gone up mainly due to "&amp;AU72</f>
        <v>Gone up mainly due to Table 1076: allowed revenue and rate of return,</v>
      </c>
      <c r="AZ72" s="1" t="str">
        <f t="shared" ref="AZ72" si="150">"Gone down mainly due to "&amp;AV72</f>
        <v>Gone down mainly due to Changes due to issue of Model version DCP179,Table 1053: volumes and mpans etc forecast,</v>
      </c>
    </row>
  </sheetData>
  <mergeCells count="61"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&amp;L&amp;Z&amp;F&amp;R&amp;D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5" sqref="Q15:Q16"/>
    </sheetView>
  </sheetViews>
  <sheetFormatPr defaultColWidth="40.85546875" defaultRowHeight="15" customHeight="1" x14ac:dyDescent="0.2"/>
  <cols>
    <col min="1" max="1" width="2" style="37" customWidth="1"/>
    <col min="2" max="2" width="47" style="39" customWidth="1"/>
    <col min="3" max="3" width="12" style="39" bestFit="1" customWidth="1"/>
    <col min="4" max="4" width="5.85546875" style="39" customWidth="1"/>
    <col min="5" max="7" width="10.28515625" style="39" bestFit="1" customWidth="1"/>
    <col min="8" max="8" width="13.140625" style="39" bestFit="1" customWidth="1"/>
    <col min="9" max="9" width="15.85546875" style="39" bestFit="1" customWidth="1"/>
    <col min="10" max="10" width="14" style="39" bestFit="1" customWidth="1"/>
    <col min="11" max="11" width="25.85546875" style="39" bestFit="1" customWidth="1"/>
    <col min="12" max="12" width="35.5703125" style="39" customWidth="1"/>
    <col min="13" max="13" width="12.7109375" style="39" bestFit="1" customWidth="1"/>
    <col min="14" max="14" width="14" style="39" bestFit="1" customWidth="1"/>
    <col min="15" max="16" width="13.42578125" style="39" customWidth="1"/>
    <col min="17" max="17" width="65.85546875" style="39" bestFit="1" customWidth="1"/>
    <col min="18" max="18" width="11" style="39" customWidth="1"/>
    <col min="19" max="256" width="40.85546875" style="39"/>
    <col min="257" max="257" width="4.85546875" style="39" customWidth="1"/>
    <col min="258" max="258" width="6.42578125" style="39" customWidth="1"/>
    <col min="259" max="259" width="47.42578125" style="39" customWidth="1"/>
    <col min="260" max="260" width="9" style="39" customWidth="1"/>
    <col min="261" max="261" width="5.85546875" style="39" customWidth="1"/>
    <col min="262" max="262" width="17.140625" style="39" customWidth="1"/>
    <col min="263" max="263" width="11.140625" style="39" customWidth="1"/>
    <col min="264" max="264" width="11.7109375" style="39" customWidth="1"/>
    <col min="265" max="265" width="13.42578125" style="39" customWidth="1"/>
    <col min="266" max="266" width="16.28515625" style="39" customWidth="1"/>
    <col min="267" max="267" width="15.85546875" style="39" customWidth="1"/>
    <col min="268" max="268" width="22.7109375" style="39" customWidth="1"/>
    <col min="269" max="269" width="9.42578125" style="39" customWidth="1"/>
    <col min="270" max="270" width="11.28515625" style="39" customWidth="1"/>
    <col min="271" max="271" width="17.42578125" style="39" customWidth="1"/>
    <col min="272" max="272" width="53" style="39" customWidth="1"/>
    <col min="273" max="512" width="40.85546875" style="39"/>
    <col min="513" max="513" width="4.85546875" style="39" customWidth="1"/>
    <col min="514" max="514" width="6.42578125" style="39" customWidth="1"/>
    <col min="515" max="515" width="47.42578125" style="39" customWidth="1"/>
    <col min="516" max="516" width="9" style="39" customWidth="1"/>
    <col min="517" max="517" width="5.85546875" style="39" customWidth="1"/>
    <col min="518" max="518" width="17.140625" style="39" customWidth="1"/>
    <col min="519" max="519" width="11.140625" style="39" customWidth="1"/>
    <col min="520" max="520" width="11.7109375" style="39" customWidth="1"/>
    <col min="521" max="521" width="13.42578125" style="39" customWidth="1"/>
    <col min="522" max="522" width="16.28515625" style="39" customWidth="1"/>
    <col min="523" max="523" width="15.85546875" style="39" customWidth="1"/>
    <col min="524" max="524" width="22.7109375" style="39" customWidth="1"/>
    <col min="525" max="525" width="9.42578125" style="39" customWidth="1"/>
    <col min="526" max="526" width="11.28515625" style="39" customWidth="1"/>
    <col min="527" max="527" width="17.42578125" style="39" customWidth="1"/>
    <col min="528" max="528" width="53" style="39" customWidth="1"/>
    <col min="529" max="768" width="40.85546875" style="39"/>
    <col min="769" max="769" width="4.85546875" style="39" customWidth="1"/>
    <col min="770" max="770" width="6.42578125" style="39" customWidth="1"/>
    <col min="771" max="771" width="47.42578125" style="39" customWidth="1"/>
    <col min="772" max="772" width="9" style="39" customWidth="1"/>
    <col min="773" max="773" width="5.85546875" style="39" customWidth="1"/>
    <col min="774" max="774" width="17.140625" style="39" customWidth="1"/>
    <col min="775" max="775" width="11.140625" style="39" customWidth="1"/>
    <col min="776" max="776" width="11.7109375" style="39" customWidth="1"/>
    <col min="777" max="777" width="13.42578125" style="39" customWidth="1"/>
    <col min="778" max="778" width="16.28515625" style="39" customWidth="1"/>
    <col min="779" max="779" width="15.85546875" style="39" customWidth="1"/>
    <col min="780" max="780" width="22.7109375" style="39" customWidth="1"/>
    <col min="781" max="781" width="9.42578125" style="39" customWidth="1"/>
    <col min="782" max="782" width="11.28515625" style="39" customWidth="1"/>
    <col min="783" max="783" width="17.42578125" style="39" customWidth="1"/>
    <col min="784" max="784" width="53" style="39" customWidth="1"/>
    <col min="785" max="1024" width="40.85546875" style="39"/>
    <col min="1025" max="1025" width="4.85546875" style="39" customWidth="1"/>
    <col min="1026" max="1026" width="6.42578125" style="39" customWidth="1"/>
    <col min="1027" max="1027" width="47.42578125" style="39" customWidth="1"/>
    <col min="1028" max="1028" width="9" style="39" customWidth="1"/>
    <col min="1029" max="1029" width="5.85546875" style="39" customWidth="1"/>
    <col min="1030" max="1030" width="17.140625" style="39" customWidth="1"/>
    <col min="1031" max="1031" width="11.140625" style="39" customWidth="1"/>
    <col min="1032" max="1032" width="11.7109375" style="39" customWidth="1"/>
    <col min="1033" max="1033" width="13.42578125" style="39" customWidth="1"/>
    <col min="1034" max="1034" width="16.28515625" style="39" customWidth="1"/>
    <col min="1035" max="1035" width="15.85546875" style="39" customWidth="1"/>
    <col min="1036" max="1036" width="22.7109375" style="39" customWidth="1"/>
    <col min="1037" max="1037" width="9.42578125" style="39" customWidth="1"/>
    <col min="1038" max="1038" width="11.28515625" style="39" customWidth="1"/>
    <col min="1039" max="1039" width="17.42578125" style="39" customWidth="1"/>
    <col min="1040" max="1040" width="53" style="39" customWidth="1"/>
    <col min="1041" max="1280" width="40.85546875" style="39"/>
    <col min="1281" max="1281" width="4.85546875" style="39" customWidth="1"/>
    <col min="1282" max="1282" width="6.42578125" style="39" customWidth="1"/>
    <col min="1283" max="1283" width="47.42578125" style="39" customWidth="1"/>
    <col min="1284" max="1284" width="9" style="39" customWidth="1"/>
    <col min="1285" max="1285" width="5.85546875" style="39" customWidth="1"/>
    <col min="1286" max="1286" width="17.140625" style="39" customWidth="1"/>
    <col min="1287" max="1287" width="11.140625" style="39" customWidth="1"/>
    <col min="1288" max="1288" width="11.7109375" style="39" customWidth="1"/>
    <col min="1289" max="1289" width="13.42578125" style="39" customWidth="1"/>
    <col min="1290" max="1290" width="16.28515625" style="39" customWidth="1"/>
    <col min="1291" max="1291" width="15.85546875" style="39" customWidth="1"/>
    <col min="1292" max="1292" width="22.7109375" style="39" customWidth="1"/>
    <col min="1293" max="1293" width="9.42578125" style="39" customWidth="1"/>
    <col min="1294" max="1294" width="11.28515625" style="39" customWidth="1"/>
    <col min="1295" max="1295" width="17.42578125" style="39" customWidth="1"/>
    <col min="1296" max="1296" width="53" style="39" customWidth="1"/>
    <col min="1297" max="1536" width="40.85546875" style="39"/>
    <col min="1537" max="1537" width="4.85546875" style="39" customWidth="1"/>
    <col min="1538" max="1538" width="6.42578125" style="39" customWidth="1"/>
    <col min="1539" max="1539" width="47.42578125" style="39" customWidth="1"/>
    <col min="1540" max="1540" width="9" style="39" customWidth="1"/>
    <col min="1541" max="1541" width="5.85546875" style="39" customWidth="1"/>
    <col min="1542" max="1542" width="17.140625" style="39" customWidth="1"/>
    <col min="1543" max="1543" width="11.140625" style="39" customWidth="1"/>
    <col min="1544" max="1544" width="11.7109375" style="39" customWidth="1"/>
    <col min="1545" max="1545" width="13.42578125" style="39" customWidth="1"/>
    <col min="1546" max="1546" width="16.28515625" style="39" customWidth="1"/>
    <col min="1547" max="1547" width="15.85546875" style="39" customWidth="1"/>
    <col min="1548" max="1548" width="22.7109375" style="39" customWidth="1"/>
    <col min="1549" max="1549" width="9.42578125" style="39" customWidth="1"/>
    <col min="1550" max="1550" width="11.28515625" style="39" customWidth="1"/>
    <col min="1551" max="1551" width="17.42578125" style="39" customWidth="1"/>
    <col min="1552" max="1552" width="53" style="39" customWidth="1"/>
    <col min="1553" max="1792" width="40.85546875" style="39"/>
    <col min="1793" max="1793" width="4.85546875" style="39" customWidth="1"/>
    <col min="1794" max="1794" width="6.42578125" style="39" customWidth="1"/>
    <col min="1795" max="1795" width="47.42578125" style="39" customWidth="1"/>
    <col min="1796" max="1796" width="9" style="39" customWidth="1"/>
    <col min="1797" max="1797" width="5.85546875" style="39" customWidth="1"/>
    <col min="1798" max="1798" width="17.140625" style="39" customWidth="1"/>
    <col min="1799" max="1799" width="11.140625" style="39" customWidth="1"/>
    <col min="1800" max="1800" width="11.7109375" style="39" customWidth="1"/>
    <col min="1801" max="1801" width="13.42578125" style="39" customWidth="1"/>
    <col min="1802" max="1802" width="16.28515625" style="39" customWidth="1"/>
    <col min="1803" max="1803" width="15.85546875" style="39" customWidth="1"/>
    <col min="1804" max="1804" width="22.7109375" style="39" customWidth="1"/>
    <col min="1805" max="1805" width="9.42578125" style="39" customWidth="1"/>
    <col min="1806" max="1806" width="11.28515625" style="39" customWidth="1"/>
    <col min="1807" max="1807" width="17.42578125" style="39" customWidth="1"/>
    <col min="1808" max="1808" width="53" style="39" customWidth="1"/>
    <col min="1809" max="2048" width="40.85546875" style="39"/>
    <col min="2049" max="2049" width="4.85546875" style="39" customWidth="1"/>
    <col min="2050" max="2050" width="6.42578125" style="39" customWidth="1"/>
    <col min="2051" max="2051" width="47.42578125" style="39" customWidth="1"/>
    <col min="2052" max="2052" width="9" style="39" customWidth="1"/>
    <col min="2053" max="2053" width="5.85546875" style="39" customWidth="1"/>
    <col min="2054" max="2054" width="17.140625" style="39" customWidth="1"/>
    <col min="2055" max="2055" width="11.140625" style="39" customWidth="1"/>
    <col min="2056" max="2056" width="11.7109375" style="39" customWidth="1"/>
    <col min="2057" max="2057" width="13.42578125" style="39" customWidth="1"/>
    <col min="2058" max="2058" width="16.28515625" style="39" customWidth="1"/>
    <col min="2059" max="2059" width="15.85546875" style="39" customWidth="1"/>
    <col min="2060" max="2060" width="22.7109375" style="39" customWidth="1"/>
    <col min="2061" max="2061" width="9.42578125" style="39" customWidth="1"/>
    <col min="2062" max="2062" width="11.28515625" style="39" customWidth="1"/>
    <col min="2063" max="2063" width="17.42578125" style="39" customWidth="1"/>
    <col min="2064" max="2064" width="53" style="39" customWidth="1"/>
    <col min="2065" max="2304" width="40.85546875" style="39"/>
    <col min="2305" max="2305" width="4.85546875" style="39" customWidth="1"/>
    <col min="2306" max="2306" width="6.42578125" style="39" customWidth="1"/>
    <col min="2307" max="2307" width="47.42578125" style="39" customWidth="1"/>
    <col min="2308" max="2308" width="9" style="39" customWidth="1"/>
    <col min="2309" max="2309" width="5.85546875" style="39" customWidth="1"/>
    <col min="2310" max="2310" width="17.140625" style="39" customWidth="1"/>
    <col min="2311" max="2311" width="11.140625" style="39" customWidth="1"/>
    <col min="2312" max="2312" width="11.7109375" style="39" customWidth="1"/>
    <col min="2313" max="2313" width="13.42578125" style="39" customWidth="1"/>
    <col min="2314" max="2314" width="16.28515625" style="39" customWidth="1"/>
    <col min="2315" max="2315" width="15.85546875" style="39" customWidth="1"/>
    <col min="2316" max="2316" width="22.7109375" style="39" customWidth="1"/>
    <col min="2317" max="2317" width="9.42578125" style="39" customWidth="1"/>
    <col min="2318" max="2318" width="11.28515625" style="39" customWidth="1"/>
    <col min="2319" max="2319" width="17.42578125" style="39" customWidth="1"/>
    <col min="2320" max="2320" width="53" style="39" customWidth="1"/>
    <col min="2321" max="2560" width="40.85546875" style="39"/>
    <col min="2561" max="2561" width="4.85546875" style="39" customWidth="1"/>
    <col min="2562" max="2562" width="6.42578125" style="39" customWidth="1"/>
    <col min="2563" max="2563" width="47.42578125" style="39" customWidth="1"/>
    <col min="2564" max="2564" width="9" style="39" customWidth="1"/>
    <col min="2565" max="2565" width="5.85546875" style="39" customWidth="1"/>
    <col min="2566" max="2566" width="17.140625" style="39" customWidth="1"/>
    <col min="2567" max="2567" width="11.140625" style="39" customWidth="1"/>
    <col min="2568" max="2568" width="11.7109375" style="39" customWidth="1"/>
    <col min="2569" max="2569" width="13.42578125" style="39" customWidth="1"/>
    <col min="2570" max="2570" width="16.28515625" style="39" customWidth="1"/>
    <col min="2571" max="2571" width="15.85546875" style="39" customWidth="1"/>
    <col min="2572" max="2572" width="22.7109375" style="39" customWidth="1"/>
    <col min="2573" max="2573" width="9.42578125" style="39" customWidth="1"/>
    <col min="2574" max="2574" width="11.28515625" style="39" customWidth="1"/>
    <col min="2575" max="2575" width="17.42578125" style="39" customWidth="1"/>
    <col min="2576" max="2576" width="53" style="39" customWidth="1"/>
    <col min="2577" max="2816" width="40.85546875" style="39"/>
    <col min="2817" max="2817" width="4.85546875" style="39" customWidth="1"/>
    <col min="2818" max="2818" width="6.42578125" style="39" customWidth="1"/>
    <col min="2819" max="2819" width="47.42578125" style="39" customWidth="1"/>
    <col min="2820" max="2820" width="9" style="39" customWidth="1"/>
    <col min="2821" max="2821" width="5.85546875" style="39" customWidth="1"/>
    <col min="2822" max="2822" width="17.140625" style="39" customWidth="1"/>
    <col min="2823" max="2823" width="11.140625" style="39" customWidth="1"/>
    <col min="2824" max="2824" width="11.7109375" style="39" customWidth="1"/>
    <col min="2825" max="2825" width="13.42578125" style="39" customWidth="1"/>
    <col min="2826" max="2826" width="16.28515625" style="39" customWidth="1"/>
    <col min="2827" max="2827" width="15.85546875" style="39" customWidth="1"/>
    <col min="2828" max="2828" width="22.7109375" style="39" customWidth="1"/>
    <col min="2829" max="2829" width="9.42578125" style="39" customWidth="1"/>
    <col min="2830" max="2830" width="11.28515625" style="39" customWidth="1"/>
    <col min="2831" max="2831" width="17.42578125" style="39" customWidth="1"/>
    <col min="2832" max="2832" width="53" style="39" customWidth="1"/>
    <col min="2833" max="3072" width="40.85546875" style="39"/>
    <col min="3073" max="3073" width="4.85546875" style="39" customWidth="1"/>
    <col min="3074" max="3074" width="6.42578125" style="39" customWidth="1"/>
    <col min="3075" max="3075" width="47.42578125" style="39" customWidth="1"/>
    <col min="3076" max="3076" width="9" style="39" customWidth="1"/>
    <col min="3077" max="3077" width="5.85546875" style="39" customWidth="1"/>
    <col min="3078" max="3078" width="17.140625" style="39" customWidth="1"/>
    <col min="3079" max="3079" width="11.140625" style="39" customWidth="1"/>
    <col min="3080" max="3080" width="11.7109375" style="39" customWidth="1"/>
    <col min="3081" max="3081" width="13.42578125" style="39" customWidth="1"/>
    <col min="3082" max="3082" width="16.28515625" style="39" customWidth="1"/>
    <col min="3083" max="3083" width="15.85546875" style="39" customWidth="1"/>
    <col min="3084" max="3084" width="22.7109375" style="39" customWidth="1"/>
    <col min="3085" max="3085" width="9.42578125" style="39" customWidth="1"/>
    <col min="3086" max="3086" width="11.28515625" style="39" customWidth="1"/>
    <col min="3087" max="3087" width="17.42578125" style="39" customWidth="1"/>
    <col min="3088" max="3088" width="53" style="39" customWidth="1"/>
    <col min="3089" max="3328" width="40.85546875" style="39"/>
    <col min="3329" max="3329" width="4.85546875" style="39" customWidth="1"/>
    <col min="3330" max="3330" width="6.42578125" style="39" customWidth="1"/>
    <col min="3331" max="3331" width="47.42578125" style="39" customWidth="1"/>
    <col min="3332" max="3332" width="9" style="39" customWidth="1"/>
    <col min="3333" max="3333" width="5.85546875" style="39" customWidth="1"/>
    <col min="3334" max="3334" width="17.140625" style="39" customWidth="1"/>
    <col min="3335" max="3335" width="11.140625" style="39" customWidth="1"/>
    <col min="3336" max="3336" width="11.7109375" style="39" customWidth="1"/>
    <col min="3337" max="3337" width="13.42578125" style="39" customWidth="1"/>
    <col min="3338" max="3338" width="16.28515625" style="39" customWidth="1"/>
    <col min="3339" max="3339" width="15.85546875" style="39" customWidth="1"/>
    <col min="3340" max="3340" width="22.7109375" style="39" customWidth="1"/>
    <col min="3341" max="3341" width="9.42578125" style="39" customWidth="1"/>
    <col min="3342" max="3342" width="11.28515625" style="39" customWidth="1"/>
    <col min="3343" max="3343" width="17.42578125" style="39" customWidth="1"/>
    <col min="3344" max="3344" width="53" style="39" customWidth="1"/>
    <col min="3345" max="3584" width="40.85546875" style="39"/>
    <col min="3585" max="3585" width="4.85546875" style="39" customWidth="1"/>
    <col min="3586" max="3586" width="6.42578125" style="39" customWidth="1"/>
    <col min="3587" max="3587" width="47.42578125" style="39" customWidth="1"/>
    <col min="3588" max="3588" width="9" style="39" customWidth="1"/>
    <col min="3589" max="3589" width="5.85546875" style="39" customWidth="1"/>
    <col min="3590" max="3590" width="17.140625" style="39" customWidth="1"/>
    <col min="3591" max="3591" width="11.140625" style="39" customWidth="1"/>
    <col min="3592" max="3592" width="11.7109375" style="39" customWidth="1"/>
    <col min="3593" max="3593" width="13.42578125" style="39" customWidth="1"/>
    <col min="3594" max="3594" width="16.28515625" style="39" customWidth="1"/>
    <col min="3595" max="3595" width="15.85546875" style="39" customWidth="1"/>
    <col min="3596" max="3596" width="22.7109375" style="39" customWidth="1"/>
    <col min="3597" max="3597" width="9.42578125" style="39" customWidth="1"/>
    <col min="3598" max="3598" width="11.28515625" style="39" customWidth="1"/>
    <col min="3599" max="3599" width="17.42578125" style="39" customWidth="1"/>
    <col min="3600" max="3600" width="53" style="39" customWidth="1"/>
    <col min="3601" max="3840" width="40.85546875" style="39"/>
    <col min="3841" max="3841" width="4.85546875" style="39" customWidth="1"/>
    <col min="3842" max="3842" width="6.42578125" style="39" customWidth="1"/>
    <col min="3843" max="3843" width="47.42578125" style="39" customWidth="1"/>
    <col min="3844" max="3844" width="9" style="39" customWidth="1"/>
    <col min="3845" max="3845" width="5.85546875" style="39" customWidth="1"/>
    <col min="3846" max="3846" width="17.140625" style="39" customWidth="1"/>
    <col min="3847" max="3847" width="11.140625" style="39" customWidth="1"/>
    <col min="3848" max="3848" width="11.7109375" style="39" customWidth="1"/>
    <col min="3849" max="3849" width="13.42578125" style="39" customWidth="1"/>
    <col min="3850" max="3850" width="16.28515625" style="39" customWidth="1"/>
    <col min="3851" max="3851" width="15.85546875" style="39" customWidth="1"/>
    <col min="3852" max="3852" width="22.7109375" style="39" customWidth="1"/>
    <col min="3853" max="3853" width="9.42578125" style="39" customWidth="1"/>
    <col min="3854" max="3854" width="11.28515625" style="39" customWidth="1"/>
    <col min="3855" max="3855" width="17.42578125" style="39" customWidth="1"/>
    <col min="3856" max="3856" width="53" style="39" customWidth="1"/>
    <col min="3857" max="4096" width="40.85546875" style="39"/>
    <col min="4097" max="4097" width="4.85546875" style="39" customWidth="1"/>
    <col min="4098" max="4098" width="6.42578125" style="39" customWidth="1"/>
    <col min="4099" max="4099" width="47.42578125" style="39" customWidth="1"/>
    <col min="4100" max="4100" width="9" style="39" customWidth="1"/>
    <col min="4101" max="4101" width="5.85546875" style="39" customWidth="1"/>
    <col min="4102" max="4102" width="17.140625" style="39" customWidth="1"/>
    <col min="4103" max="4103" width="11.140625" style="39" customWidth="1"/>
    <col min="4104" max="4104" width="11.7109375" style="39" customWidth="1"/>
    <col min="4105" max="4105" width="13.42578125" style="39" customWidth="1"/>
    <col min="4106" max="4106" width="16.28515625" style="39" customWidth="1"/>
    <col min="4107" max="4107" width="15.85546875" style="39" customWidth="1"/>
    <col min="4108" max="4108" width="22.7109375" style="39" customWidth="1"/>
    <col min="4109" max="4109" width="9.42578125" style="39" customWidth="1"/>
    <col min="4110" max="4110" width="11.28515625" style="39" customWidth="1"/>
    <col min="4111" max="4111" width="17.42578125" style="39" customWidth="1"/>
    <col min="4112" max="4112" width="53" style="39" customWidth="1"/>
    <col min="4113" max="4352" width="40.85546875" style="39"/>
    <col min="4353" max="4353" width="4.85546875" style="39" customWidth="1"/>
    <col min="4354" max="4354" width="6.42578125" style="39" customWidth="1"/>
    <col min="4355" max="4355" width="47.42578125" style="39" customWidth="1"/>
    <col min="4356" max="4356" width="9" style="39" customWidth="1"/>
    <col min="4357" max="4357" width="5.85546875" style="39" customWidth="1"/>
    <col min="4358" max="4358" width="17.140625" style="39" customWidth="1"/>
    <col min="4359" max="4359" width="11.140625" style="39" customWidth="1"/>
    <col min="4360" max="4360" width="11.7109375" style="39" customWidth="1"/>
    <col min="4361" max="4361" width="13.42578125" style="39" customWidth="1"/>
    <col min="4362" max="4362" width="16.28515625" style="39" customWidth="1"/>
    <col min="4363" max="4363" width="15.85546875" style="39" customWidth="1"/>
    <col min="4364" max="4364" width="22.7109375" style="39" customWidth="1"/>
    <col min="4365" max="4365" width="9.42578125" style="39" customWidth="1"/>
    <col min="4366" max="4366" width="11.28515625" style="39" customWidth="1"/>
    <col min="4367" max="4367" width="17.42578125" style="39" customWidth="1"/>
    <col min="4368" max="4368" width="53" style="39" customWidth="1"/>
    <col min="4369" max="4608" width="40.85546875" style="39"/>
    <col min="4609" max="4609" width="4.85546875" style="39" customWidth="1"/>
    <col min="4610" max="4610" width="6.42578125" style="39" customWidth="1"/>
    <col min="4611" max="4611" width="47.42578125" style="39" customWidth="1"/>
    <col min="4612" max="4612" width="9" style="39" customWidth="1"/>
    <col min="4613" max="4613" width="5.85546875" style="39" customWidth="1"/>
    <col min="4614" max="4614" width="17.140625" style="39" customWidth="1"/>
    <col min="4615" max="4615" width="11.140625" style="39" customWidth="1"/>
    <col min="4616" max="4616" width="11.7109375" style="39" customWidth="1"/>
    <col min="4617" max="4617" width="13.42578125" style="39" customWidth="1"/>
    <col min="4618" max="4618" width="16.28515625" style="39" customWidth="1"/>
    <col min="4619" max="4619" width="15.85546875" style="39" customWidth="1"/>
    <col min="4620" max="4620" width="22.7109375" style="39" customWidth="1"/>
    <col min="4621" max="4621" width="9.42578125" style="39" customWidth="1"/>
    <col min="4622" max="4622" width="11.28515625" style="39" customWidth="1"/>
    <col min="4623" max="4623" width="17.42578125" style="39" customWidth="1"/>
    <col min="4624" max="4624" width="53" style="39" customWidth="1"/>
    <col min="4625" max="4864" width="40.85546875" style="39"/>
    <col min="4865" max="4865" width="4.85546875" style="39" customWidth="1"/>
    <col min="4866" max="4866" width="6.42578125" style="39" customWidth="1"/>
    <col min="4867" max="4867" width="47.42578125" style="39" customWidth="1"/>
    <col min="4868" max="4868" width="9" style="39" customWidth="1"/>
    <col min="4869" max="4869" width="5.85546875" style="39" customWidth="1"/>
    <col min="4870" max="4870" width="17.140625" style="39" customWidth="1"/>
    <col min="4871" max="4871" width="11.140625" style="39" customWidth="1"/>
    <col min="4872" max="4872" width="11.7109375" style="39" customWidth="1"/>
    <col min="4873" max="4873" width="13.42578125" style="39" customWidth="1"/>
    <col min="4874" max="4874" width="16.28515625" style="39" customWidth="1"/>
    <col min="4875" max="4875" width="15.85546875" style="39" customWidth="1"/>
    <col min="4876" max="4876" width="22.7109375" style="39" customWidth="1"/>
    <col min="4877" max="4877" width="9.42578125" style="39" customWidth="1"/>
    <col min="4878" max="4878" width="11.28515625" style="39" customWidth="1"/>
    <col min="4879" max="4879" width="17.42578125" style="39" customWidth="1"/>
    <col min="4880" max="4880" width="53" style="39" customWidth="1"/>
    <col min="4881" max="5120" width="40.85546875" style="39"/>
    <col min="5121" max="5121" width="4.85546875" style="39" customWidth="1"/>
    <col min="5122" max="5122" width="6.42578125" style="39" customWidth="1"/>
    <col min="5123" max="5123" width="47.42578125" style="39" customWidth="1"/>
    <col min="5124" max="5124" width="9" style="39" customWidth="1"/>
    <col min="5125" max="5125" width="5.85546875" style="39" customWidth="1"/>
    <col min="5126" max="5126" width="17.140625" style="39" customWidth="1"/>
    <col min="5127" max="5127" width="11.140625" style="39" customWidth="1"/>
    <col min="5128" max="5128" width="11.7109375" style="39" customWidth="1"/>
    <col min="5129" max="5129" width="13.42578125" style="39" customWidth="1"/>
    <col min="5130" max="5130" width="16.28515625" style="39" customWidth="1"/>
    <col min="5131" max="5131" width="15.85546875" style="39" customWidth="1"/>
    <col min="5132" max="5132" width="22.7109375" style="39" customWidth="1"/>
    <col min="5133" max="5133" width="9.42578125" style="39" customWidth="1"/>
    <col min="5134" max="5134" width="11.28515625" style="39" customWidth="1"/>
    <col min="5135" max="5135" width="17.42578125" style="39" customWidth="1"/>
    <col min="5136" max="5136" width="53" style="39" customWidth="1"/>
    <col min="5137" max="5376" width="40.85546875" style="39"/>
    <col min="5377" max="5377" width="4.85546875" style="39" customWidth="1"/>
    <col min="5378" max="5378" width="6.42578125" style="39" customWidth="1"/>
    <col min="5379" max="5379" width="47.42578125" style="39" customWidth="1"/>
    <col min="5380" max="5380" width="9" style="39" customWidth="1"/>
    <col min="5381" max="5381" width="5.85546875" style="39" customWidth="1"/>
    <col min="5382" max="5382" width="17.140625" style="39" customWidth="1"/>
    <col min="5383" max="5383" width="11.140625" style="39" customWidth="1"/>
    <col min="5384" max="5384" width="11.7109375" style="39" customWidth="1"/>
    <col min="5385" max="5385" width="13.42578125" style="39" customWidth="1"/>
    <col min="5386" max="5386" width="16.28515625" style="39" customWidth="1"/>
    <col min="5387" max="5387" width="15.85546875" style="39" customWidth="1"/>
    <col min="5388" max="5388" width="22.7109375" style="39" customWidth="1"/>
    <col min="5389" max="5389" width="9.42578125" style="39" customWidth="1"/>
    <col min="5390" max="5390" width="11.28515625" style="39" customWidth="1"/>
    <col min="5391" max="5391" width="17.42578125" style="39" customWidth="1"/>
    <col min="5392" max="5392" width="53" style="39" customWidth="1"/>
    <col min="5393" max="5632" width="40.85546875" style="39"/>
    <col min="5633" max="5633" width="4.85546875" style="39" customWidth="1"/>
    <col min="5634" max="5634" width="6.42578125" style="39" customWidth="1"/>
    <col min="5635" max="5635" width="47.42578125" style="39" customWidth="1"/>
    <col min="5636" max="5636" width="9" style="39" customWidth="1"/>
    <col min="5637" max="5637" width="5.85546875" style="39" customWidth="1"/>
    <col min="5638" max="5638" width="17.140625" style="39" customWidth="1"/>
    <col min="5639" max="5639" width="11.140625" style="39" customWidth="1"/>
    <col min="5640" max="5640" width="11.7109375" style="39" customWidth="1"/>
    <col min="5641" max="5641" width="13.42578125" style="39" customWidth="1"/>
    <col min="5642" max="5642" width="16.28515625" style="39" customWidth="1"/>
    <col min="5643" max="5643" width="15.85546875" style="39" customWidth="1"/>
    <col min="5644" max="5644" width="22.7109375" style="39" customWidth="1"/>
    <col min="5645" max="5645" width="9.42578125" style="39" customWidth="1"/>
    <col min="5646" max="5646" width="11.28515625" style="39" customWidth="1"/>
    <col min="5647" max="5647" width="17.42578125" style="39" customWidth="1"/>
    <col min="5648" max="5648" width="53" style="39" customWidth="1"/>
    <col min="5649" max="5888" width="40.85546875" style="39"/>
    <col min="5889" max="5889" width="4.85546875" style="39" customWidth="1"/>
    <col min="5890" max="5890" width="6.42578125" style="39" customWidth="1"/>
    <col min="5891" max="5891" width="47.42578125" style="39" customWidth="1"/>
    <col min="5892" max="5892" width="9" style="39" customWidth="1"/>
    <col min="5893" max="5893" width="5.85546875" style="39" customWidth="1"/>
    <col min="5894" max="5894" width="17.140625" style="39" customWidth="1"/>
    <col min="5895" max="5895" width="11.140625" style="39" customWidth="1"/>
    <col min="5896" max="5896" width="11.7109375" style="39" customWidth="1"/>
    <col min="5897" max="5897" width="13.42578125" style="39" customWidth="1"/>
    <col min="5898" max="5898" width="16.28515625" style="39" customWidth="1"/>
    <col min="5899" max="5899" width="15.85546875" style="39" customWidth="1"/>
    <col min="5900" max="5900" width="22.7109375" style="39" customWidth="1"/>
    <col min="5901" max="5901" width="9.42578125" style="39" customWidth="1"/>
    <col min="5902" max="5902" width="11.28515625" style="39" customWidth="1"/>
    <col min="5903" max="5903" width="17.42578125" style="39" customWidth="1"/>
    <col min="5904" max="5904" width="53" style="39" customWidth="1"/>
    <col min="5905" max="6144" width="40.85546875" style="39"/>
    <col min="6145" max="6145" width="4.85546875" style="39" customWidth="1"/>
    <col min="6146" max="6146" width="6.42578125" style="39" customWidth="1"/>
    <col min="6147" max="6147" width="47.42578125" style="39" customWidth="1"/>
    <col min="6148" max="6148" width="9" style="39" customWidth="1"/>
    <col min="6149" max="6149" width="5.85546875" style="39" customWidth="1"/>
    <col min="6150" max="6150" width="17.140625" style="39" customWidth="1"/>
    <col min="6151" max="6151" width="11.140625" style="39" customWidth="1"/>
    <col min="6152" max="6152" width="11.7109375" style="39" customWidth="1"/>
    <col min="6153" max="6153" width="13.42578125" style="39" customWidth="1"/>
    <col min="6154" max="6154" width="16.28515625" style="39" customWidth="1"/>
    <col min="6155" max="6155" width="15.85546875" style="39" customWidth="1"/>
    <col min="6156" max="6156" width="22.7109375" style="39" customWidth="1"/>
    <col min="6157" max="6157" width="9.42578125" style="39" customWidth="1"/>
    <col min="6158" max="6158" width="11.28515625" style="39" customWidth="1"/>
    <col min="6159" max="6159" width="17.42578125" style="39" customWidth="1"/>
    <col min="6160" max="6160" width="53" style="39" customWidth="1"/>
    <col min="6161" max="6400" width="40.85546875" style="39"/>
    <col min="6401" max="6401" width="4.85546875" style="39" customWidth="1"/>
    <col min="6402" max="6402" width="6.42578125" style="39" customWidth="1"/>
    <col min="6403" max="6403" width="47.42578125" style="39" customWidth="1"/>
    <col min="6404" max="6404" width="9" style="39" customWidth="1"/>
    <col min="6405" max="6405" width="5.85546875" style="39" customWidth="1"/>
    <col min="6406" max="6406" width="17.140625" style="39" customWidth="1"/>
    <col min="6407" max="6407" width="11.140625" style="39" customWidth="1"/>
    <col min="6408" max="6408" width="11.7109375" style="39" customWidth="1"/>
    <col min="6409" max="6409" width="13.42578125" style="39" customWidth="1"/>
    <col min="6410" max="6410" width="16.28515625" style="39" customWidth="1"/>
    <col min="6411" max="6411" width="15.85546875" style="39" customWidth="1"/>
    <col min="6412" max="6412" width="22.7109375" style="39" customWidth="1"/>
    <col min="6413" max="6413" width="9.42578125" style="39" customWidth="1"/>
    <col min="6414" max="6414" width="11.28515625" style="39" customWidth="1"/>
    <col min="6415" max="6415" width="17.42578125" style="39" customWidth="1"/>
    <col min="6416" max="6416" width="53" style="39" customWidth="1"/>
    <col min="6417" max="6656" width="40.85546875" style="39"/>
    <col min="6657" max="6657" width="4.85546875" style="39" customWidth="1"/>
    <col min="6658" max="6658" width="6.42578125" style="39" customWidth="1"/>
    <col min="6659" max="6659" width="47.42578125" style="39" customWidth="1"/>
    <col min="6660" max="6660" width="9" style="39" customWidth="1"/>
    <col min="6661" max="6661" width="5.85546875" style="39" customWidth="1"/>
    <col min="6662" max="6662" width="17.140625" style="39" customWidth="1"/>
    <col min="6663" max="6663" width="11.140625" style="39" customWidth="1"/>
    <col min="6664" max="6664" width="11.7109375" style="39" customWidth="1"/>
    <col min="6665" max="6665" width="13.42578125" style="39" customWidth="1"/>
    <col min="6666" max="6666" width="16.28515625" style="39" customWidth="1"/>
    <col min="6667" max="6667" width="15.85546875" style="39" customWidth="1"/>
    <col min="6668" max="6668" width="22.7109375" style="39" customWidth="1"/>
    <col min="6669" max="6669" width="9.42578125" style="39" customWidth="1"/>
    <col min="6670" max="6670" width="11.28515625" style="39" customWidth="1"/>
    <col min="6671" max="6671" width="17.42578125" style="39" customWidth="1"/>
    <col min="6672" max="6672" width="53" style="39" customWidth="1"/>
    <col min="6673" max="6912" width="40.85546875" style="39"/>
    <col min="6913" max="6913" width="4.85546875" style="39" customWidth="1"/>
    <col min="6914" max="6914" width="6.42578125" style="39" customWidth="1"/>
    <col min="6915" max="6915" width="47.42578125" style="39" customWidth="1"/>
    <col min="6916" max="6916" width="9" style="39" customWidth="1"/>
    <col min="6917" max="6917" width="5.85546875" style="39" customWidth="1"/>
    <col min="6918" max="6918" width="17.140625" style="39" customWidth="1"/>
    <col min="6919" max="6919" width="11.140625" style="39" customWidth="1"/>
    <col min="6920" max="6920" width="11.7109375" style="39" customWidth="1"/>
    <col min="6921" max="6921" width="13.42578125" style="39" customWidth="1"/>
    <col min="6922" max="6922" width="16.28515625" style="39" customWidth="1"/>
    <col min="6923" max="6923" width="15.85546875" style="39" customWidth="1"/>
    <col min="6924" max="6924" width="22.7109375" style="39" customWidth="1"/>
    <col min="6925" max="6925" width="9.42578125" style="39" customWidth="1"/>
    <col min="6926" max="6926" width="11.28515625" style="39" customWidth="1"/>
    <col min="6927" max="6927" width="17.42578125" style="39" customWidth="1"/>
    <col min="6928" max="6928" width="53" style="39" customWidth="1"/>
    <col min="6929" max="7168" width="40.85546875" style="39"/>
    <col min="7169" max="7169" width="4.85546875" style="39" customWidth="1"/>
    <col min="7170" max="7170" width="6.42578125" style="39" customWidth="1"/>
    <col min="7171" max="7171" width="47.42578125" style="39" customWidth="1"/>
    <col min="7172" max="7172" width="9" style="39" customWidth="1"/>
    <col min="7173" max="7173" width="5.85546875" style="39" customWidth="1"/>
    <col min="7174" max="7174" width="17.140625" style="39" customWidth="1"/>
    <col min="7175" max="7175" width="11.140625" style="39" customWidth="1"/>
    <col min="7176" max="7176" width="11.7109375" style="39" customWidth="1"/>
    <col min="7177" max="7177" width="13.42578125" style="39" customWidth="1"/>
    <col min="7178" max="7178" width="16.28515625" style="39" customWidth="1"/>
    <col min="7179" max="7179" width="15.85546875" style="39" customWidth="1"/>
    <col min="7180" max="7180" width="22.7109375" style="39" customWidth="1"/>
    <col min="7181" max="7181" width="9.42578125" style="39" customWidth="1"/>
    <col min="7182" max="7182" width="11.28515625" style="39" customWidth="1"/>
    <col min="7183" max="7183" width="17.42578125" style="39" customWidth="1"/>
    <col min="7184" max="7184" width="53" style="39" customWidth="1"/>
    <col min="7185" max="7424" width="40.85546875" style="39"/>
    <col min="7425" max="7425" width="4.85546875" style="39" customWidth="1"/>
    <col min="7426" max="7426" width="6.42578125" style="39" customWidth="1"/>
    <col min="7427" max="7427" width="47.42578125" style="39" customWidth="1"/>
    <col min="7428" max="7428" width="9" style="39" customWidth="1"/>
    <col min="7429" max="7429" width="5.85546875" style="39" customWidth="1"/>
    <col min="7430" max="7430" width="17.140625" style="39" customWidth="1"/>
    <col min="7431" max="7431" width="11.140625" style="39" customWidth="1"/>
    <col min="7432" max="7432" width="11.7109375" style="39" customWidth="1"/>
    <col min="7433" max="7433" width="13.42578125" style="39" customWidth="1"/>
    <col min="7434" max="7434" width="16.28515625" style="39" customWidth="1"/>
    <col min="7435" max="7435" width="15.85546875" style="39" customWidth="1"/>
    <col min="7436" max="7436" width="22.7109375" style="39" customWidth="1"/>
    <col min="7437" max="7437" width="9.42578125" style="39" customWidth="1"/>
    <col min="7438" max="7438" width="11.28515625" style="39" customWidth="1"/>
    <col min="7439" max="7439" width="17.42578125" style="39" customWidth="1"/>
    <col min="7440" max="7440" width="53" style="39" customWidth="1"/>
    <col min="7441" max="7680" width="40.85546875" style="39"/>
    <col min="7681" max="7681" width="4.85546875" style="39" customWidth="1"/>
    <col min="7682" max="7682" width="6.42578125" style="39" customWidth="1"/>
    <col min="7683" max="7683" width="47.42578125" style="39" customWidth="1"/>
    <col min="7684" max="7684" width="9" style="39" customWidth="1"/>
    <col min="7685" max="7685" width="5.85546875" style="39" customWidth="1"/>
    <col min="7686" max="7686" width="17.140625" style="39" customWidth="1"/>
    <col min="7687" max="7687" width="11.140625" style="39" customWidth="1"/>
    <col min="7688" max="7688" width="11.7109375" style="39" customWidth="1"/>
    <col min="7689" max="7689" width="13.42578125" style="39" customWidth="1"/>
    <col min="7690" max="7690" width="16.28515625" style="39" customWidth="1"/>
    <col min="7691" max="7691" width="15.85546875" style="39" customWidth="1"/>
    <col min="7692" max="7692" width="22.7109375" style="39" customWidth="1"/>
    <col min="7693" max="7693" width="9.42578125" style="39" customWidth="1"/>
    <col min="7694" max="7694" width="11.28515625" style="39" customWidth="1"/>
    <col min="7695" max="7695" width="17.42578125" style="39" customWidth="1"/>
    <col min="7696" max="7696" width="53" style="39" customWidth="1"/>
    <col min="7697" max="7936" width="40.85546875" style="39"/>
    <col min="7937" max="7937" width="4.85546875" style="39" customWidth="1"/>
    <col min="7938" max="7938" width="6.42578125" style="39" customWidth="1"/>
    <col min="7939" max="7939" width="47.42578125" style="39" customWidth="1"/>
    <col min="7940" max="7940" width="9" style="39" customWidth="1"/>
    <col min="7941" max="7941" width="5.85546875" style="39" customWidth="1"/>
    <col min="7942" max="7942" width="17.140625" style="39" customWidth="1"/>
    <col min="7943" max="7943" width="11.140625" style="39" customWidth="1"/>
    <col min="7944" max="7944" width="11.7109375" style="39" customWidth="1"/>
    <col min="7945" max="7945" width="13.42578125" style="39" customWidth="1"/>
    <col min="7946" max="7946" width="16.28515625" style="39" customWidth="1"/>
    <col min="7947" max="7947" width="15.85546875" style="39" customWidth="1"/>
    <col min="7948" max="7948" width="22.7109375" style="39" customWidth="1"/>
    <col min="7949" max="7949" width="9.42578125" style="39" customWidth="1"/>
    <col min="7950" max="7950" width="11.28515625" style="39" customWidth="1"/>
    <col min="7951" max="7951" width="17.42578125" style="39" customWidth="1"/>
    <col min="7952" max="7952" width="53" style="39" customWidth="1"/>
    <col min="7953" max="8192" width="40.85546875" style="39"/>
    <col min="8193" max="8193" width="4.85546875" style="39" customWidth="1"/>
    <col min="8194" max="8194" width="6.42578125" style="39" customWidth="1"/>
    <col min="8195" max="8195" width="47.42578125" style="39" customWidth="1"/>
    <col min="8196" max="8196" width="9" style="39" customWidth="1"/>
    <col min="8197" max="8197" width="5.85546875" style="39" customWidth="1"/>
    <col min="8198" max="8198" width="17.140625" style="39" customWidth="1"/>
    <col min="8199" max="8199" width="11.140625" style="39" customWidth="1"/>
    <col min="8200" max="8200" width="11.7109375" style="39" customWidth="1"/>
    <col min="8201" max="8201" width="13.42578125" style="39" customWidth="1"/>
    <col min="8202" max="8202" width="16.28515625" style="39" customWidth="1"/>
    <col min="8203" max="8203" width="15.85546875" style="39" customWidth="1"/>
    <col min="8204" max="8204" width="22.7109375" style="39" customWidth="1"/>
    <col min="8205" max="8205" width="9.42578125" style="39" customWidth="1"/>
    <col min="8206" max="8206" width="11.28515625" style="39" customWidth="1"/>
    <col min="8207" max="8207" width="17.42578125" style="39" customWidth="1"/>
    <col min="8208" max="8208" width="53" style="39" customWidth="1"/>
    <col min="8209" max="8448" width="40.85546875" style="39"/>
    <col min="8449" max="8449" width="4.85546875" style="39" customWidth="1"/>
    <col min="8450" max="8450" width="6.42578125" style="39" customWidth="1"/>
    <col min="8451" max="8451" width="47.42578125" style="39" customWidth="1"/>
    <col min="8452" max="8452" width="9" style="39" customWidth="1"/>
    <col min="8453" max="8453" width="5.85546875" style="39" customWidth="1"/>
    <col min="8454" max="8454" width="17.140625" style="39" customWidth="1"/>
    <col min="8455" max="8455" width="11.140625" style="39" customWidth="1"/>
    <col min="8456" max="8456" width="11.7109375" style="39" customWidth="1"/>
    <col min="8457" max="8457" width="13.42578125" style="39" customWidth="1"/>
    <col min="8458" max="8458" width="16.28515625" style="39" customWidth="1"/>
    <col min="8459" max="8459" width="15.85546875" style="39" customWidth="1"/>
    <col min="8460" max="8460" width="22.7109375" style="39" customWidth="1"/>
    <col min="8461" max="8461" width="9.42578125" style="39" customWidth="1"/>
    <col min="8462" max="8462" width="11.28515625" style="39" customWidth="1"/>
    <col min="8463" max="8463" width="17.42578125" style="39" customWidth="1"/>
    <col min="8464" max="8464" width="53" style="39" customWidth="1"/>
    <col min="8465" max="8704" width="40.85546875" style="39"/>
    <col min="8705" max="8705" width="4.85546875" style="39" customWidth="1"/>
    <col min="8706" max="8706" width="6.42578125" style="39" customWidth="1"/>
    <col min="8707" max="8707" width="47.42578125" style="39" customWidth="1"/>
    <col min="8708" max="8708" width="9" style="39" customWidth="1"/>
    <col min="8709" max="8709" width="5.85546875" style="39" customWidth="1"/>
    <col min="8710" max="8710" width="17.140625" style="39" customWidth="1"/>
    <col min="8711" max="8711" width="11.140625" style="39" customWidth="1"/>
    <col min="8712" max="8712" width="11.7109375" style="39" customWidth="1"/>
    <col min="8713" max="8713" width="13.42578125" style="39" customWidth="1"/>
    <col min="8714" max="8714" width="16.28515625" style="39" customWidth="1"/>
    <col min="8715" max="8715" width="15.85546875" style="39" customWidth="1"/>
    <col min="8716" max="8716" width="22.7109375" style="39" customWidth="1"/>
    <col min="8717" max="8717" width="9.42578125" style="39" customWidth="1"/>
    <col min="8718" max="8718" width="11.28515625" style="39" customWidth="1"/>
    <col min="8719" max="8719" width="17.42578125" style="39" customWidth="1"/>
    <col min="8720" max="8720" width="53" style="39" customWidth="1"/>
    <col min="8721" max="8960" width="40.85546875" style="39"/>
    <col min="8961" max="8961" width="4.85546875" style="39" customWidth="1"/>
    <col min="8962" max="8962" width="6.42578125" style="39" customWidth="1"/>
    <col min="8963" max="8963" width="47.42578125" style="39" customWidth="1"/>
    <col min="8964" max="8964" width="9" style="39" customWidth="1"/>
    <col min="8965" max="8965" width="5.85546875" style="39" customWidth="1"/>
    <col min="8966" max="8966" width="17.140625" style="39" customWidth="1"/>
    <col min="8967" max="8967" width="11.140625" style="39" customWidth="1"/>
    <col min="8968" max="8968" width="11.7109375" style="39" customWidth="1"/>
    <col min="8969" max="8969" width="13.42578125" style="39" customWidth="1"/>
    <col min="8970" max="8970" width="16.28515625" style="39" customWidth="1"/>
    <col min="8971" max="8971" width="15.85546875" style="39" customWidth="1"/>
    <col min="8972" max="8972" width="22.7109375" style="39" customWidth="1"/>
    <col min="8973" max="8973" width="9.42578125" style="39" customWidth="1"/>
    <col min="8974" max="8974" width="11.28515625" style="39" customWidth="1"/>
    <col min="8975" max="8975" width="17.42578125" style="39" customWidth="1"/>
    <col min="8976" max="8976" width="53" style="39" customWidth="1"/>
    <col min="8977" max="9216" width="40.85546875" style="39"/>
    <col min="9217" max="9217" width="4.85546875" style="39" customWidth="1"/>
    <col min="9218" max="9218" width="6.42578125" style="39" customWidth="1"/>
    <col min="9219" max="9219" width="47.42578125" style="39" customWidth="1"/>
    <col min="9220" max="9220" width="9" style="39" customWidth="1"/>
    <col min="9221" max="9221" width="5.85546875" style="39" customWidth="1"/>
    <col min="9222" max="9222" width="17.140625" style="39" customWidth="1"/>
    <col min="9223" max="9223" width="11.140625" style="39" customWidth="1"/>
    <col min="9224" max="9224" width="11.7109375" style="39" customWidth="1"/>
    <col min="9225" max="9225" width="13.42578125" style="39" customWidth="1"/>
    <col min="9226" max="9226" width="16.28515625" style="39" customWidth="1"/>
    <col min="9227" max="9227" width="15.85546875" style="39" customWidth="1"/>
    <col min="9228" max="9228" width="22.7109375" style="39" customWidth="1"/>
    <col min="9229" max="9229" width="9.42578125" style="39" customWidth="1"/>
    <col min="9230" max="9230" width="11.28515625" style="39" customWidth="1"/>
    <col min="9231" max="9231" width="17.42578125" style="39" customWidth="1"/>
    <col min="9232" max="9232" width="53" style="39" customWidth="1"/>
    <col min="9233" max="9472" width="40.85546875" style="39"/>
    <col min="9473" max="9473" width="4.85546875" style="39" customWidth="1"/>
    <col min="9474" max="9474" width="6.42578125" style="39" customWidth="1"/>
    <col min="9475" max="9475" width="47.42578125" style="39" customWidth="1"/>
    <col min="9476" max="9476" width="9" style="39" customWidth="1"/>
    <col min="9477" max="9477" width="5.85546875" style="39" customWidth="1"/>
    <col min="9478" max="9478" width="17.140625" style="39" customWidth="1"/>
    <col min="9479" max="9479" width="11.140625" style="39" customWidth="1"/>
    <col min="9480" max="9480" width="11.7109375" style="39" customWidth="1"/>
    <col min="9481" max="9481" width="13.42578125" style="39" customWidth="1"/>
    <col min="9482" max="9482" width="16.28515625" style="39" customWidth="1"/>
    <col min="9483" max="9483" width="15.85546875" style="39" customWidth="1"/>
    <col min="9484" max="9484" width="22.7109375" style="39" customWidth="1"/>
    <col min="9485" max="9485" width="9.42578125" style="39" customWidth="1"/>
    <col min="9486" max="9486" width="11.28515625" style="39" customWidth="1"/>
    <col min="9487" max="9487" width="17.42578125" style="39" customWidth="1"/>
    <col min="9488" max="9488" width="53" style="39" customWidth="1"/>
    <col min="9489" max="9728" width="40.85546875" style="39"/>
    <col min="9729" max="9729" width="4.85546875" style="39" customWidth="1"/>
    <col min="9730" max="9730" width="6.42578125" style="39" customWidth="1"/>
    <col min="9731" max="9731" width="47.42578125" style="39" customWidth="1"/>
    <col min="9732" max="9732" width="9" style="39" customWidth="1"/>
    <col min="9733" max="9733" width="5.85546875" style="39" customWidth="1"/>
    <col min="9734" max="9734" width="17.140625" style="39" customWidth="1"/>
    <col min="9735" max="9735" width="11.140625" style="39" customWidth="1"/>
    <col min="9736" max="9736" width="11.7109375" style="39" customWidth="1"/>
    <col min="9737" max="9737" width="13.42578125" style="39" customWidth="1"/>
    <col min="9738" max="9738" width="16.28515625" style="39" customWidth="1"/>
    <col min="9739" max="9739" width="15.85546875" style="39" customWidth="1"/>
    <col min="9740" max="9740" width="22.7109375" style="39" customWidth="1"/>
    <col min="9741" max="9741" width="9.42578125" style="39" customWidth="1"/>
    <col min="9742" max="9742" width="11.28515625" style="39" customWidth="1"/>
    <col min="9743" max="9743" width="17.42578125" style="39" customWidth="1"/>
    <col min="9744" max="9744" width="53" style="39" customWidth="1"/>
    <col min="9745" max="9984" width="40.85546875" style="39"/>
    <col min="9985" max="9985" width="4.85546875" style="39" customWidth="1"/>
    <col min="9986" max="9986" width="6.42578125" style="39" customWidth="1"/>
    <col min="9987" max="9987" width="47.42578125" style="39" customWidth="1"/>
    <col min="9988" max="9988" width="9" style="39" customWidth="1"/>
    <col min="9989" max="9989" width="5.85546875" style="39" customWidth="1"/>
    <col min="9990" max="9990" width="17.140625" style="39" customWidth="1"/>
    <col min="9991" max="9991" width="11.140625" style="39" customWidth="1"/>
    <col min="9992" max="9992" width="11.7109375" style="39" customWidth="1"/>
    <col min="9993" max="9993" width="13.42578125" style="39" customWidth="1"/>
    <col min="9994" max="9994" width="16.28515625" style="39" customWidth="1"/>
    <col min="9995" max="9995" width="15.85546875" style="39" customWidth="1"/>
    <col min="9996" max="9996" width="22.7109375" style="39" customWidth="1"/>
    <col min="9997" max="9997" width="9.42578125" style="39" customWidth="1"/>
    <col min="9998" max="9998" width="11.28515625" style="39" customWidth="1"/>
    <col min="9999" max="9999" width="17.42578125" style="39" customWidth="1"/>
    <col min="10000" max="10000" width="53" style="39" customWidth="1"/>
    <col min="10001" max="10240" width="40.85546875" style="39"/>
    <col min="10241" max="10241" width="4.85546875" style="39" customWidth="1"/>
    <col min="10242" max="10242" width="6.42578125" style="39" customWidth="1"/>
    <col min="10243" max="10243" width="47.42578125" style="39" customWidth="1"/>
    <col min="10244" max="10244" width="9" style="39" customWidth="1"/>
    <col min="10245" max="10245" width="5.85546875" style="39" customWidth="1"/>
    <col min="10246" max="10246" width="17.140625" style="39" customWidth="1"/>
    <col min="10247" max="10247" width="11.140625" style="39" customWidth="1"/>
    <col min="10248" max="10248" width="11.7109375" style="39" customWidth="1"/>
    <col min="10249" max="10249" width="13.42578125" style="39" customWidth="1"/>
    <col min="10250" max="10250" width="16.28515625" style="39" customWidth="1"/>
    <col min="10251" max="10251" width="15.85546875" style="39" customWidth="1"/>
    <col min="10252" max="10252" width="22.7109375" style="39" customWidth="1"/>
    <col min="10253" max="10253" width="9.42578125" style="39" customWidth="1"/>
    <col min="10254" max="10254" width="11.28515625" style="39" customWidth="1"/>
    <col min="10255" max="10255" width="17.42578125" style="39" customWidth="1"/>
    <col min="10256" max="10256" width="53" style="39" customWidth="1"/>
    <col min="10257" max="10496" width="40.85546875" style="39"/>
    <col min="10497" max="10497" width="4.85546875" style="39" customWidth="1"/>
    <col min="10498" max="10498" width="6.42578125" style="39" customWidth="1"/>
    <col min="10499" max="10499" width="47.42578125" style="39" customWidth="1"/>
    <col min="10500" max="10500" width="9" style="39" customWidth="1"/>
    <col min="10501" max="10501" width="5.85546875" style="39" customWidth="1"/>
    <col min="10502" max="10502" width="17.140625" style="39" customWidth="1"/>
    <col min="10503" max="10503" width="11.140625" style="39" customWidth="1"/>
    <col min="10504" max="10504" width="11.7109375" style="39" customWidth="1"/>
    <col min="10505" max="10505" width="13.42578125" style="39" customWidth="1"/>
    <col min="10506" max="10506" width="16.28515625" style="39" customWidth="1"/>
    <col min="10507" max="10507" width="15.85546875" style="39" customWidth="1"/>
    <col min="10508" max="10508" width="22.7109375" style="39" customWidth="1"/>
    <col min="10509" max="10509" width="9.42578125" style="39" customWidth="1"/>
    <col min="10510" max="10510" width="11.28515625" style="39" customWidth="1"/>
    <col min="10511" max="10511" width="17.42578125" style="39" customWidth="1"/>
    <col min="10512" max="10512" width="53" style="39" customWidth="1"/>
    <col min="10513" max="10752" width="40.85546875" style="39"/>
    <col min="10753" max="10753" width="4.85546875" style="39" customWidth="1"/>
    <col min="10754" max="10754" width="6.42578125" style="39" customWidth="1"/>
    <col min="10755" max="10755" width="47.42578125" style="39" customWidth="1"/>
    <col min="10756" max="10756" width="9" style="39" customWidth="1"/>
    <col min="10757" max="10757" width="5.85546875" style="39" customWidth="1"/>
    <col min="10758" max="10758" width="17.140625" style="39" customWidth="1"/>
    <col min="10759" max="10759" width="11.140625" style="39" customWidth="1"/>
    <col min="10760" max="10760" width="11.7109375" style="39" customWidth="1"/>
    <col min="10761" max="10761" width="13.42578125" style="39" customWidth="1"/>
    <col min="10762" max="10762" width="16.28515625" style="39" customWidth="1"/>
    <col min="10763" max="10763" width="15.85546875" style="39" customWidth="1"/>
    <col min="10764" max="10764" width="22.7109375" style="39" customWidth="1"/>
    <col min="10765" max="10765" width="9.42578125" style="39" customWidth="1"/>
    <col min="10766" max="10766" width="11.28515625" style="39" customWidth="1"/>
    <col min="10767" max="10767" width="17.42578125" style="39" customWidth="1"/>
    <col min="10768" max="10768" width="53" style="39" customWidth="1"/>
    <col min="10769" max="11008" width="40.85546875" style="39"/>
    <col min="11009" max="11009" width="4.85546875" style="39" customWidth="1"/>
    <col min="11010" max="11010" width="6.42578125" style="39" customWidth="1"/>
    <col min="11011" max="11011" width="47.42578125" style="39" customWidth="1"/>
    <col min="11012" max="11012" width="9" style="39" customWidth="1"/>
    <col min="11013" max="11013" width="5.85546875" style="39" customWidth="1"/>
    <col min="11014" max="11014" width="17.140625" style="39" customWidth="1"/>
    <col min="11015" max="11015" width="11.140625" style="39" customWidth="1"/>
    <col min="11016" max="11016" width="11.7109375" style="39" customWidth="1"/>
    <col min="11017" max="11017" width="13.42578125" style="39" customWidth="1"/>
    <col min="11018" max="11018" width="16.28515625" style="39" customWidth="1"/>
    <col min="11019" max="11019" width="15.85546875" style="39" customWidth="1"/>
    <col min="11020" max="11020" width="22.7109375" style="39" customWidth="1"/>
    <col min="11021" max="11021" width="9.42578125" style="39" customWidth="1"/>
    <col min="11022" max="11022" width="11.28515625" style="39" customWidth="1"/>
    <col min="11023" max="11023" width="17.42578125" style="39" customWidth="1"/>
    <col min="11024" max="11024" width="53" style="39" customWidth="1"/>
    <col min="11025" max="11264" width="40.85546875" style="39"/>
    <col min="11265" max="11265" width="4.85546875" style="39" customWidth="1"/>
    <col min="11266" max="11266" width="6.42578125" style="39" customWidth="1"/>
    <col min="11267" max="11267" width="47.42578125" style="39" customWidth="1"/>
    <col min="11268" max="11268" width="9" style="39" customWidth="1"/>
    <col min="11269" max="11269" width="5.85546875" style="39" customWidth="1"/>
    <col min="11270" max="11270" width="17.140625" style="39" customWidth="1"/>
    <col min="11271" max="11271" width="11.140625" style="39" customWidth="1"/>
    <col min="11272" max="11272" width="11.7109375" style="39" customWidth="1"/>
    <col min="11273" max="11273" width="13.42578125" style="39" customWidth="1"/>
    <col min="11274" max="11274" width="16.28515625" style="39" customWidth="1"/>
    <col min="11275" max="11275" width="15.85546875" style="39" customWidth="1"/>
    <col min="11276" max="11276" width="22.7109375" style="39" customWidth="1"/>
    <col min="11277" max="11277" width="9.42578125" style="39" customWidth="1"/>
    <col min="11278" max="11278" width="11.28515625" style="39" customWidth="1"/>
    <col min="11279" max="11279" width="17.42578125" style="39" customWidth="1"/>
    <col min="11280" max="11280" width="53" style="39" customWidth="1"/>
    <col min="11281" max="11520" width="40.85546875" style="39"/>
    <col min="11521" max="11521" width="4.85546875" style="39" customWidth="1"/>
    <col min="11522" max="11522" width="6.42578125" style="39" customWidth="1"/>
    <col min="11523" max="11523" width="47.42578125" style="39" customWidth="1"/>
    <col min="11524" max="11524" width="9" style="39" customWidth="1"/>
    <col min="11525" max="11525" width="5.85546875" style="39" customWidth="1"/>
    <col min="11526" max="11526" width="17.140625" style="39" customWidth="1"/>
    <col min="11527" max="11527" width="11.140625" style="39" customWidth="1"/>
    <col min="11528" max="11528" width="11.7109375" style="39" customWidth="1"/>
    <col min="11529" max="11529" width="13.42578125" style="39" customWidth="1"/>
    <col min="11530" max="11530" width="16.28515625" style="39" customWidth="1"/>
    <col min="11531" max="11531" width="15.85546875" style="39" customWidth="1"/>
    <col min="11532" max="11532" width="22.7109375" style="39" customWidth="1"/>
    <col min="11533" max="11533" width="9.42578125" style="39" customWidth="1"/>
    <col min="11534" max="11534" width="11.28515625" style="39" customWidth="1"/>
    <col min="11535" max="11535" width="17.42578125" style="39" customWidth="1"/>
    <col min="11536" max="11536" width="53" style="39" customWidth="1"/>
    <col min="11537" max="11776" width="40.85546875" style="39"/>
    <col min="11777" max="11777" width="4.85546875" style="39" customWidth="1"/>
    <col min="11778" max="11778" width="6.42578125" style="39" customWidth="1"/>
    <col min="11779" max="11779" width="47.42578125" style="39" customWidth="1"/>
    <col min="11780" max="11780" width="9" style="39" customWidth="1"/>
    <col min="11781" max="11781" width="5.85546875" style="39" customWidth="1"/>
    <col min="11782" max="11782" width="17.140625" style="39" customWidth="1"/>
    <col min="11783" max="11783" width="11.140625" style="39" customWidth="1"/>
    <col min="11784" max="11784" width="11.7109375" style="39" customWidth="1"/>
    <col min="11785" max="11785" width="13.42578125" style="39" customWidth="1"/>
    <col min="11786" max="11786" width="16.28515625" style="39" customWidth="1"/>
    <col min="11787" max="11787" width="15.85546875" style="39" customWidth="1"/>
    <col min="11788" max="11788" width="22.7109375" style="39" customWidth="1"/>
    <col min="11789" max="11789" width="9.42578125" style="39" customWidth="1"/>
    <col min="11790" max="11790" width="11.28515625" style="39" customWidth="1"/>
    <col min="11791" max="11791" width="17.42578125" style="39" customWidth="1"/>
    <col min="11792" max="11792" width="53" style="39" customWidth="1"/>
    <col min="11793" max="12032" width="40.85546875" style="39"/>
    <col min="12033" max="12033" width="4.85546875" style="39" customWidth="1"/>
    <col min="12034" max="12034" width="6.42578125" style="39" customWidth="1"/>
    <col min="12035" max="12035" width="47.42578125" style="39" customWidth="1"/>
    <col min="12036" max="12036" width="9" style="39" customWidth="1"/>
    <col min="12037" max="12037" width="5.85546875" style="39" customWidth="1"/>
    <col min="12038" max="12038" width="17.140625" style="39" customWidth="1"/>
    <col min="12039" max="12039" width="11.140625" style="39" customWidth="1"/>
    <col min="12040" max="12040" width="11.7109375" style="39" customWidth="1"/>
    <col min="12041" max="12041" width="13.42578125" style="39" customWidth="1"/>
    <col min="12042" max="12042" width="16.28515625" style="39" customWidth="1"/>
    <col min="12043" max="12043" width="15.85546875" style="39" customWidth="1"/>
    <col min="12044" max="12044" width="22.7109375" style="39" customWidth="1"/>
    <col min="12045" max="12045" width="9.42578125" style="39" customWidth="1"/>
    <col min="12046" max="12046" width="11.28515625" style="39" customWidth="1"/>
    <col min="12047" max="12047" width="17.42578125" style="39" customWidth="1"/>
    <col min="12048" max="12048" width="53" style="39" customWidth="1"/>
    <col min="12049" max="12288" width="40.85546875" style="39"/>
    <col min="12289" max="12289" width="4.85546875" style="39" customWidth="1"/>
    <col min="12290" max="12290" width="6.42578125" style="39" customWidth="1"/>
    <col min="12291" max="12291" width="47.42578125" style="39" customWidth="1"/>
    <col min="12292" max="12292" width="9" style="39" customWidth="1"/>
    <col min="12293" max="12293" width="5.85546875" style="39" customWidth="1"/>
    <col min="12294" max="12294" width="17.140625" style="39" customWidth="1"/>
    <col min="12295" max="12295" width="11.140625" style="39" customWidth="1"/>
    <col min="12296" max="12296" width="11.7109375" style="39" customWidth="1"/>
    <col min="12297" max="12297" width="13.42578125" style="39" customWidth="1"/>
    <col min="12298" max="12298" width="16.28515625" style="39" customWidth="1"/>
    <col min="12299" max="12299" width="15.85546875" style="39" customWidth="1"/>
    <col min="12300" max="12300" width="22.7109375" style="39" customWidth="1"/>
    <col min="12301" max="12301" width="9.42578125" style="39" customWidth="1"/>
    <col min="12302" max="12302" width="11.28515625" style="39" customWidth="1"/>
    <col min="12303" max="12303" width="17.42578125" style="39" customWidth="1"/>
    <col min="12304" max="12304" width="53" style="39" customWidth="1"/>
    <col min="12305" max="12544" width="40.85546875" style="39"/>
    <col min="12545" max="12545" width="4.85546875" style="39" customWidth="1"/>
    <col min="12546" max="12546" width="6.42578125" style="39" customWidth="1"/>
    <col min="12547" max="12547" width="47.42578125" style="39" customWidth="1"/>
    <col min="12548" max="12548" width="9" style="39" customWidth="1"/>
    <col min="12549" max="12549" width="5.85546875" style="39" customWidth="1"/>
    <col min="12550" max="12550" width="17.140625" style="39" customWidth="1"/>
    <col min="12551" max="12551" width="11.140625" style="39" customWidth="1"/>
    <col min="12552" max="12552" width="11.7109375" style="39" customWidth="1"/>
    <col min="12553" max="12553" width="13.42578125" style="39" customWidth="1"/>
    <col min="12554" max="12554" width="16.28515625" style="39" customWidth="1"/>
    <col min="12555" max="12555" width="15.85546875" style="39" customWidth="1"/>
    <col min="12556" max="12556" width="22.7109375" style="39" customWidth="1"/>
    <col min="12557" max="12557" width="9.42578125" style="39" customWidth="1"/>
    <col min="12558" max="12558" width="11.28515625" style="39" customWidth="1"/>
    <col min="12559" max="12559" width="17.42578125" style="39" customWidth="1"/>
    <col min="12560" max="12560" width="53" style="39" customWidth="1"/>
    <col min="12561" max="12800" width="40.85546875" style="39"/>
    <col min="12801" max="12801" width="4.85546875" style="39" customWidth="1"/>
    <col min="12802" max="12802" width="6.42578125" style="39" customWidth="1"/>
    <col min="12803" max="12803" width="47.42578125" style="39" customWidth="1"/>
    <col min="12804" max="12804" width="9" style="39" customWidth="1"/>
    <col min="12805" max="12805" width="5.85546875" style="39" customWidth="1"/>
    <col min="12806" max="12806" width="17.140625" style="39" customWidth="1"/>
    <col min="12807" max="12807" width="11.140625" style="39" customWidth="1"/>
    <col min="12808" max="12808" width="11.7109375" style="39" customWidth="1"/>
    <col min="12809" max="12809" width="13.42578125" style="39" customWidth="1"/>
    <col min="12810" max="12810" width="16.28515625" style="39" customWidth="1"/>
    <col min="12811" max="12811" width="15.85546875" style="39" customWidth="1"/>
    <col min="12812" max="12812" width="22.7109375" style="39" customWidth="1"/>
    <col min="12813" max="12813" width="9.42578125" style="39" customWidth="1"/>
    <col min="12814" max="12814" width="11.28515625" style="39" customWidth="1"/>
    <col min="12815" max="12815" width="17.42578125" style="39" customWidth="1"/>
    <col min="12816" max="12816" width="53" style="39" customWidth="1"/>
    <col min="12817" max="13056" width="40.85546875" style="39"/>
    <col min="13057" max="13057" width="4.85546875" style="39" customWidth="1"/>
    <col min="13058" max="13058" width="6.42578125" style="39" customWidth="1"/>
    <col min="13059" max="13059" width="47.42578125" style="39" customWidth="1"/>
    <col min="13060" max="13060" width="9" style="39" customWidth="1"/>
    <col min="13061" max="13061" width="5.85546875" style="39" customWidth="1"/>
    <col min="13062" max="13062" width="17.140625" style="39" customWidth="1"/>
    <col min="13063" max="13063" width="11.140625" style="39" customWidth="1"/>
    <col min="13064" max="13064" width="11.7109375" style="39" customWidth="1"/>
    <col min="13065" max="13065" width="13.42578125" style="39" customWidth="1"/>
    <col min="13066" max="13066" width="16.28515625" style="39" customWidth="1"/>
    <col min="13067" max="13067" width="15.85546875" style="39" customWidth="1"/>
    <col min="13068" max="13068" width="22.7109375" style="39" customWidth="1"/>
    <col min="13069" max="13069" width="9.42578125" style="39" customWidth="1"/>
    <col min="13070" max="13070" width="11.28515625" style="39" customWidth="1"/>
    <col min="13071" max="13071" width="17.42578125" style="39" customWidth="1"/>
    <col min="13072" max="13072" width="53" style="39" customWidth="1"/>
    <col min="13073" max="13312" width="40.85546875" style="39"/>
    <col min="13313" max="13313" width="4.85546875" style="39" customWidth="1"/>
    <col min="13314" max="13314" width="6.42578125" style="39" customWidth="1"/>
    <col min="13315" max="13315" width="47.42578125" style="39" customWidth="1"/>
    <col min="13316" max="13316" width="9" style="39" customWidth="1"/>
    <col min="13317" max="13317" width="5.85546875" style="39" customWidth="1"/>
    <col min="13318" max="13318" width="17.140625" style="39" customWidth="1"/>
    <col min="13319" max="13319" width="11.140625" style="39" customWidth="1"/>
    <col min="13320" max="13320" width="11.7109375" style="39" customWidth="1"/>
    <col min="13321" max="13321" width="13.42578125" style="39" customWidth="1"/>
    <col min="13322" max="13322" width="16.28515625" style="39" customWidth="1"/>
    <col min="13323" max="13323" width="15.85546875" style="39" customWidth="1"/>
    <col min="13324" max="13324" width="22.7109375" style="39" customWidth="1"/>
    <col min="13325" max="13325" width="9.42578125" style="39" customWidth="1"/>
    <col min="13326" max="13326" width="11.28515625" style="39" customWidth="1"/>
    <col min="13327" max="13327" width="17.42578125" style="39" customWidth="1"/>
    <col min="13328" max="13328" width="53" style="39" customWidth="1"/>
    <col min="13329" max="13568" width="40.85546875" style="39"/>
    <col min="13569" max="13569" width="4.85546875" style="39" customWidth="1"/>
    <col min="13570" max="13570" width="6.42578125" style="39" customWidth="1"/>
    <col min="13571" max="13571" width="47.42578125" style="39" customWidth="1"/>
    <col min="13572" max="13572" width="9" style="39" customWidth="1"/>
    <col min="13573" max="13573" width="5.85546875" style="39" customWidth="1"/>
    <col min="13574" max="13574" width="17.140625" style="39" customWidth="1"/>
    <col min="13575" max="13575" width="11.140625" style="39" customWidth="1"/>
    <col min="13576" max="13576" width="11.7109375" style="39" customWidth="1"/>
    <col min="13577" max="13577" width="13.42578125" style="39" customWidth="1"/>
    <col min="13578" max="13578" width="16.28515625" style="39" customWidth="1"/>
    <col min="13579" max="13579" width="15.85546875" style="39" customWidth="1"/>
    <col min="13580" max="13580" width="22.7109375" style="39" customWidth="1"/>
    <col min="13581" max="13581" width="9.42578125" style="39" customWidth="1"/>
    <col min="13582" max="13582" width="11.28515625" style="39" customWidth="1"/>
    <col min="13583" max="13583" width="17.42578125" style="39" customWidth="1"/>
    <col min="13584" max="13584" width="53" style="39" customWidth="1"/>
    <col min="13585" max="13824" width="40.85546875" style="39"/>
    <col min="13825" max="13825" width="4.85546875" style="39" customWidth="1"/>
    <col min="13826" max="13826" width="6.42578125" style="39" customWidth="1"/>
    <col min="13827" max="13827" width="47.42578125" style="39" customWidth="1"/>
    <col min="13828" max="13828" width="9" style="39" customWidth="1"/>
    <col min="13829" max="13829" width="5.85546875" style="39" customWidth="1"/>
    <col min="13830" max="13830" width="17.140625" style="39" customWidth="1"/>
    <col min="13831" max="13831" width="11.140625" style="39" customWidth="1"/>
    <col min="13832" max="13832" width="11.7109375" style="39" customWidth="1"/>
    <col min="13833" max="13833" width="13.42578125" style="39" customWidth="1"/>
    <col min="13834" max="13834" width="16.28515625" style="39" customWidth="1"/>
    <col min="13835" max="13835" width="15.85546875" style="39" customWidth="1"/>
    <col min="13836" max="13836" width="22.7109375" style="39" customWidth="1"/>
    <col min="13837" max="13837" width="9.42578125" style="39" customWidth="1"/>
    <col min="13838" max="13838" width="11.28515625" style="39" customWidth="1"/>
    <col min="13839" max="13839" width="17.42578125" style="39" customWidth="1"/>
    <col min="13840" max="13840" width="53" style="39" customWidth="1"/>
    <col min="13841" max="14080" width="40.85546875" style="39"/>
    <col min="14081" max="14081" width="4.85546875" style="39" customWidth="1"/>
    <col min="14082" max="14082" width="6.42578125" style="39" customWidth="1"/>
    <col min="14083" max="14083" width="47.42578125" style="39" customWidth="1"/>
    <col min="14084" max="14084" width="9" style="39" customWidth="1"/>
    <col min="14085" max="14085" width="5.85546875" style="39" customWidth="1"/>
    <col min="14086" max="14086" width="17.140625" style="39" customWidth="1"/>
    <col min="14087" max="14087" width="11.140625" style="39" customWidth="1"/>
    <col min="14088" max="14088" width="11.7109375" style="39" customWidth="1"/>
    <col min="14089" max="14089" width="13.42578125" style="39" customWidth="1"/>
    <col min="14090" max="14090" width="16.28515625" style="39" customWidth="1"/>
    <col min="14091" max="14091" width="15.85546875" style="39" customWidth="1"/>
    <col min="14092" max="14092" width="22.7109375" style="39" customWidth="1"/>
    <col min="14093" max="14093" width="9.42578125" style="39" customWidth="1"/>
    <col min="14094" max="14094" width="11.28515625" style="39" customWidth="1"/>
    <col min="14095" max="14095" width="17.42578125" style="39" customWidth="1"/>
    <col min="14096" max="14096" width="53" style="39" customWidth="1"/>
    <col min="14097" max="14336" width="40.85546875" style="39"/>
    <col min="14337" max="14337" width="4.85546875" style="39" customWidth="1"/>
    <col min="14338" max="14338" width="6.42578125" style="39" customWidth="1"/>
    <col min="14339" max="14339" width="47.42578125" style="39" customWidth="1"/>
    <col min="14340" max="14340" width="9" style="39" customWidth="1"/>
    <col min="14341" max="14341" width="5.85546875" style="39" customWidth="1"/>
    <col min="14342" max="14342" width="17.140625" style="39" customWidth="1"/>
    <col min="14343" max="14343" width="11.140625" style="39" customWidth="1"/>
    <col min="14344" max="14344" width="11.7109375" style="39" customWidth="1"/>
    <col min="14345" max="14345" width="13.42578125" style="39" customWidth="1"/>
    <col min="14346" max="14346" width="16.28515625" style="39" customWidth="1"/>
    <col min="14347" max="14347" width="15.85546875" style="39" customWidth="1"/>
    <col min="14348" max="14348" width="22.7109375" style="39" customWidth="1"/>
    <col min="14349" max="14349" width="9.42578125" style="39" customWidth="1"/>
    <col min="14350" max="14350" width="11.28515625" style="39" customWidth="1"/>
    <col min="14351" max="14351" width="17.42578125" style="39" customWidth="1"/>
    <col min="14352" max="14352" width="53" style="39" customWidth="1"/>
    <col min="14353" max="14592" width="40.85546875" style="39"/>
    <col min="14593" max="14593" width="4.85546875" style="39" customWidth="1"/>
    <col min="14594" max="14594" width="6.42578125" style="39" customWidth="1"/>
    <col min="14595" max="14595" width="47.42578125" style="39" customWidth="1"/>
    <col min="14596" max="14596" width="9" style="39" customWidth="1"/>
    <col min="14597" max="14597" width="5.85546875" style="39" customWidth="1"/>
    <col min="14598" max="14598" width="17.140625" style="39" customWidth="1"/>
    <col min="14599" max="14599" width="11.140625" style="39" customWidth="1"/>
    <col min="14600" max="14600" width="11.7109375" style="39" customWidth="1"/>
    <col min="14601" max="14601" width="13.42578125" style="39" customWidth="1"/>
    <col min="14602" max="14602" width="16.28515625" style="39" customWidth="1"/>
    <col min="14603" max="14603" width="15.85546875" style="39" customWidth="1"/>
    <col min="14604" max="14604" width="22.7109375" style="39" customWidth="1"/>
    <col min="14605" max="14605" width="9.42578125" style="39" customWidth="1"/>
    <col min="14606" max="14606" width="11.28515625" style="39" customWidth="1"/>
    <col min="14607" max="14607" width="17.42578125" style="39" customWidth="1"/>
    <col min="14608" max="14608" width="53" style="39" customWidth="1"/>
    <col min="14609" max="14848" width="40.85546875" style="39"/>
    <col min="14849" max="14849" width="4.85546875" style="39" customWidth="1"/>
    <col min="14850" max="14850" width="6.42578125" style="39" customWidth="1"/>
    <col min="14851" max="14851" width="47.42578125" style="39" customWidth="1"/>
    <col min="14852" max="14852" width="9" style="39" customWidth="1"/>
    <col min="14853" max="14853" width="5.85546875" style="39" customWidth="1"/>
    <col min="14854" max="14854" width="17.140625" style="39" customWidth="1"/>
    <col min="14855" max="14855" width="11.140625" style="39" customWidth="1"/>
    <col min="14856" max="14856" width="11.7109375" style="39" customWidth="1"/>
    <col min="14857" max="14857" width="13.42578125" style="39" customWidth="1"/>
    <col min="14858" max="14858" width="16.28515625" style="39" customWidth="1"/>
    <col min="14859" max="14859" width="15.85546875" style="39" customWidth="1"/>
    <col min="14860" max="14860" width="22.7109375" style="39" customWidth="1"/>
    <col min="14861" max="14861" width="9.42578125" style="39" customWidth="1"/>
    <col min="14862" max="14862" width="11.28515625" style="39" customWidth="1"/>
    <col min="14863" max="14863" width="17.42578125" style="39" customWidth="1"/>
    <col min="14864" max="14864" width="53" style="39" customWidth="1"/>
    <col min="14865" max="15104" width="40.85546875" style="39"/>
    <col min="15105" max="15105" width="4.85546875" style="39" customWidth="1"/>
    <col min="15106" max="15106" width="6.42578125" style="39" customWidth="1"/>
    <col min="15107" max="15107" width="47.42578125" style="39" customWidth="1"/>
    <col min="15108" max="15108" width="9" style="39" customWidth="1"/>
    <col min="15109" max="15109" width="5.85546875" style="39" customWidth="1"/>
    <col min="15110" max="15110" width="17.140625" style="39" customWidth="1"/>
    <col min="15111" max="15111" width="11.140625" style="39" customWidth="1"/>
    <col min="15112" max="15112" width="11.7109375" style="39" customWidth="1"/>
    <col min="15113" max="15113" width="13.42578125" style="39" customWidth="1"/>
    <col min="15114" max="15114" width="16.28515625" style="39" customWidth="1"/>
    <col min="15115" max="15115" width="15.85546875" style="39" customWidth="1"/>
    <col min="15116" max="15116" width="22.7109375" style="39" customWidth="1"/>
    <col min="15117" max="15117" width="9.42578125" style="39" customWidth="1"/>
    <col min="15118" max="15118" width="11.28515625" style="39" customWidth="1"/>
    <col min="15119" max="15119" width="17.42578125" style="39" customWidth="1"/>
    <col min="15120" max="15120" width="53" style="39" customWidth="1"/>
    <col min="15121" max="15360" width="40.85546875" style="39"/>
    <col min="15361" max="15361" width="4.85546875" style="39" customWidth="1"/>
    <col min="15362" max="15362" width="6.42578125" style="39" customWidth="1"/>
    <col min="15363" max="15363" width="47.42578125" style="39" customWidth="1"/>
    <col min="15364" max="15364" width="9" style="39" customWidth="1"/>
    <col min="15365" max="15365" width="5.85546875" style="39" customWidth="1"/>
    <col min="15366" max="15366" width="17.140625" style="39" customWidth="1"/>
    <col min="15367" max="15367" width="11.140625" style="39" customWidth="1"/>
    <col min="15368" max="15368" width="11.7109375" style="39" customWidth="1"/>
    <col min="15369" max="15369" width="13.42578125" style="39" customWidth="1"/>
    <col min="15370" max="15370" width="16.28515625" style="39" customWidth="1"/>
    <col min="15371" max="15371" width="15.85546875" style="39" customWidth="1"/>
    <col min="15372" max="15372" width="22.7109375" style="39" customWidth="1"/>
    <col min="15373" max="15373" width="9.42578125" style="39" customWidth="1"/>
    <col min="15374" max="15374" width="11.28515625" style="39" customWidth="1"/>
    <col min="15375" max="15375" width="17.42578125" style="39" customWidth="1"/>
    <col min="15376" max="15376" width="53" style="39" customWidth="1"/>
    <col min="15377" max="15616" width="40.85546875" style="39"/>
    <col min="15617" max="15617" width="4.85546875" style="39" customWidth="1"/>
    <col min="15618" max="15618" width="6.42578125" style="39" customWidth="1"/>
    <col min="15619" max="15619" width="47.42578125" style="39" customWidth="1"/>
    <col min="15620" max="15620" width="9" style="39" customWidth="1"/>
    <col min="15621" max="15621" width="5.85546875" style="39" customWidth="1"/>
    <col min="15622" max="15622" width="17.140625" style="39" customWidth="1"/>
    <col min="15623" max="15623" width="11.140625" style="39" customWidth="1"/>
    <col min="15624" max="15624" width="11.7109375" style="39" customWidth="1"/>
    <col min="15625" max="15625" width="13.42578125" style="39" customWidth="1"/>
    <col min="15626" max="15626" width="16.28515625" style="39" customWidth="1"/>
    <col min="15627" max="15627" width="15.85546875" style="39" customWidth="1"/>
    <col min="15628" max="15628" width="22.7109375" style="39" customWidth="1"/>
    <col min="15629" max="15629" width="9.42578125" style="39" customWidth="1"/>
    <col min="15630" max="15630" width="11.28515625" style="39" customWidth="1"/>
    <col min="15631" max="15631" width="17.42578125" style="39" customWidth="1"/>
    <col min="15632" max="15632" width="53" style="39" customWidth="1"/>
    <col min="15633" max="15872" width="40.85546875" style="39"/>
    <col min="15873" max="15873" width="4.85546875" style="39" customWidth="1"/>
    <col min="15874" max="15874" width="6.42578125" style="39" customWidth="1"/>
    <col min="15875" max="15875" width="47.42578125" style="39" customWidth="1"/>
    <col min="15876" max="15876" width="9" style="39" customWidth="1"/>
    <col min="15877" max="15877" width="5.85546875" style="39" customWidth="1"/>
    <col min="15878" max="15878" width="17.140625" style="39" customWidth="1"/>
    <col min="15879" max="15879" width="11.140625" style="39" customWidth="1"/>
    <col min="15880" max="15880" width="11.7109375" style="39" customWidth="1"/>
    <col min="15881" max="15881" width="13.42578125" style="39" customWidth="1"/>
    <col min="15882" max="15882" width="16.28515625" style="39" customWidth="1"/>
    <col min="15883" max="15883" width="15.85546875" style="39" customWidth="1"/>
    <col min="15884" max="15884" width="22.7109375" style="39" customWidth="1"/>
    <col min="15885" max="15885" width="9.42578125" style="39" customWidth="1"/>
    <col min="15886" max="15886" width="11.28515625" style="39" customWidth="1"/>
    <col min="15887" max="15887" width="17.42578125" style="39" customWidth="1"/>
    <col min="15888" max="15888" width="53" style="39" customWidth="1"/>
    <col min="15889" max="16128" width="40.85546875" style="39"/>
    <col min="16129" max="16129" width="4.85546875" style="39" customWidth="1"/>
    <col min="16130" max="16130" width="6.42578125" style="39" customWidth="1"/>
    <col min="16131" max="16131" width="47.42578125" style="39" customWidth="1"/>
    <col min="16132" max="16132" width="9" style="39" customWidth="1"/>
    <col min="16133" max="16133" width="5.85546875" style="39" customWidth="1"/>
    <col min="16134" max="16134" width="17.140625" style="39" customWidth="1"/>
    <col min="16135" max="16135" width="11.140625" style="39" customWidth="1"/>
    <col min="16136" max="16136" width="11.7109375" style="39" customWidth="1"/>
    <col min="16137" max="16137" width="13.42578125" style="39" customWidth="1"/>
    <col min="16138" max="16138" width="16.28515625" style="39" customWidth="1"/>
    <col min="16139" max="16139" width="15.85546875" style="39" customWidth="1"/>
    <col min="16140" max="16140" width="22.7109375" style="39" customWidth="1"/>
    <col min="16141" max="16141" width="9.42578125" style="39" customWidth="1"/>
    <col min="16142" max="16142" width="11.28515625" style="39" customWidth="1"/>
    <col min="16143" max="16143" width="17.42578125" style="39" customWidth="1"/>
    <col min="16144" max="16144" width="53" style="39" customWidth="1"/>
    <col min="16145" max="16384" width="40.85546875" style="39"/>
  </cols>
  <sheetData>
    <row r="2" spans="1:17" ht="18.75" x14ac:dyDescent="0.2">
      <c r="B2" s="38" t="s">
        <v>78</v>
      </c>
    </row>
    <row r="4" spans="1:17" ht="45.75" customHeight="1" x14ac:dyDescent="0.2">
      <c r="B4" s="73" t="s">
        <v>73</v>
      </c>
      <c r="C4" s="74"/>
      <c r="D4" s="74"/>
      <c r="E4" s="74"/>
      <c r="F4" s="74"/>
      <c r="G4" s="74"/>
      <c r="H4" s="74"/>
      <c r="I4" s="74"/>
      <c r="J4" s="74"/>
      <c r="K4" s="74"/>
      <c r="L4" s="75"/>
      <c r="M4" s="76" t="s">
        <v>31</v>
      </c>
      <c r="N4" s="77"/>
      <c r="O4" s="78"/>
      <c r="P4" s="78"/>
      <c r="Q4" s="79"/>
    </row>
    <row r="5" spans="1:17" ht="45.75" customHeight="1" x14ac:dyDescent="0.2">
      <c r="A5" s="40"/>
      <c r="B5" s="48"/>
      <c r="C5" s="48" t="s">
        <v>32</v>
      </c>
      <c r="D5" s="48" t="s">
        <v>33</v>
      </c>
      <c r="E5" s="48" t="s">
        <v>34</v>
      </c>
      <c r="F5" s="48" t="s">
        <v>35</v>
      </c>
      <c r="G5" s="48" t="s">
        <v>36</v>
      </c>
      <c r="H5" s="48" t="s">
        <v>37</v>
      </c>
      <c r="I5" s="48" t="s">
        <v>38</v>
      </c>
      <c r="J5" s="48" t="s">
        <v>39</v>
      </c>
      <c r="K5" s="48" t="s">
        <v>40</v>
      </c>
      <c r="L5" s="48" t="s">
        <v>41</v>
      </c>
      <c r="M5" s="48" t="s">
        <v>42</v>
      </c>
      <c r="N5" s="48" t="s">
        <v>43</v>
      </c>
      <c r="O5" s="48" t="s">
        <v>44</v>
      </c>
      <c r="P5" s="48" t="s">
        <v>45</v>
      </c>
      <c r="Q5" s="48" t="s">
        <v>46</v>
      </c>
    </row>
    <row r="6" spans="1:17" ht="42.75" x14ac:dyDescent="0.2">
      <c r="A6" s="40"/>
      <c r="B6" s="41" t="s">
        <v>12</v>
      </c>
      <c r="C6" s="42"/>
      <c r="D6" s="43">
        <f>VLOOKUP($B6,[1]Tariffs!$A$15:$I$42,3,FALSE)</f>
        <v>1</v>
      </c>
      <c r="E6" s="44">
        <f>VLOOKUP($B6,[2]Tariffs!$A:$I,4,FALSE)</f>
        <v>2.6960000000000002</v>
      </c>
      <c r="F6" s="44">
        <f>VLOOKUP($B6,[2]Tariffs!$A:$I,5,FALSE)</f>
        <v>0</v>
      </c>
      <c r="G6" s="44">
        <f>VLOOKUP($B6,[2]Tariffs!$A:$I,6,FALSE)</f>
        <v>0</v>
      </c>
      <c r="H6" s="44">
        <f>VLOOKUP($B6,[2]Tariffs!$A:$I,7,FALSE)</f>
        <v>5.17</v>
      </c>
      <c r="I6" s="44">
        <f>VLOOKUP($B6,[2]Tariffs!$A:$I,8,FALSE)</f>
        <v>0</v>
      </c>
      <c r="J6" s="44">
        <f>VLOOKUP($B6,[2]Tariffs!$A:$I,9,FALSE)</f>
        <v>0</v>
      </c>
      <c r="K6" s="44">
        <f>I6</f>
        <v>0</v>
      </c>
      <c r="L6" s="49"/>
      <c r="M6" s="47">
        <f>VLOOKUP(B6,[2]Summary!$A$1:$J$65536,10,FALSE)</f>
        <v>3.2430797596057945</v>
      </c>
      <c r="N6" s="47">
        <f>VLOOKUP(B6,[1]Summary!$A$1:$I$65536,9,FALSE)</f>
        <v>3.6049709456542161</v>
      </c>
      <c r="O6" s="50">
        <f>M6/N6-1</f>
        <v>-0.10038671365290208</v>
      </c>
      <c r="P6" s="51">
        <f>VLOOKUP(B6,[2]Summary!$A$1:$IJ$65536,11,FALSE)</f>
        <v>111.86401165295992</v>
      </c>
      <c r="Q6" s="52" t="str">
        <f>'Detailed Breakdown'!AW54&amp;" and "&amp;'Detailed Breakdown'!AX54</f>
        <v>Gone up mainly due to Table 1076: allowed revenue and rate of return, and Gone down mainly due to Changes due to issue of Model version DCP179,</v>
      </c>
    </row>
    <row r="7" spans="1:17" ht="42.75" x14ac:dyDescent="0.2">
      <c r="A7" s="40"/>
      <c r="B7" s="41" t="s">
        <v>13</v>
      </c>
      <c r="C7" s="42"/>
      <c r="D7" s="43">
        <f>VLOOKUP($B7,[1]Tariffs!$A$15:$I$42,3,FALSE)</f>
        <v>2</v>
      </c>
      <c r="E7" s="44">
        <f>VLOOKUP($B7,[2]Tariffs!$A:$I,4,FALSE)</f>
        <v>3.0350000000000001</v>
      </c>
      <c r="F7" s="44">
        <f>VLOOKUP($B7,[2]Tariffs!$A:$I,5,FALSE)</f>
        <v>1.4339999999999999</v>
      </c>
      <c r="G7" s="44">
        <f>VLOOKUP($B7,[2]Tariffs!$A:$I,6,FALSE)</f>
        <v>0</v>
      </c>
      <c r="H7" s="44">
        <f>VLOOKUP($B7,[2]Tariffs!$A:$I,7,FALSE)</f>
        <v>5.17</v>
      </c>
      <c r="I7" s="44">
        <f>VLOOKUP($B7,[2]Tariffs!$A:$I,8,FALSE)</f>
        <v>0</v>
      </c>
      <c r="J7" s="44">
        <f>VLOOKUP($B7,[2]Tariffs!$A:$I,9,FALSE)</f>
        <v>0</v>
      </c>
      <c r="K7" s="44">
        <f t="shared" ref="K7:K32" si="0">I7</f>
        <v>0</v>
      </c>
      <c r="L7" s="49"/>
      <c r="M7" s="47">
        <f>VLOOKUP(B7,[2]Summary!$A$1:$J$65536,10,FALSE)</f>
        <v>2.5090758073060808</v>
      </c>
      <c r="N7" s="47">
        <f>VLOOKUP(B7,[1]Summary!$A$1:$I$65536,9,FALSE)</f>
        <v>2.1743726939360908</v>
      </c>
      <c r="O7" s="50">
        <f t="shared" ref="O7:O32" si="1">M7/N7-1</f>
        <v>0.15393088512535735</v>
      </c>
      <c r="P7" s="51">
        <f>VLOOKUP(B7,[2]Summary!$A$1:$IJ$65536,11,FALSE)</f>
        <v>152.7094953236583</v>
      </c>
      <c r="Q7" s="52" t="str">
        <f>'Detailed Breakdown'!AW55&amp;" and "&amp;'Detailed Breakdown'!AX55</f>
        <v>Gone up mainly due to Changes due to issue of Model version DCP179,Table 1076: allowed revenue and rate of return, and No factors contributing to greater than 2% downward change.</v>
      </c>
    </row>
    <row r="8" spans="1:17" ht="85.5" x14ac:dyDescent="0.2">
      <c r="A8" s="40"/>
      <c r="B8" s="41" t="s">
        <v>14</v>
      </c>
      <c r="C8" s="42"/>
      <c r="D8" s="43">
        <f>VLOOKUP($B8,[1]Tariffs!$A$15:$I$42,3,FALSE)</f>
        <v>2</v>
      </c>
      <c r="E8" s="44">
        <f>VLOOKUP($B8,[2]Tariffs!$A:$I,4,FALSE)</f>
        <v>1.4159999999999999</v>
      </c>
      <c r="F8" s="44">
        <f>VLOOKUP($B8,[2]Tariffs!$A:$I,5,FALSE)</f>
        <v>0</v>
      </c>
      <c r="G8" s="44">
        <f>VLOOKUP($B8,[2]Tariffs!$A:$I,6,FALSE)</f>
        <v>0</v>
      </c>
      <c r="H8" s="44">
        <f>VLOOKUP($B8,[2]Tariffs!$A:$I,7,FALSE)</f>
        <v>0</v>
      </c>
      <c r="I8" s="44">
        <f>VLOOKUP($B8,[2]Tariffs!$A:$I,8,FALSE)</f>
        <v>0</v>
      </c>
      <c r="J8" s="44">
        <f>VLOOKUP($B8,[2]Tariffs!$A:$I,9,FALSE)</f>
        <v>0</v>
      </c>
      <c r="K8" s="44">
        <f t="shared" si="0"/>
        <v>0</v>
      </c>
      <c r="L8" s="49"/>
      <c r="M8" s="47">
        <f>VLOOKUP(B8,[2]Summary!$A$1:$J$65536,10,FALSE)</f>
        <v>1.4159999999999999</v>
      </c>
      <c r="N8" s="47">
        <f>VLOOKUP(B8,[1]Summary!$A$1:$I$65536,9,FALSE)</f>
        <v>0.159</v>
      </c>
      <c r="O8" s="50">
        <f t="shared" si="1"/>
        <v>7.9056603773584904</v>
      </c>
      <c r="P8" s="51">
        <f>VLOOKUP(B8,[2]Summary!$A$1:$IJ$65536,11,FALSE)</f>
        <v>41.658524542309131</v>
      </c>
      <c r="Q8" s="52" t="str">
        <f>'Detailed Breakdown'!AW56&amp;" and "&amp;'Detailed Breakdown'!AX56</f>
        <v>Gone up mainly due to Changes due to issue of Model version DCP179,Table 1032: LAF values,Table 1055: NGC exit,Table 1076: allowed revenue and rate of return, and Gone down mainly due to Table 1020: Change In 500MW Model,Table 1059: Otex,Table 1068 - annual hours in time bands,Table 1053: volumes and mpans etc forecast,</v>
      </c>
    </row>
    <row r="9" spans="1:17" ht="42.75" x14ac:dyDescent="0.2">
      <c r="A9" s="40"/>
      <c r="B9" s="41" t="s">
        <v>15</v>
      </c>
      <c r="C9" s="42"/>
      <c r="D9" s="43">
        <f>VLOOKUP($B9,[1]Tariffs!$A$15:$I$42,3,FALSE)</f>
        <v>3</v>
      </c>
      <c r="E9" s="44">
        <f>VLOOKUP($B9,[2]Tariffs!$A:$I,4,FALSE)</f>
        <v>2.4590000000000001</v>
      </c>
      <c r="F9" s="44">
        <f>VLOOKUP($B9,[2]Tariffs!$A:$I,5,FALSE)</f>
        <v>0</v>
      </c>
      <c r="G9" s="44">
        <f>VLOOKUP($B9,[2]Tariffs!$A:$I,6,FALSE)</f>
        <v>0</v>
      </c>
      <c r="H9" s="44">
        <f>VLOOKUP($B9,[2]Tariffs!$A:$I,7,FALSE)</f>
        <v>8.3699999999999992</v>
      </c>
      <c r="I9" s="44">
        <f>VLOOKUP($B9,[2]Tariffs!$A:$I,8,FALSE)</f>
        <v>0</v>
      </c>
      <c r="J9" s="44">
        <f>VLOOKUP($B9,[2]Tariffs!$A:$I,9,FALSE)</f>
        <v>0</v>
      </c>
      <c r="K9" s="44">
        <f t="shared" si="0"/>
        <v>0</v>
      </c>
      <c r="L9" s="49"/>
      <c r="M9" s="47">
        <f>VLOOKUP(B9,[2]Summary!$A$1:$J$65536,10,FALSE)</f>
        <v>2.7441957602616514</v>
      </c>
      <c r="N9" s="47">
        <f>VLOOKUP(B9,[1]Summary!$A$1:$I$65536,9,FALSE)</f>
        <v>2.7709939981178859</v>
      </c>
      <c r="O9" s="50">
        <f t="shared" si="1"/>
        <v>-9.6709837244095542E-3</v>
      </c>
      <c r="P9" s="51">
        <f>VLOOKUP(B9,[2]Summary!$A$1:$IJ$65536,11,FALSE)</f>
        <v>293.96142669497681</v>
      </c>
      <c r="Q9" s="52" t="str">
        <f>'Detailed Breakdown'!AW57&amp;" and "&amp;'Detailed Breakdown'!AX57</f>
        <v>Gone up mainly due to Table 1076: allowed revenue and rate of return, and No factors contributing to greater than 2% downward change.</v>
      </c>
    </row>
    <row r="10" spans="1:17" ht="42.75" x14ac:dyDescent="0.2">
      <c r="A10" s="40"/>
      <c r="B10" s="41" t="s">
        <v>16</v>
      </c>
      <c r="C10" s="42"/>
      <c r="D10" s="43">
        <f>VLOOKUP($B10,[1]Tariffs!$A$15:$I$42,3,FALSE)</f>
        <v>4</v>
      </c>
      <c r="E10" s="44">
        <f>VLOOKUP($B10,[2]Tariffs!$A:$I,4,FALSE)</f>
        <v>2.66</v>
      </c>
      <c r="F10" s="44">
        <f>VLOOKUP($B10,[2]Tariffs!$A:$I,5,FALSE)</f>
        <v>1.429</v>
      </c>
      <c r="G10" s="44">
        <f>VLOOKUP($B10,[2]Tariffs!$A:$I,6,FALSE)</f>
        <v>0</v>
      </c>
      <c r="H10" s="44">
        <f>VLOOKUP($B10,[2]Tariffs!$A:$I,7,FALSE)</f>
        <v>8.3699999999999992</v>
      </c>
      <c r="I10" s="44">
        <f>VLOOKUP($B10,[2]Tariffs!$A:$I,8,FALSE)</f>
        <v>0</v>
      </c>
      <c r="J10" s="44">
        <f>VLOOKUP($B10,[2]Tariffs!$A:$I,9,FALSE)</f>
        <v>0</v>
      </c>
      <c r="K10" s="44">
        <f t="shared" si="0"/>
        <v>0</v>
      </c>
      <c r="L10" s="49"/>
      <c r="M10" s="47">
        <f>VLOOKUP(B10,[2]Summary!$A$1:$J$65536,10,FALSE)</f>
        <v>2.4251831625137652</v>
      </c>
      <c r="N10" s="47">
        <f>VLOOKUP(B10,[1]Summary!$A$1:$I$65536,9,FALSE)</f>
        <v>2.1976343405334617</v>
      </c>
      <c r="O10" s="50">
        <f t="shared" si="1"/>
        <v>0.10354262207472953</v>
      </c>
      <c r="P10" s="51">
        <f>VLOOKUP(B10,[2]Summary!$A$1:$IJ$65536,11,FALSE)</f>
        <v>475.81431562112346</v>
      </c>
      <c r="Q10" s="52" t="str">
        <f>'Detailed Breakdown'!AW58&amp;" and "&amp;'Detailed Breakdown'!AX58</f>
        <v>Gone up mainly due to Changes due to issue of Model version DCP179,Table 1076: allowed revenue and rate of return, and No factors contributing to greater than 2% downward change.</v>
      </c>
    </row>
    <row r="11" spans="1:17" ht="99.75" x14ac:dyDescent="0.2">
      <c r="A11" s="40"/>
      <c r="B11" s="41" t="s">
        <v>17</v>
      </c>
      <c r="C11" s="42"/>
      <c r="D11" s="43">
        <f>VLOOKUP($B11,[1]Tariffs!$A$15:$I$42,3,FALSE)</f>
        <v>4</v>
      </c>
      <c r="E11" s="44">
        <f>VLOOKUP($B11,[2]Tariffs!$A:$I,4,FALSE)</f>
        <v>1.4239999999999999</v>
      </c>
      <c r="F11" s="44">
        <f>VLOOKUP($B11,[2]Tariffs!$A:$I,5,FALSE)</f>
        <v>0</v>
      </c>
      <c r="G11" s="44">
        <f>VLOOKUP($B11,[2]Tariffs!$A:$I,6,FALSE)</f>
        <v>0</v>
      </c>
      <c r="H11" s="44">
        <f>VLOOKUP($B11,[2]Tariffs!$A:$I,7,FALSE)</f>
        <v>0</v>
      </c>
      <c r="I11" s="44">
        <f>VLOOKUP($B11,[2]Tariffs!$A:$I,8,FALSE)</f>
        <v>0</v>
      </c>
      <c r="J11" s="44">
        <f>VLOOKUP($B11,[2]Tariffs!$A:$I,9,FALSE)</f>
        <v>0</v>
      </c>
      <c r="K11" s="44">
        <f t="shared" si="0"/>
        <v>0</v>
      </c>
      <c r="L11" s="49"/>
      <c r="M11" s="47">
        <f>VLOOKUP(B11,[2]Summary!$A$1:$J$65536,10,FALSE)</f>
        <v>1.4239999999999999</v>
      </c>
      <c r="N11" s="47">
        <f>VLOOKUP(B11,[1]Summary!$A$1:$I$65536,9,FALSE)</f>
        <v>0.17400000000000002</v>
      </c>
      <c r="O11" s="50">
        <f t="shared" si="1"/>
        <v>7.1839080459770095</v>
      </c>
      <c r="P11" s="51">
        <f>VLOOKUP(B11,[2]Summary!$A$1:$IJ$65536,11,FALSE)</f>
        <v>73.864698824047366</v>
      </c>
      <c r="Q11" s="52" t="str">
        <f>'Detailed Breakdown'!AW59&amp;" and "&amp;'Detailed Breakdown'!AX59</f>
        <v>Gone up mainly due to Changes due to issue of Model version DCP179,Table 1032: LAF values,Table 1055: NGC exit,Table 1076: allowed revenue and rate of return, and Gone down mainly due to Table 1020: Change In 500MW Model,Table 1041: load characteristics (Coincidence Factor),Table 1059: Otex,Table 1068 - annual hours in time bands,Table 1053: volumes and mpans etc forecast,</v>
      </c>
    </row>
    <row r="12" spans="1:17" x14ac:dyDescent="0.2">
      <c r="A12" s="40"/>
      <c r="B12" s="41" t="s">
        <v>18</v>
      </c>
      <c r="C12" s="42"/>
      <c r="D12" s="43" t="str">
        <f>VLOOKUP($B12,[1]Tariffs!$A$15:$I$42,3,FALSE)</f>
        <v>5-8</v>
      </c>
      <c r="E12" s="44">
        <f>VLOOKUP($B12,[2]Tariffs!$A:$I,4,FALSE)</f>
        <v>2.5179999999999998</v>
      </c>
      <c r="F12" s="44">
        <f>VLOOKUP($B12,[2]Tariffs!$A:$I,5,FALSE)</f>
        <v>1.403</v>
      </c>
      <c r="G12" s="44">
        <f>VLOOKUP($B12,[2]Tariffs!$A:$I,6,FALSE)</f>
        <v>0</v>
      </c>
      <c r="H12" s="44">
        <f>VLOOKUP($B12,[2]Tariffs!$A:$I,7,FALSE)</f>
        <v>37.15</v>
      </c>
      <c r="I12" s="44">
        <f>VLOOKUP($B12,[2]Tariffs!$A:$I,8,FALSE)</f>
        <v>0</v>
      </c>
      <c r="J12" s="44">
        <f>VLOOKUP($B12,[2]Tariffs!$A:$I,9,FALSE)</f>
        <v>0</v>
      </c>
      <c r="K12" s="44">
        <f t="shared" si="0"/>
        <v>0</v>
      </c>
      <c r="L12" s="49"/>
      <c r="M12" s="47">
        <f>VLOOKUP(B12,[2]Summary!$A$1:$J$65536,10,FALSE)</f>
        <v>2.4507315337973119</v>
      </c>
      <c r="N12" s="47" t="str">
        <f>VLOOKUP(B12,[1]Summary!$A$1:$I$65536,9,FALSE)</f>
        <v/>
      </c>
      <c r="O12" s="50"/>
      <c r="P12" s="51">
        <f>VLOOKUP(B12,[2]Summary!$A$1:$IJ$65536,11,FALSE)</f>
        <v>2154.4312564999523</v>
      </c>
      <c r="Q12" s="52"/>
    </row>
    <row r="13" spans="1:17" x14ac:dyDescent="0.2">
      <c r="A13" s="40"/>
      <c r="B13" s="41" t="s">
        <v>19</v>
      </c>
      <c r="C13" s="42"/>
      <c r="D13" s="43" t="str">
        <f>VLOOKUP($B13,[1]Tariffs!$A$15:$I$42,3,FALSE)</f>
        <v>5-8</v>
      </c>
      <c r="E13" s="44">
        <f>VLOOKUP($B13,[2]Tariffs!$A:$I,4,FALSE)</f>
        <v>2.39</v>
      </c>
      <c r="F13" s="44">
        <f>VLOOKUP($B13,[2]Tariffs!$A:$I,5,FALSE)</f>
        <v>1.39</v>
      </c>
      <c r="G13" s="44">
        <f>VLOOKUP($B13,[2]Tariffs!$A:$I,6,FALSE)</f>
        <v>0</v>
      </c>
      <c r="H13" s="44">
        <f>VLOOKUP($B13,[2]Tariffs!$A:$I,7,FALSE)</f>
        <v>25.77</v>
      </c>
      <c r="I13" s="44">
        <f>VLOOKUP($B13,[2]Tariffs!$A:$I,8,FALSE)</f>
        <v>0</v>
      </c>
      <c r="J13" s="44">
        <f>VLOOKUP($B13,[2]Tariffs!$A:$I,9,FALSE)</f>
        <v>0</v>
      </c>
      <c r="K13" s="44">
        <f t="shared" si="0"/>
        <v>0</v>
      </c>
      <c r="L13" s="49"/>
      <c r="M13" s="47">
        <f>VLOOKUP(B13,[2]Summary!$A$1:$J$65536,10,FALSE)</f>
        <v>2.2505593352524342</v>
      </c>
      <c r="N13" s="47" t="str">
        <f>VLOOKUP(B13,[1]Summary!$A$1:$I$65536,9,FALSE)</f>
        <v/>
      </c>
      <c r="O13" s="50"/>
      <c r="P13" s="51">
        <f>VLOOKUP(B13,[2]Summary!$A$1:$IJ$65536,11,FALSE)</f>
        <v>2690.3995561741444</v>
      </c>
      <c r="Q13" s="52"/>
    </row>
    <row r="14" spans="1:17" x14ac:dyDescent="0.2">
      <c r="A14" s="40"/>
      <c r="B14" s="41" t="s">
        <v>20</v>
      </c>
      <c r="C14" s="42"/>
      <c r="D14" s="43" t="str">
        <f>VLOOKUP($B14,[1]Tariffs!$A$15:$I$42,3,FALSE)</f>
        <v>5-8</v>
      </c>
      <c r="E14" s="44">
        <f>VLOOKUP($B14,[2]Tariffs!$A:$I,4,FALSE)</f>
        <v>1.9339999999999999</v>
      </c>
      <c r="F14" s="44">
        <f>VLOOKUP($B14,[2]Tariffs!$A:$I,5,FALSE)</f>
        <v>1.337</v>
      </c>
      <c r="G14" s="44">
        <f>VLOOKUP($B14,[2]Tariffs!$A:$I,6,FALSE)</f>
        <v>0</v>
      </c>
      <c r="H14" s="44">
        <f>VLOOKUP($B14,[2]Tariffs!$A:$I,7,FALSE)</f>
        <v>172.89</v>
      </c>
      <c r="I14" s="44">
        <f>VLOOKUP($B14,[2]Tariffs!$A:$I,8,FALSE)</f>
        <v>0</v>
      </c>
      <c r="J14" s="44">
        <f>VLOOKUP($B14,[2]Tariffs!$A:$I,9,FALSE)</f>
        <v>0</v>
      </c>
      <c r="K14" s="44">
        <f t="shared" si="0"/>
        <v>0</v>
      </c>
      <c r="L14" s="49"/>
      <c r="M14" s="47">
        <f>VLOOKUP(B14,[2]Summary!$A$1:$J$65536,10,FALSE)</f>
        <v>2.3631531062953246</v>
      </c>
      <c r="N14" s="47" t="str">
        <f>VLOOKUP(B14,[1]Summary!$A$1:$I$65536,9,FALSE)</f>
        <v/>
      </c>
      <c r="O14" s="50"/>
      <c r="P14" s="51">
        <f>VLOOKUP(B14,[2]Summary!$A$1:$IJ$65536,11,FALSE)</f>
        <v>2657.8816286452902</v>
      </c>
      <c r="Q14" s="52"/>
    </row>
    <row r="15" spans="1:17" x14ac:dyDescent="0.2">
      <c r="A15" s="40"/>
      <c r="B15" s="41" t="s">
        <v>79</v>
      </c>
      <c r="C15" s="42"/>
      <c r="D15" s="43"/>
      <c r="E15" s="44">
        <f>VLOOKUP($B15,[2]Tariffs!$A:$I,4,FALSE)</f>
        <v>13.893000000000001</v>
      </c>
      <c r="F15" s="44">
        <f>VLOOKUP($B15,[2]Tariffs!$A:$I,5,FALSE)</f>
        <v>1.806</v>
      </c>
      <c r="G15" s="44">
        <f>VLOOKUP($B15,[2]Tariffs!$A:$I,6,FALSE)</f>
        <v>1.42</v>
      </c>
      <c r="H15" s="44">
        <f>VLOOKUP($B15,[2]Tariffs!$A:$I,7,FALSE)</f>
        <v>5.17</v>
      </c>
      <c r="I15" s="44">
        <f>VLOOKUP($B15,[2]Tariffs!$A:$I,8,FALSE)</f>
        <v>0</v>
      </c>
      <c r="J15" s="44">
        <f>VLOOKUP($B15,[2]Tariffs!$A:$I,9,FALSE)</f>
        <v>0</v>
      </c>
      <c r="K15" s="44">
        <f t="shared" ref="K15:K16" si="2">I15</f>
        <v>0</v>
      </c>
      <c r="L15" s="49"/>
      <c r="M15" s="47">
        <f>VLOOKUP(B15,[2]Summary!$A$1:$J$65536,10,FALSE)</f>
        <v>4.9085750110886952</v>
      </c>
      <c r="N15" s="47" t="str">
        <f>VLOOKUP(B15,[1]Summary!$A$1:$I$65536,9,FALSE)</f>
        <v/>
      </c>
      <c r="O15" s="50"/>
      <c r="P15" s="51">
        <f>VLOOKUP(B15,[2]Summary!$A$1:$IJ$65536,11,FALSE)</f>
        <v>75.672524475256765</v>
      </c>
      <c r="Q15" s="52"/>
    </row>
    <row r="16" spans="1:17" x14ac:dyDescent="0.2">
      <c r="A16" s="40"/>
      <c r="B16" s="41" t="s">
        <v>80</v>
      </c>
      <c r="C16" s="42"/>
      <c r="D16" s="43"/>
      <c r="E16" s="44">
        <f>VLOOKUP($B16,[2]Tariffs!$A:$I,4,FALSE)</f>
        <v>14.143000000000001</v>
      </c>
      <c r="F16" s="44">
        <f>VLOOKUP($B16,[2]Tariffs!$A:$I,5,FALSE)</f>
        <v>1.8169999999999999</v>
      </c>
      <c r="G16" s="44">
        <f>VLOOKUP($B16,[2]Tariffs!$A:$I,6,FALSE)</f>
        <v>1.423</v>
      </c>
      <c r="H16" s="44">
        <f>VLOOKUP($B16,[2]Tariffs!$A:$I,7,FALSE)</f>
        <v>8.3699999999999992</v>
      </c>
      <c r="I16" s="44">
        <f>VLOOKUP($B16,[2]Tariffs!$A:$I,8,FALSE)</f>
        <v>0</v>
      </c>
      <c r="J16" s="44">
        <f>VLOOKUP($B16,[2]Tariffs!$A:$I,9,FALSE)</f>
        <v>0</v>
      </c>
      <c r="K16" s="44">
        <f t="shared" si="2"/>
        <v>0</v>
      </c>
      <c r="L16" s="49"/>
      <c r="M16" s="47">
        <f>VLOOKUP(B16,[2]Summary!$A$1:$J$65536,10,FALSE)</f>
        <v>2.4834142481271719</v>
      </c>
      <c r="N16" s="47">
        <f>VLOOKUP(B16,[1]Summary!$A$1:$I$65536,9,FALSE)</f>
        <v>2.5278151969868663</v>
      </c>
      <c r="O16" s="50">
        <f t="shared" ref="O16" si="3">M16/N16-1</f>
        <v>-1.7564950520362332E-2</v>
      </c>
      <c r="P16" s="51">
        <f>VLOOKUP(B16,[2]Summary!$A$1:$IJ$65536,11,FALSE)</f>
        <v>1672.1042887817048</v>
      </c>
      <c r="Q16" s="52"/>
    </row>
    <row r="17" spans="1:17" ht="42.75" x14ac:dyDescent="0.2">
      <c r="A17" s="40"/>
      <c r="B17" s="41" t="s">
        <v>21</v>
      </c>
      <c r="C17" s="42"/>
      <c r="D17" s="43">
        <f>VLOOKUP($B17,[1]Tariffs!$A$15:$I$42,3,FALSE)</f>
        <v>0</v>
      </c>
      <c r="E17" s="44">
        <f>VLOOKUP($B17,[2]Tariffs!$A:$I,4,FALSE)</f>
        <v>10.317</v>
      </c>
      <c r="F17" s="44">
        <f>VLOOKUP($B17,[2]Tariffs!$A:$I,5,FALSE)</f>
        <v>1.617</v>
      </c>
      <c r="G17" s="44">
        <f>VLOOKUP($B17,[2]Tariffs!$A:$I,6,FALSE)</f>
        <v>1.3759999999999999</v>
      </c>
      <c r="H17" s="44">
        <f>VLOOKUP($B17,[2]Tariffs!$A:$I,7,FALSE)</f>
        <v>11.81</v>
      </c>
      <c r="I17" s="44">
        <f>VLOOKUP($B17,[2]Tariffs!$A:$I,8,FALSE)</f>
        <v>3.05</v>
      </c>
      <c r="J17" s="44">
        <f>VLOOKUP($B17,[2]Tariffs!$A:$I,9,FALSE)</f>
        <v>6.95</v>
      </c>
      <c r="K17" s="44">
        <f t="shared" si="0"/>
        <v>3.05</v>
      </c>
      <c r="L17" s="54"/>
      <c r="M17" s="47">
        <f>VLOOKUP(B17,[2]Summary!$A$1:$J$65536,10,FALSE)</f>
        <v>2.7598155321277598</v>
      </c>
      <c r="N17" s="47">
        <f>VLOOKUP(B17,[1]Summary!$A$1:$I$65536,9,FALSE)</f>
        <v>2.5516454080661717</v>
      </c>
      <c r="O17" s="50">
        <f t="shared" si="1"/>
        <v>8.1582700873533698E-2</v>
      </c>
      <c r="P17" s="51">
        <f>VLOOKUP(B17,[2]Summary!$A$1:$IJ$65536,11,FALSE)</f>
        <v>5225.7566616156391</v>
      </c>
      <c r="Q17" s="52" t="str">
        <f>'Detailed Breakdown'!AW65&amp;" and "&amp;'Detailed Breakdown'!AX65</f>
        <v>Gone up mainly due to Changes due to issue of Model version DCP179,Table 1076: allowed revenue and rate of return, and No factors contributing to greater than 2% downward change.</v>
      </c>
    </row>
    <row r="18" spans="1:17" ht="42.75" x14ac:dyDescent="0.2">
      <c r="A18" s="40"/>
      <c r="B18" s="41" t="s">
        <v>22</v>
      </c>
      <c r="C18" s="42"/>
      <c r="D18" s="43">
        <f>VLOOKUP($B18,[1]Tariffs!$A$15:$I$42,3,FALSE)</f>
        <v>0</v>
      </c>
      <c r="E18" s="44">
        <f>VLOOKUP($B18,[2]Tariffs!$A:$I,4,FALSE)</f>
        <v>8.2810000000000006</v>
      </c>
      <c r="F18" s="44">
        <f>VLOOKUP($B18,[2]Tariffs!$A:$I,5,FALSE)</f>
        <v>1.48</v>
      </c>
      <c r="G18" s="44">
        <f>VLOOKUP($B18,[2]Tariffs!$A:$I,6,FALSE)</f>
        <v>1.347</v>
      </c>
      <c r="H18" s="44">
        <f>VLOOKUP($B18,[2]Tariffs!$A:$I,7,FALSE)</f>
        <v>9.09</v>
      </c>
      <c r="I18" s="44">
        <f>VLOOKUP($B18,[2]Tariffs!$A:$I,8,FALSE)</f>
        <v>3.27</v>
      </c>
      <c r="J18" s="44">
        <f>VLOOKUP($B18,[2]Tariffs!$A:$I,9,FALSE)</f>
        <v>6.72</v>
      </c>
      <c r="K18" s="44">
        <f t="shared" si="0"/>
        <v>3.27</v>
      </c>
      <c r="L18" s="54"/>
      <c r="M18" s="47">
        <f>VLOOKUP(B18,[2]Summary!$A$1:$J$65536,10,FALSE)</f>
        <v>2.4737583344297498</v>
      </c>
      <c r="N18" s="47">
        <f>VLOOKUP(B18,[1]Summary!$A$1:$I$65536,9,FALSE)</f>
        <v>2.1908805676867873</v>
      </c>
      <c r="O18" s="50">
        <f t="shared" si="1"/>
        <v>0.12911601431639674</v>
      </c>
      <c r="P18" s="51">
        <f>VLOOKUP(B18,[2]Summary!$A$1:$IJ$65536,11,FALSE)</f>
        <v>9706.9842101711474</v>
      </c>
      <c r="Q18" s="52" t="str">
        <f>'Detailed Breakdown'!AW66&amp;" and "&amp;'Detailed Breakdown'!AX66</f>
        <v>Gone up mainly due to Changes due to issue of Model version DCP179,Table 1076: allowed revenue and rate of return, and No factors contributing to greater than 2% downward change.</v>
      </c>
    </row>
    <row r="19" spans="1:17" ht="42.75" x14ac:dyDescent="0.2">
      <c r="A19" s="40"/>
      <c r="B19" s="41" t="s">
        <v>23</v>
      </c>
      <c r="C19" s="42"/>
      <c r="D19" s="43">
        <f>VLOOKUP($B19,[1]Tariffs!$A$15:$I$42,3,FALSE)</f>
        <v>0</v>
      </c>
      <c r="E19" s="44">
        <f>VLOOKUP($B19,[2]Tariffs!$A:$I,4,FALSE)</f>
        <v>6.4630000000000001</v>
      </c>
      <c r="F19" s="44">
        <f>VLOOKUP($B19,[2]Tariffs!$A:$I,5,FALSE)</f>
        <v>1.383</v>
      </c>
      <c r="G19" s="44">
        <f>VLOOKUP($B19,[2]Tariffs!$A:$I,6,FALSE)</f>
        <v>1.3240000000000001</v>
      </c>
      <c r="H19" s="44">
        <f>VLOOKUP($B19,[2]Tariffs!$A:$I,7,FALSE)</f>
        <v>90.23</v>
      </c>
      <c r="I19" s="44">
        <f>VLOOKUP($B19,[2]Tariffs!$A:$I,8,FALSE)</f>
        <v>2.78</v>
      </c>
      <c r="J19" s="44">
        <f>VLOOKUP($B19,[2]Tariffs!$A:$I,9,FALSE)</f>
        <v>6.82</v>
      </c>
      <c r="K19" s="44">
        <f t="shared" si="0"/>
        <v>2.78</v>
      </c>
      <c r="L19" s="54"/>
      <c r="M19" s="47">
        <f>VLOOKUP(B19,[2]Summary!$A$1:$J$65536,10,FALSE)</f>
        <v>2.0654385565949069</v>
      </c>
      <c r="N19" s="47">
        <f>VLOOKUP(B19,[1]Summary!$A$1:$I$65536,9,FALSE)</f>
        <v>1.6735689770032247</v>
      </c>
      <c r="O19" s="50">
        <f t="shared" si="1"/>
        <v>0.23415203375326854</v>
      </c>
      <c r="P19" s="51">
        <f>VLOOKUP(B19,[2]Summary!$A$1:$IJ$65536,11,FALSE)</f>
        <v>47350.366379585743</v>
      </c>
      <c r="Q19" s="52" t="str">
        <f>'Detailed Breakdown'!AW67&amp;" and "&amp;'Detailed Breakdown'!AX67</f>
        <v>Gone up mainly due to Changes due to issue of Model version DCP179,Table 1076: allowed revenue and rate of return, and Gone down mainly due to Table 1059: Otex,</v>
      </c>
    </row>
    <row r="20" spans="1:17" ht="42.75" x14ac:dyDescent="0.2">
      <c r="A20" s="40"/>
      <c r="B20" s="41" t="s">
        <v>74</v>
      </c>
      <c r="C20" s="42"/>
      <c r="D20" s="43">
        <f>VLOOKUP($B20,[1]Tariffs!$A$15:$I$42,3,FALSE)</f>
        <v>8</v>
      </c>
      <c r="E20" s="44">
        <f>VLOOKUP($B20,[2]Tariffs!$A:$I,4,FALSE)</f>
        <v>2.976</v>
      </c>
      <c r="F20" s="44">
        <f>VLOOKUP($B20,[2]Tariffs!$A:$I,5,FALSE)</f>
        <v>0</v>
      </c>
      <c r="G20" s="44">
        <f>VLOOKUP($B20,[2]Tariffs!$A:$I,6,FALSE)</f>
        <v>0</v>
      </c>
      <c r="H20" s="44">
        <f>VLOOKUP($B20,[2]Tariffs!$A:$I,7,FALSE)</f>
        <v>0</v>
      </c>
      <c r="I20" s="44">
        <f>VLOOKUP($B20,[2]Tariffs!$A:$I,8,FALSE)</f>
        <v>0</v>
      </c>
      <c r="J20" s="44">
        <f>VLOOKUP($B20,[2]Tariffs!$A:$I,9,FALSE)</f>
        <v>0</v>
      </c>
      <c r="K20" s="44">
        <f t="shared" si="0"/>
        <v>0</v>
      </c>
      <c r="L20" s="54"/>
      <c r="M20" s="47">
        <f>VLOOKUP(B20,[2]Summary!$A$1:$J$65536,10,FALSE)</f>
        <v>2.976</v>
      </c>
      <c r="N20" s="47">
        <f>VLOOKUP(B20,[1]Summary!$A$1:$I$65536,9,FALSE)</f>
        <v>2.4849999999999994</v>
      </c>
      <c r="O20" s="50">
        <f t="shared" si="1"/>
        <v>0.19758551307847116</v>
      </c>
      <c r="P20" s="51">
        <f>VLOOKUP(B20,[2]Summary!$A$1:$IJ$65536,11,FALSE)</f>
        <v>406.51163463356664</v>
      </c>
      <c r="Q20" s="52" t="str">
        <f>'Detailed Breakdown'!AW68&amp;" and "&amp;'Detailed Breakdown'!AX68</f>
        <v>Gone up mainly due to Changes due to issue of Model version DCP179,Table 1076: allowed revenue and rate of return, and Gone down mainly due to Table 1053: volumes and mpans etc forecast,</v>
      </c>
    </row>
    <row r="21" spans="1:17" ht="57" x14ac:dyDescent="0.2">
      <c r="A21" s="40"/>
      <c r="B21" s="41" t="s">
        <v>75</v>
      </c>
      <c r="C21" s="42"/>
      <c r="D21" s="43">
        <f>VLOOKUP($B21,[1]Tariffs!$A$15:$I$42,3,FALSE)</f>
        <v>1</v>
      </c>
      <c r="E21" s="44">
        <f>VLOOKUP($B21,[2]Tariffs!$A:$I,4,FALSE)</f>
        <v>3.3479999999999999</v>
      </c>
      <c r="F21" s="44">
        <f>VLOOKUP($B21,[2]Tariffs!$A:$I,5,FALSE)</f>
        <v>0</v>
      </c>
      <c r="G21" s="44">
        <f>VLOOKUP($B21,[2]Tariffs!$A:$I,6,FALSE)</f>
        <v>0</v>
      </c>
      <c r="H21" s="44">
        <f>VLOOKUP($B21,[2]Tariffs!$A:$I,7,FALSE)</f>
        <v>0</v>
      </c>
      <c r="I21" s="44">
        <f>VLOOKUP($B21,[2]Tariffs!$A:$I,8,FALSE)</f>
        <v>0</v>
      </c>
      <c r="J21" s="44">
        <f>VLOOKUP($B21,[2]Tariffs!$A:$I,9,FALSE)</f>
        <v>0</v>
      </c>
      <c r="K21" s="44">
        <f t="shared" si="0"/>
        <v>0</v>
      </c>
      <c r="L21" s="54"/>
      <c r="M21" s="47">
        <f>VLOOKUP(B21,[2]Summary!$A$1:$J$65536,10,FALSE)</f>
        <v>3.3479999999999999</v>
      </c>
      <c r="N21" s="47">
        <f>VLOOKUP(B21,[1]Summary!$A$1:$I$65536,9,FALSE)</f>
        <v>3.4849999999999994</v>
      </c>
      <c r="O21" s="50">
        <f t="shared" si="1"/>
        <v>-3.9311334289813371E-2</v>
      </c>
      <c r="P21" s="51">
        <f>VLOOKUP(B21,[2]Summary!$A$1:$IJ$65536,11,FALSE)</f>
        <v>374.789970403567</v>
      </c>
      <c r="Q21" s="52" t="str">
        <f>'Detailed Breakdown'!AW69&amp;" and "&amp;'Detailed Breakdown'!AX69</f>
        <v>Gone up mainly due to Table 1076: allowed revenue and rate of return, and Gone down mainly due to Changes due to issue of Model version DCP179,Table 1053: volumes and mpans etc forecast,</v>
      </c>
    </row>
    <row r="22" spans="1:17" ht="42.75" x14ac:dyDescent="0.2">
      <c r="A22" s="40"/>
      <c r="B22" s="41" t="s">
        <v>76</v>
      </c>
      <c r="C22" s="42"/>
      <c r="D22" s="43">
        <f>VLOOKUP($B22,[1]Tariffs!$A$15:$I$42,3,FALSE)</f>
        <v>1</v>
      </c>
      <c r="E22" s="44">
        <f>VLOOKUP($B22,[2]Tariffs!$A:$I,4,FALSE)</f>
        <v>4.2229999999999999</v>
      </c>
      <c r="F22" s="44">
        <f>VLOOKUP($B22,[2]Tariffs!$A:$I,5,FALSE)</f>
        <v>0</v>
      </c>
      <c r="G22" s="44">
        <f>VLOOKUP($B22,[2]Tariffs!$A:$I,6,FALSE)</f>
        <v>0</v>
      </c>
      <c r="H22" s="44">
        <f>VLOOKUP($B22,[2]Tariffs!$A:$I,7,FALSE)</f>
        <v>0</v>
      </c>
      <c r="I22" s="44">
        <f>VLOOKUP($B22,[2]Tariffs!$A:$I,8,FALSE)</f>
        <v>0</v>
      </c>
      <c r="J22" s="44">
        <f>VLOOKUP($B22,[2]Tariffs!$A:$I,9,FALSE)</f>
        <v>0</v>
      </c>
      <c r="K22" s="44">
        <f t="shared" si="0"/>
        <v>0</v>
      </c>
      <c r="L22" s="54"/>
      <c r="M22" s="47">
        <f>VLOOKUP(B22,[2]Summary!$A$1:$J$65536,10,FALSE)</f>
        <v>4.2229999999999999</v>
      </c>
      <c r="N22" s="47">
        <f>VLOOKUP(B22,[1]Summary!$A$1:$I$65536,9,FALSE)</f>
        <v>5.5819999999999999</v>
      </c>
      <c r="O22" s="50">
        <f t="shared" si="1"/>
        <v>-0.24346112504478679</v>
      </c>
      <c r="P22" s="51">
        <f>VLOOKUP(B22,[2]Summary!$A$1:$IJ$65536,11,FALSE)</f>
        <v>233.37083374055067</v>
      </c>
      <c r="Q22" s="52" t="str">
        <f>'Detailed Breakdown'!AW70&amp;" and "&amp;'Detailed Breakdown'!AX70</f>
        <v>Gone up mainly due to Table 1059: Otex, and Gone down mainly due to Changes due to issue of Model version DCP179,Table 1053: volumes and mpans etc forecast,</v>
      </c>
    </row>
    <row r="23" spans="1:17" ht="28.5" x14ac:dyDescent="0.2">
      <c r="A23" s="40"/>
      <c r="B23" s="41" t="s">
        <v>77</v>
      </c>
      <c r="C23" s="42"/>
      <c r="D23" s="43">
        <f>VLOOKUP($B23,[1]Tariffs!$A$15:$I$42,3,FALSE)</f>
        <v>1</v>
      </c>
      <c r="E23" s="44">
        <f>VLOOKUP($B23,[2]Tariffs!$A:$I,4,FALSE)</f>
        <v>2.6160000000000001</v>
      </c>
      <c r="F23" s="44">
        <f>VLOOKUP($B23,[2]Tariffs!$A:$I,5,FALSE)</f>
        <v>0</v>
      </c>
      <c r="G23" s="44">
        <f>VLOOKUP($B23,[2]Tariffs!$A:$I,6,FALSE)</f>
        <v>0</v>
      </c>
      <c r="H23" s="44">
        <f>VLOOKUP($B23,[2]Tariffs!$A:$I,7,FALSE)</f>
        <v>0</v>
      </c>
      <c r="I23" s="44">
        <f>VLOOKUP($B23,[2]Tariffs!$A:$I,8,FALSE)</f>
        <v>0</v>
      </c>
      <c r="J23" s="44">
        <f>VLOOKUP($B23,[2]Tariffs!$A:$I,9,FALSE)</f>
        <v>0</v>
      </c>
      <c r="K23" s="44">
        <f t="shared" si="0"/>
        <v>0</v>
      </c>
      <c r="L23" s="49"/>
      <c r="M23" s="47"/>
      <c r="N23" s="47"/>
      <c r="O23" s="50"/>
      <c r="P23" s="51"/>
      <c r="Q23" s="52" t="str">
        <f>'Detailed Breakdown'!AW71&amp;" and "&amp;'Detailed Breakdown'!AX71</f>
        <v>No factors contributing to greater than 2% upward change. and No factors contributing to greater than 2% downward change.</v>
      </c>
    </row>
    <row r="24" spans="1:17" ht="57" x14ac:dyDescent="0.2">
      <c r="A24" s="40"/>
      <c r="B24" s="41" t="s">
        <v>24</v>
      </c>
      <c r="C24" s="42"/>
      <c r="D24" s="43">
        <f>VLOOKUP($B24,[1]Tariffs!$A$15:$I$42,3,FALSE)</f>
        <v>0</v>
      </c>
      <c r="E24" s="44">
        <f>VLOOKUP($B24,[2]Tariffs!$A:$I,4,FALSE)</f>
        <v>33.837000000000003</v>
      </c>
      <c r="F24" s="44">
        <f>VLOOKUP($B24,[2]Tariffs!$A:$I,5,FALSE)</f>
        <v>2.6640000000000001</v>
      </c>
      <c r="G24" s="44">
        <f>VLOOKUP($B24,[2]Tariffs!$A:$I,6,FALSE)</f>
        <v>2.2469999999999999</v>
      </c>
      <c r="H24" s="44">
        <f>VLOOKUP($B24,[2]Tariffs!$A:$I,7,FALSE)</f>
        <v>0</v>
      </c>
      <c r="I24" s="44">
        <f>VLOOKUP($B24,[2]Tariffs!$A:$I,8,FALSE)</f>
        <v>0</v>
      </c>
      <c r="J24" s="44">
        <f>VLOOKUP($B24,[2]Tariffs!$A:$I,9,FALSE)</f>
        <v>0</v>
      </c>
      <c r="K24" s="44">
        <f t="shared" si="0"/>
        <v>0</v>
      </c>
      <c r="L24" s="49"/>
      <c r="M24" s="47">
        <f>VLOOKUP(B24,[2]Summary!$A$1:$J$65536,10,FALSE)</f>
        <v>3.4990555834486079</v>
      </c>
      <c r="N24" s="47">
        <f>VLOOKUP(B24,[1]Summary!$A$1:$I$65536,9,FALSE)</f>
        <v>3.6313435033715296</v>
      </c>
      <c r="O24" s="50">
        <f t="shared" si="1"/>
        <v>-3.642947019473608E-2</v>
      </c>
      <c r="P24" s="51">
        <f>VLOOKUP(B24,[2]Summary!$A$1:$IJ$65536,11,FALSE)</f>
        <v>144627.5697990029</v>
      </c>
      <c r="Q24" s="52" t="str">
        <f>'Detailed Breakdown'!AW72&amp;" and "&amp;'Detailed Breakdown'!AX72</f>
        <v>Gone up mainly due to Table 1076: allowed revenue and rate of return, and Gone down mainly due to Changes due to issue of Model version DCP179,Table 1053: volumes and mpans etc forecast,</v>
      </c>
    </row>
    <row r="25" spans="1:17" ht="15" customHeight="1" x14ac:dyDescent="0.2">
      <c r="A25" s="40"/>
      <c r="B25" s="41" t="s">
        <v>82</v>
      </c>
      <c r="C25" s="42"/>
      <c r="D25" s="43" t="str">
        <f>VLOOKUP($B25,[1]Tariffs!$A$15:$I$42,3,FALSE)</f>
        <v>8&amp;0</v>
      </c>
      <c r="E25" s="44">
        <f>VLOOKUP($B25,[2]Tariffs!$A:$I,4,FALSE)</f>
        <v>-0.69599999999999995</v>
      </c>
      <c r="F25" s="44">
        <f>VLOOKUP($B25,[2]Tariffs!$A:$I,5,FALSE)</f>
        <v>0</v>
      </c>
      <c r="G25" s="44">
        <f>VLOOKUP($B25,[2]Tariffs!$A:$I,6,FALSE)</f>
        <v>0</v>
      </c>
      <c r="H25" s="44">
        <f>VLOOKUP($B25,[2]Tariffs!$A:$I,7,FALSE)</f>
        <v>0</v>
      </c>
      <c r="I25" s="44">
        <f>VLOOKUP($B25,[2]Tariffs!$A:$I,8,FALSE)</f>
        <v>0</v>
      </c>
      <c r="J25" s="44">
        <f>VLOOKUP($B25,[2]Tariffs!$A:$I,9,FALSE)</f>
        <v>0</v>
      </c>
      <c r="K25" s="44">
        <f t="shared" si="0"/>
        <v>0</v>
      </c>
      <c r="L25" s="49"/>
      <c r="M25" s="47">
        <f>VLOOKUP(B25,[2]Summary!$A$1:$J$65536,10,FALSE)</f>
        <v>-0.69599999999999995</v>
      </c>
      <c r="N25" s="47">
        <f>[1]Summary!$I$116</f>
        <v>-0.67300000000000004</v>
      </c>
      <c r="O25" s="50">
        <f t="shared" si="1"/>
        <v>3.4175334323922613E-2</v>
      </c>
      <c r="P25" s="51">
        <f>VLOOKUP(B25,[2]Summary!$A$1:$IJ$65536,11,FALSE)</f>
        <v>-78.233267390769214</v>
      </c>
      <c r="Q25" s="55"/>
    </row>
    <row r="26" spans="1:17" ht="15" customHeight="1" x14ac:dyDescent="0.2">
      <c r="A26" s="40"/>
      <c r="B26" s="41" t="s">
        <v>47</v>
      </c>
      <c r="C26" s="42"/>
      <c r="D26" s="43">
        <f>VLOOKUP($B26,[1]Tariffs!$A$15:$I$42,3,FALSE)</f>
        <v>8</v>
      </c>
      <c r="E26" s="44">
        <f>VLOOKUP($B26,[2]Tariffs!$A:$I,4,FALSE)</f>
        <v>-0.629</v>
      </c>
      <c r="F26" s="44">
        <f>VLOOKUP($B26,[2]Tariffs!$A:$I,5,FALSE)</f>
        <v>0</v>
      </c>
      <c r="G26" s="44">
        <f>VLOOKUP($B26,[2]Tariffs!$A:$I,6,FALSE)</f>
        <v>0</v>
      </c>
      <c r="H26" s="44">
        <f>VLOOKUP($B26,[2]Tariffs!$A:$I,7,FALSE)</f>
        <v>0</v>
      </c>
      <c r="I26" s="44">
        <f>VLOOKUP($B26,[2]Tariffs!$A:$I,8,FALSE)</f>
        <v>0</v>
      </c>
      <c r="J26" s="44">
        <f>VLOOKUP($B26,[2]Tariffs!$A:$I,9,FALSE)</f>
        <v>0</v>
      </c>
      <c r="K26" s="44">
        <f t="shared" si="0"/>
        <v>0</v>
      </c>
      <c r="L26" s="49"/>
      <c r="M26" s="47">
        <f>VLOOKUP(B26,[2]Summary!$A$1:$J$65536,10,FALSE)</f>
        <v>-0.629</v>
      </c>
      <c r="N26" s="47"/>
      <c r="O26" s="50"/>
      <c r="P26" s="51">
        <f>VLOOKUP(B26,[2]Summary!$A$1:$IJ$65536,11,FALSE)</f>
        <v>-579.15084977086201</v>
      </c>
      <c r="Q26" s="55"/>
    </row>
    <row r="27" spans="1:17" x14ac:dyDescent="0.2">
      <c r="A27" s="40"/>
      <c r="B27" s="41" t="s">
        <v>48</v>
      </c>
      <c r="C27" s="42"/>
      <c r="D27" s="43">
        <f>VLOOKUP($B27,[1]Tariffs!$A$15:$I$42,3,FALSE)</f>
        <v>0</v>
      </c>
      <c r="E27" s="44">
        <f>VLOOKUP($B27,[2]Tariffs!$A:$I,4,FALSE)</f>
        <v>-0.69599999999999995</v>
      </c>
      <c r="F27" s="44">
        <f>VLOOKUP($B27,[2]Tariffs!$A:$I,5,FALSE)</f>
        <v>0</v>
      </c>
      <c r="G27" s="44">
        <f>VLOOKUP($B27,[2]Tariffs!$A:$I,6,FALSE)</f>
        <v>0</v>
      </c>
      <c r="H27" s="44">
        <f>VLOOKUP($B27,[2]Tariffs!$A:$I,7,FALSE)</f>
        <v>0</v>
      </c>
      <c r="I27" s="44">
        <f>VLOOKUP($B27,[2]Tariffs!$A:$I,8,FALSE)</f>
        <v>0</v>
      </c>
      <c r="J27" s="44">
        <f>VLOOKUP($B27,[2]Tariffs!$A:$I,9,FALSE)</f>
        <v>0</v>
      </c>
      <c r="K27" s="44">
        <f t="shared" si="0"/>
        <v>0</v>
      </c>
      <c r="L27" s="49"/>
      <c r="M27" s="47">
        <f>VLOOKUP(B27,[2]Summary!$A$1:$J$65536,10,FALSE)</f>
        <v>-0.68403627188161131</v>
      </c>
      <c r="N27" s="47">
        <f>VLOOKUP(B27,[1]Summary!$A$1:$I$65536,9,FALSE)</f>
        <v>-0.66552915660585354</v>
      </c>
      <c r="O27" s="50">
        <f t="shared" si="1"/>
        <v>2.7808120939648351E-2</v>
      </c>
      <c r="P27" s="51">
        <f>VLOOKUP(B27,[2]Summary!$A$1:$IJ$65536,11,FALSE)</f>
        <v>-605.58235839627275</v>
      </c>
      <c r="Q27" s="55"/>
    </row>
    <row r="28" spans="1:17" ht="15" customHeight="1" x14ac:dyDescent="0.2">
      <c r="A28" s="40"/>
      <c r="B28" s="41" t="s">
        <v>49</v>
      </c>
      <c r="C28" s="42"/>
      <c r="D28" s="43">
        <f>VLOOKUP($B28,[1]Tariffs!$A$15:$I$42,3,FALSE)</f>
        <v>0</v>
      </c>
      <c r="E28" s="44">
        <f>VLOOKUP($B28,[2]Tariffs!$A:$I,4,FALSE)</f>
        <v>-8.5429999999999993</v>
      </c>
      <c r="F28" s="44">
        <f>VLOOKUP($B28,[2]Tariffs!$A:$I,5,FALSE)</f>
        <v>-0.35399999999999998</v>
      </c>
      <c r="G28" s="44">
        <f>VLOOKUP($B28,[2]Tariffs!$A:$I,6,FALSE)</f>
        <v>-9.1999999999999998E-2</v>
      </c>
      <c r="H28" s="44">
        <f>VLOOKUP($B28,[2]Tariffs!$A:$I,7,FALSE)</f>
        <v>0</v>
      </c>
      <c r="I28" s="44">
        <f>VLOOKUP($B28,[2]Tariffs!$A:$I,8,FALSE)</f>
        <v>0</v>
      </c>
      <c r="J28" s="44">
        <f>VLOOKUP($B28,[2]Tariffs!$A:$I,9,FALSE)</f>
        <v>0</v>
      </c>
      <c r="K28" s="44">
        <f t="shared" si="0"/>
        <v>0</v>
      </c>
      <c r="L28" s="49"/>
      <c r="M28" s="47">
        <f>VLOOKUP(B28,[2]Summary!$A$1:$J$65536,10,FALSE)</f>
        <v>-0.70900522195794435</v>
      </c>
      <c r="N28" s="47">
        <f>VLOOKUP(B28,[1]Summary!$A$1:$I$65536,9,FALSE)</f>
        <v>-0.67406666413529603</v>
      </c>
      <c r="O28" s="50">
        <f t="shared" si="1"/>
        <v>5.1832496222711244E-2</v>
      </c>
      <c r="P28" s="51">
        <f>VLOOKUP(B28,[2]Summary!$A$1:$IJ$65536,11,FALSE)</f>
        <v>-992.24971117786674</v>
      </c>
      <c r="Q28" s="55"/>
    </row>
    <row r="29" spans="1:17" ht="15" customHeight="1" x14ac:dyDescent="0.2">
      <c r="A29" s="40"/>
      <c r="B29" s="41" t="s">
        <v>50</v>
      </c>
      <c r="C29" s="42"/>
      <c r="D29" s="43">
        <f>VLOOKUP($B29,[1]Tariffs!$A$15:$I$42,3,FALSE)</f>
        <v>0</v>
      </c>
      <c r="E29" s="44">
        <f>VLOOKUP($B29,[2]Tariffs!$A:$I,4,FALSE)</f>
        <v>-0.629</v>
      </c>
      <c r="F29" s="44">
        <f>VLOOKUP($B29,[2]Tariffs!$A:$I,5,FALSE)</f>
        <v>0</v>
      </c>
      <c r="G29" s="44">
        <f>VLOOKUP($B29,[2]Tariffs!$A:$I,6,FALSE)</f>
        <v>0</v>
      </c>
      <c r="H29" s="44">
        <f>VLOOKUP($B29,[2]Tariffs!$A:$I,7,FALSE)</f>
        <v>0</v>
      </c>
      <c r="I29" s="44">
        <f>VLOOKUP($B29,[2]Tariffs!$A:$I,8,FALSE)</f>
        <v>0</v>
      </c>
      <c r="J29" s="44">
        <f>VLOOKUP($B29,[2]Tariffs!$A:$I,9,FALSE)</f>
        <v>0</v>
      </c>
      <c r="K29" s="44">
        <f t="shared" si="0"/>
        <v>0</v>
      </c>
      <c r="L29" s="49"/>
      <c r="M29" s="47">
        <f>VLOOKUP(B29,[2]Summary!$A$1:$J$65536,10,FALSE)</f>
        <v>-0.61322556093428882</v>
      </c>
      <c r="N29" s="47">
        <f>VLOOKUP(B29,[1]Summary!$A$1:$I$65536,9,FALSE)</f>
        <v>-0.59667616053984762</v>
      </c>
      <c r="O29" s="50">
        <f t="shared" si="1"/>
        <v>2.7735983920436746E-2</v>
      </c>
      <c r="P29" s="51">
        <f>VLOOKUP(B29,[2]Summary!$A$1:$IJ$65536,11,FALSE)</f>
        <v>-657.43511628465797</v>
      </c>
      <c r="Q29" s="55"/>
    </row>
    <row r="30" spans="1:17" ht="15" customHeight="1" x14ac:dyDescent="0.2">
      <c r="A30" s="40"/>
      <c r="B30" s="41" t="s">
        <v>51</v>
      </c>
      <c r="C30" s="42"/>
      <c r="D30" s="43">
        <f>VLOOKUP($B30,[1]Tariffs!$A$15:$I$42,3,FALSE)</f>
        <v>0</v>
      </c>
      <c r="E30" s="44">
        <f>VLOOKUP($B30,[2]Tariffs!$A:$I,4,FALSE)</f>
        <v>-7.8440000000000003</v>
      </c>
      <c r="F30" s="44">
        <f>VLOOKUP($B30,[2]Tariffs!$A:$I,5,FALSE)</f>
        <v>-0.30299999999999999</v>
      </c>
      <c r="G30" s="44">
        <f>VLOOKUP($B30,[2]Tariffs!$A:$I,6,FALSE)</f>
        <v>-8.2000000000000003E-2</v>
      </c>
      <c r="H30" s="44">
        <f>VLOOKUP($B30,[2]Tariffs!$A:$I,7,FALSE)</f>
        <v>0</v>
      </c>
      <c r="I30" s="44">
        <f>VLOOKUP($B30,[2]Tariffs!$A:$I,8,FALSE)</f>
        <v>0</v>
      </c>
      <c r="J30" s="44">
        <f>VLOOKUP($B30,[2]Tariffs!$A:$I,9,FALSE)</f>
        <v>0</v>
      </c>
      <c r="K30" s="44">
        <f t="shared" si="0"/>
        <v>0</v>
      </c>
      <c r="L30" s="49"/>
      <c r="M30" s="47">
        <f>VLOOKUP(B30,[2]Summary!$A$1:$J$65536,10,FALSE)</f>
        <v>-0.63813463549838467</v>
      </c>
      <c r="N30" s="47">
        <f>VLOOKUP(B30,[1]Summary!$A$1:$I$65536,9,FALSE)</f>
        <v>-0.62790704668759667</v>
      </c>
      <c r="O30" s="50">
        <f t="shared" si="1"/>
        <v>1.628838036575897E-2</v>
      </c>
      <c r="P30" s="51">
        <f>VLOOKUP(B30,[2]Summary!$A$1:$IJ$65536,11,FALSE)</f>
        <v>-2093.0234289993737</v>
      </c>
      <c r="Q30" s="55"/>
    </row>
    <row r="31" spans="1:17" x14ac:dyDescent="0.2">
      <c r="A31" s="40"/>
      <c r="B31" s="41" t="s">
        <v>52</v>
      </c>
      <c r="C31" s="42"/>
      <c r="D31" s="43">
        <f>VLOOKUP($B31,[1]Tariffs!$A$15:$I$42,3,FALSE)</f>
        <v>0</v>
      </c>
      <c r="E31" s="44">
        <f>VLOOKUP($B31,[2]Tariffs!$A:$I,4,FALSE)</f>
        <v>-0.4</v>
      </c>
      <c r="F31" s="44">
        <f>VLOOKUP($B31,[2]Tariffs!$A:$I,5,FALSE)</f>
        <v>0</v>
      </c>
      <c r="G31" s="44">
        <f>VLOOKUP($B31,[2]Tariffs!$A:$I,6,FALSE)</f>
        <v>0</v>
      </c>
      <c r="H31" s="44">
        <f>VLOOKUP($B31,[2]Tariffs!$A:$I,7,FALSE)</f>
        <v>43.5</v>
      </c>
      <c r="I31" s="44">
        <f>VLOOKUP($B31,[2]Tariffs!$A:$I,8,FALSE)</f>
        <v>0</v>
      </c>
      <c r="J31" s="44">
        <f>VLOOKUP($B31,[2]Tariffs!$A:$I,9,FALSE)</f>
        <v>0</v>
      </c>
      <c r="K31" s="44">
        <f t="shared" si="0"/>
        <v>0</v>
      </c>
      <c r="L31" s="49"/>
      <c r="M31" s="47">
        <f>VLOOKUP(B31,[2]Summary!$A$1:$J$65536,10,FALSE)</f>
        <v>-0.38984741182086968</v>
      </c>
      <c r="N31" s="47">
        <f>VLOOKUP(B31,[1]Summary!$A$1:$I$65536,9,FALSE)</f>
        <v>-0.38267642673343066</v>
      </c>
      <c r="O31" s="50">
        <f t="shared" si="1"/>
        <v>1.8739030121743827E-2</v>
      </c>
      <c r="P31" s="51">
        <f>VLOOKUP(B31,[2]Summary!$A$1:$IJ$65536,11,FALSE)</f>
        <v>-6696.2589480486868</v>
      </c>
      <c r="Q31" s="55"/>
    </row>
    <row r="32" spans="1:17" x14ac:dyDescent="0.2">
      <c r="A32" s="40"/>
      <c r="B32" s="41" t="s">
        <v>53</v>
      </c>
      <c r="C32" s="42"/>
      <c r="D32" s="43">
        <f>VLOOKUP($B32,[1]Tariffs!$A$15:$I$42,3,FALSE)</f>
        <v>0</v>
      </c>
      <c r="E32" s="44">
        <f>VLOOKUP($B32,[2]Tariffs!$A:$I,4,FALSE)</f>
        <v>-5.4420000000000002</v>
      </c>
      <c r="F32" s="44">
        <f>VLOOKUP($B32,[2]Tariffs!$A:$I,5,FALSE)</f>
        <v>-0.13200000000000001</v>
      </c>
      <c r="G32" s="44">
        <f>VLOOKUP($B32,[2]Tariffs!$A:$I,6,FALSE)</f>
        <v>-4.5999999999999999E-2</v>
      </c>
      <c r="H32" s="44">
        <f>VLOOKUP($B32,[2]Tariffs!$A:$I,7,FALSE)</f>
        <v>43.5</v>
      </c>
      <c r="I32" s="44">
        <f>VLOOKUP($B32,[2]Tariffs!$A:$I,8,FALSE)</f>
        <v>0</v>
      </c>
      <c r="J32" s="44">
        <f>VLOOKUP($B32,[2]Tariffs!$A:$I,9,FALSE)</f>
        <v>0</v>
      </c>
      <c r="K32" s="44">
        <f t="shared" si="0"/>
        <v>0</v>
      </c>
      <c r="L32" s="49"/>
      <c r="M32" s="47">
        <f>VLOOKUP(B32,[2]Summary!$A$1:$J$65536,10,FALSE)</f>
        <v>-0.46921795496464425</v>
      </c>
      <c r="N32" s="47">
        <f>VLOOKUP(B32,[1]Summary!$A$1:$I$65536,9,FALSE)</f>
        <v>-0.39764660181612799</v>
      </c>
      <c r="O32" s="50">
        <f t="shared" si="1"/>
        <v>0.17998733755459306</v>
      </c>
      <c r="P32" s="51">
        <f>VLOOKUP(B32,[2]Summary!$A$1:$IJ$65536,11,FALSE)</f>
        <v>-16411.782817836513</v>
      </c>
      <c r="Q32" s="55"/>
    </row>
    <row r="33" spans="1:17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4"/>
      <c r="K33" s="44"/>
      <c r="L33" s="49"/>
      <c r="M33" s="47"/>
      <c r="N33" s="47"/>
      <c r="O33" s="53"/>
      <c r="P33" s="51"/>
      <c r="Q33" s="55"/>
    </row>
    <row r="34" spans="1:17" ht="15" customHeight="1" x14ac:dyDescent="0.2">
      <c r="A34" s="40"/>
      <c r="B34" s="41"/>
      <c r="C34" s="42"/>
      <c r="D34" s="43"/>
      <c r="E34" s="44"/>
      <c r="F34" s="44"/>
      <c r="G34" s="44"/>
      <c r="H34" s="44"/>
      <c r="I34" s="44"/>
      <c r="J34" s="44"/>
      <c r="K34" s="44"/>
      <c r="L34" s="49"/>
      <c r="M34" s="47"/>
      <c r="N34" s="47"/>
      <c r="O34" s="53"/>
      <c r="P34" s="51"/>
      <c r="Q34" s="55"/>
    </row>
  </sheetData>
  <mergeCells count="2">
    <mergeCell ref="B4:L4"/>
    <mergeCell ref="M4:Q4"/>
  </mergeCells>
  <conditionalFormatting sqref="E6:L34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Breakdown</vt:lpstr>
      <vt:lpstr>Summary</vt:lpstr>
      <vt:lpstr>'Detailed Breakdown'!Print_Area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Wornell, Dave I.</cp:lastModifiedBy>
  <cp:lastPrinted>2014-12-03T12:20:53Z</cp:lastPrinted>
  <dcterms:created xsi:type="dcterms:W3CDTF">2012-04-17T13:56:47Z</dcterms:created>
  <dcterms:modified xsi:type="dcterms:W3CDTF">2016-12-19T14:00:11Z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