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405" windowWidth="14250" windowHeight="960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Breakdown'!$B$1:$AQ$50</definedName>
  </definedNames>
  <calcPr calcId="145621"/>
</workbook>
</file>

<file path=xl/calcChain.xml><?xml version="1.0" encoding="utf-8"?>
<calcChain xmlns="http://schemas.openxmlformats.org/spreadsheetml/2006/main">
  <c r="P16" i="3" l="1"/>
  <c r="N16" i="3"/>
  <c r="M16" i="3"/>
  <c r="P15" i="3"/>
  <c r="N15" i="3"/>
  <c r="M15" i="3"/>
  <c r="E15" i="3"/>
  <c r="F15" i="3"/>
  <c r="G15" i="3"/>
  <c r="H15" i="3"/>
  <c r="I15" i="3"/>
  <c r="K15" i="3" s="1"/>
  <c r="J15" i="3"/>
  <c r="E16" i="3"/>
  <c r="F16" i="3"/>
  <c r="G16" i="3"/>
  <c r="H16" i="3"/>
  <c r="I16" i="3"/>
  <c r="K16" i="3" s="1"/>
  <c r="J16" i="3"/>
  <c r="P32" i="3"/>
  <c r="M32" i="3"/>
  <c r="P31" i="3"/>
  <c r="M31" i="3"/>
  <c r="P30" i="3"/>
  <c r="M30" i="3"/>
  <c r="P29" i="3"/>
  <c r="M29" i="3"/>
  <c r="P28" i="3"/>
  <c r="M28" i="3"/>
  <c r="P27" i="3"/>
  <c r="M27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O15" i="3" l="1"/>
  <c r="O16" i="3"/>
  <c r="O7" i="3" l="1"/>
  <c r="O8" i="3"/>
  <c r="O9" i="3"/>
  <c r="O10" i="3"/>
  <c r="O11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V66" i="2" l="1"/>
  <c r="AZ66" i="2" s="1"/>
  <c r="AX66" i="2" s="1"/>
  <c r="AU66" i="2"/>
  <c r="AY66" i="2" s="1"/>
  <c r="AW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55" i="2" l="1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Q15" i="3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2" i="3" s="1"/>
  <c r="AV54" i="2"/>
  <c r="AY71" i="2"/>
  <c r="AW71" i="2" s="1"/>
  <c r="AY56" i="2"/>
  <c r="AW56" i="2" s="1"/>
  <c r="Q9" i="3" l="1"/>
  <c r="Q17" i="3"/>
  <c r="Q11" i="3"/>
  <c r="AX62" i="2"/>
  <c r="Q10" i="3"/>
  <c r="AX71" i="2"/>
  <c r="Q24" i="3" s="1"/>
  <c r="Q8" i="3"/>
  <c r="Q21" i="3"/>
  <c r="Q19" i="3"/>
  <c r="AX64" i="2"/>
  <c r="Q18" i="3" s="1"/>
  <c r="Q7" i="3"/>
  <c r="Q20" i="3"/>
  <c r="AZ54" i="2"/>
  <c r="AX54" i="2" s="1"/>
  <c r="Q6" i="3" s="1"/>
  <c r="Q16" i="3" l="1"/>
  <c r="O6" i="3"/>
  <c r="K6" i="3" l="1"/>
</calcChain>
</file>

<file path=xl/sharedStrings.xml><?xml version="1.0" encoding="utf-8"?>
<sst xmlns="http://schemas.openxmlformats.org/spreadsheetml/2006/main" count="289" uniqueCount="98">
  <si>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</si>
  <si>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</si>
  <si>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</si>
  <si>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</si>
  <si>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</si>
  <si>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</si>
  <si>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</si>
  <si>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</si>
  <si>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</si>
  <si>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</si>
  <si>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</si>
  <si>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</si>
  <si>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</si>
  <si>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</si>
  <si>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</si>
  <si>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</si>
  <si>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</si>
  <si>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</si>
  <si>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</si>
  <si>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</si>
  <si>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</si>
  <si>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</si>
  <si>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</si>
  <si>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</si>
  <si>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</si>
  <si>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</si>
  <si>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</si>
  <si>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</si>
  <si>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</si>
  <si>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</si>
  <si>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</si>
  <si>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</si>
  <si>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</si>
  <si>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</si>
  <si>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</si>
  <si>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</si>
  <si>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</si>
  <si>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</si>
  <si>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</si>
  <si>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</si>
  <si>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</si>
  <si>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</si>
  <si>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</si>
  <si>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</si>
  <si>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</si>
  <si>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</si>
  <si>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</si>
  <si>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</si>
  <si>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</si>
  <si>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</si>
  <si>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</si>
  <si>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</si>
  <si>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</si>
  <si>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</si>
  <si>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</si>
  <si>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</si>
  <si>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</si>
  <si>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</si>
  <si>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</si>
  <si>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</si>
  <si>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</si>
  <si>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</si>
  <si>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</si>
  <si>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</si>
  <si>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</si>
  <si>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</si>
  <si>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</si>
  <si>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</si>
  <si>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</si>
  <si>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</si>
  <si>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</si>
  <si>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</si>
  <si>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</si>
  <si>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</si>
  <si>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</si>
  <si>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</si>
  <si>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</si>
  <si>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</si>
  <si>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</si>
  <si>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</si>
  <si>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</si>
  <si>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</si>
  <si>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</si>
  <si>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</si>
  <si>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</si>
  <si>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</si>
  <si>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</si>
  <si>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</si>
  <si>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</si>
  <si>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</si>
  <si>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</si>
  <si>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</si>
  <si>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</si>
  <si>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</si>
  <si>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Changes due to issue of Model version DCP227</t>
  </si>
  <si>
    <t>No More Profile Class 5 to 8 Customers</t>
  </si>
  <si>
    <t>Table 1076: allowed revenue and rate of return</t>
  </si>
  <si>
    <t>DNO : East Mids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</si>
</sst>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East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Mid%20Ea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7/CDCM%20Models/CDCM%20Models%20with%20DCP227%20Updates/CDCM-model227+r7062%20-%201%20April%202017%20-%20East%20Mid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>
        <row r="44">
          <cell r="F44">
            <v>476262017.47733557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East Midlands in April 16 (Finals)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2.1459999999999999</v>
          </cell>
          <cell r="E15">
            <v>0</v>
          </cell>
          <cell r="F15">
            <v>0</v>
          </cell>
          <cell r="G15">
            <v>3.05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2.4889999999999999</v>
          </cell>
          <cell r="E16">
            <v>6.7000000000000004E-2</v>
          </cell>
          <cell r="F16">
            <v>0</v>
          </cell>
          <cell r="G16">
            <v>3.05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0.61799999999999999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1.8939999999999999</v>
          </cell>
          <cell r="E18">
            <v>0</v>
          </cell>
          <cell r="F18">
            <v>0</v>
          </cell>
          <cell r="G18">
            <v>5.07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2.1030000000000002</v>
          </cell>
          <cell r="E19">
            <v>6.4000000000000001E-2</v>
          </cell>
          <cell r="F19">
            <v>0</v>
          </cell>
          <cell r="G19">
            <v>5.07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0.28699999999999998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2.073</v>
          </cell>
          <cell r="E21">
            <v>0.06</v>
          </cell>
          <cell r="F21">
            <v>0</v>
          </cell>
          <cell r="G21">
            <v>31.45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1.4419999999999999</v>
          </cell>
          <cell r="E22">
            <v>0.04</v>
          </cell>
          <cell r="F22">
            <v>0</v>
          </cell>
          <cell r="G22">
            <v>3.29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1.329</v>
          </cell>
          <cell r="E23">
            <v>2.5999999999999999E-2</v>
          </cell>
          <cell r="F23">
            <v>0</v>
          </cell>
          <cell r="G23">
            <v>209.83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C24">
            <v>0</v>
          </cell>
          <cell r="D24">
            <v>13.135999999999999</v>
          </cell>
          <cell r="E24">
            <v>0.59499999999999997</v>
          </cell>
          <cell r="F24">
            <v>6.0999999999999999E-2</v>
          </cell>
          <cell r="G24">
            <v>3.05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C25">
            <v>0</v>
          </cell>
          <cell r="D25">
            <v>13.14</v>
          </cell>
          <cell r="E25">
            <v>0.57299999999999995</v>
          </cell>
          <cell r="F25">
            <v>0.06</v>
          </cell>
          <cell r="G25">
            <v>5.07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C26">
            <v>0</v>
          </cell>
          <cell r="D26">
            <v>11.301</v>
          </cell>
          <cell r="E26">
            <v>0.433</v>
          </cell>
          <cell r="F26">
            <v>4.8000000000000001E-2</v>
          </cell>
          <cell r="G26">
            <v>7.47</v>
          </cell>
          <cell r="H26">
            <v>2.5</v>
          </cell>
          <cell r="I26">
            <v>0.39300000000000002</v>
          </cell>
        </row>
        <row r="27">
          <cell r="A27" t="str">
            <v>LV Sub HH Metered</v>
          </cell>
          <cell r="B27" t="str">
            <v>#VALUE!</v>
          </cell>
          <cell r="C27">
            <v>0</v>
          </cell>
          <cell r="D27">
            <v>9.7080000000000002</v>
          </cell>
          <cell r="E27">
            <v>0.26800000000000002</v>
          </cell>
          <cell r="F27">
            <v>3.4000000000000002E-2</v>
          </cell>
          <cell r="G27">
            <v>5.75</v>
          </cell>
          <cell r="H27">
            <v>3.29</v>
          </cell>
          <cell r="I27">
            <v>0.31900000000000001</v>
          </cell>
        </row>
        <row r="28">
          <cell r="A28" t="str">
            <v>HV HH Metered</v>
          </cell>
          <cell r="B28" t="str">
            <v>#VALUE!</v>
          </cell>
          <cell r="C28">
            <v>0</v>
          </cell>
          <cell r="D28">
            <v>7.4249999999999998</v>
          </cell>
          <cell r="E28">
            <v>0.115</v>
          </cell>
          <cell r="F28">
            <v>2.1000000000000001E-2</v>
          </cell>
          <cell r="G28">
            <v>57.08</v>
          </cell>
          <cell r="H28">
            <v>3.92</v>
          </cell>
          <cell r="I28">
            <v>0.218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1.8420000000000001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2.4580000000000002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3.98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1.232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C33">
            <v>0</v>
          </cell>
          <cell r="D33">
            <v>37.447000000000003</v>
          </cell>
          <cell r="E33">
            <v>1.0409999999999999</v>
          </cell>
          <cell r="F33">
            <v>0.59499999999999997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-0.52400000000000002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C36">
            <v>0</v>
          </cell>
          <cell r="D36">
            <v>-0.6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0.222</v>
          </cell>
        </row>
        <row r="37">
          <cell r="A37" t="str">
            <v>LV Generation Non-Intermittent</v>
          </cell>
          <cell r="B37" t="str">
            <v>#VALUE!</v>
          </cell>
          <cell r="C37">
            <v>0</v>
          </cell>
          <cell r="D37">
            <v>-4.9580000000000002</v>
          </cell>
          <cell r="E37">
            <v>-0.44</v>
          </cell>
          <cell r="F37">
            <v>-3.3000000000000002E-2</v>
          </cell>
          <cell r="G37">
            <v>0</v>
          </cell>
          <cell r="H37">
            <v>0</v>
          </cell>
          <cell r="I37">
            <v>0.222</v>
          </cell>
        </row>
        <row r="38">
          <cell r="A38" t="str">
            <v>LV Sub Generation Intermittent</v>
          </cell>
          <cell r="B38" t="str">
            <v>#VALUE!</v>
          </cell>
          <cell r="C38">
            <v>0</v>
          </cell>
          <cell r="D38">
            <v>-0.52400000000000002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0.19400000000000001</v>
          </cell>
        </row>
        <row r="39">
          <cell r="A39" t="str">
            <v>LV Sub Generation Non-Intermittent</v>
          </cell>
          <cell r="B39" t="str">
            <v>#VALUE!</v>
          </cell>
          <cell r="C39">
            <v>0</v>
          </cell>
          <cell r="D39">
            <v>-4.367</v>
          </cell>
          <cell r="E39">
            <v>-0.374</v>
          </cell>
          <cell r="F39">
            <v>-2.7E-2</v>
          </cell>
          <cell r="G39">
            <v>0</v>
          </cell>
          <cell r="H39">
            <v>0</v>
          </cell>
          <cell r="I39">
            <v>0.19400000000000001</v>
          </cell>
        </row>
        <row r="40">
          <cell r="A40" t="str">
            <v>HV Generation Intermittent</v>
          </cell>
          <cell r="B40" t="str">
            <v>#VALUE!</v>
          </cell>
          <cell r="C40">
            <v>0</v>
          </cell>
          <cell r="D40">
            <v>-0.31900000000000001</v>
          </cell>
          <cell r="E40">
            <v>0</v>
          </cell>
          <cell r="F40">
            <v>0</v>
          </cell>
          <cell r="G40">
            <v>27.52</v>
          </cell>
          <cell r="H40">
            <v>0</v>
          </cell>
          <cell r="I40">
            <v>0.152</v>
          </cell>
        </row>
        <row r="41">
          <cell r="A41" t="str">
            <v>HV Generation Non-Intermittent</v>
          </cell>
          <cell r="B41" t="str">
            <v>#VALUE!</v>
          </cell>
          <cell r="C41">
            <v>0</v>
          </cell>
          <cell r="D41">
            <v>-2.82</v>
          </cell>
          <cell r="E41">
            <v>-0.189</v>
          </cell>
          <cell r="F41">
            <v>-1.2999999999999999E-2</v>
          </cell>
          <cell r="G41">
            <v>27.52</v>
          </cell>
          <cell r="H41">
            <v>0</v>
          </cell>
          <cell r="I41">
            <v>0.152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1.5</v>
          </cell>
          <cell r="E42">
            <v>0</v>
          </cell>
          <cell r="F42">
            <v>0</v>
          </cell>
          <cell r="G42">
            <v>2.13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East Midlands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174763406.00479007</v>
          </cell>
          <cell r="D14">
            <v>-5429.4568799734116</v>
          </cell>
          <cell r="E14">
            <v>-1.1971533311787484E-5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5214022.0769269848</v>
          </cell>
          <cell r="C46">
            <v>1532365</v>
          </cell>
          <cell r="D46">
            <v>128951967.1333531</v>
          </cell>
          <cell r="E46">
            <v>111892913.7708531</v>
          </cell>
          <cell r="F46">
            <v>17059053.362500001</v>
          </cell>
          <cell r="G46">
            <v>0</v>
          </cell>
          <cell r="H46">
            <v>0</v>
          </cell>
          <cell r="I46">
            <v>2.4731764697351299</v>
          </cell>
        </row>
        <row r="47">
          <cell r="A47" t="str">
            <v>LDNO LV: Domestic Unrestricted</v>
          </cell>
          <cell r="B47">
            <v>54362.054461051404</v>
          </cell>
          <cell r="C47">
            <v>18154</v>
          </cell>
          <cell r="D47">
            <v>956569.08991577104</v>
          </cell>
          <cell r="E47">
            <v>815430.81691577099</v>
          </cell>
          <cell r="F47">
            <v>141138.27299999999</v>
          </cell>
          <cell r="G47">
            <v>0</v>
          </cell>
          <cell r="H47">
            <v>0</v>
          </cell>
          <cell r="I47">
            <v>1.7596264515740863</v>
          </cell>
        </row>
        <row r="48">
          <cell r="A48" t="str">
            <v>LDNO HV: Domestic Unrestricted</v>
          </cell>
          <cell r="B48">
            <v>68282.693884807784</v>
          </cell>
          <cell r="C48">
            <v>23241</v>
          </cell>
          <cell r="D48">
            <v>882761.05979403749</v>
          </cell>
          <cell r="E48">
            <v>750426.80579403753</v>
          </cell>
          <cell r="F48">
            <v>132334.25400000002</v>
          </cell>
          <cell r="G48">
            <v>0</v>
          </cell>
          <cell r="H48">
            <v>0</v>
          </cell>
          <cell r="I48">
            <v>1.2928035049162627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3972376.1575683169</v>
          </cell>
          <cell r="C50">
            <v>882638</v>
          </cell>
          <cell r="D50">
            <v>78259688.12378554</v>
          </cell>
          <cell r="E50">
            <v>68433720.588785544</v>
          </cell>
          <cell r="F50">
            <v>9825967.5350000001</v>
          </cell>
          <cell r="G50">
            <v>0</v>
          </cell>
          <cell r="H50">
            <v>0</v>
          </cell>
          <cell r="I50">
            <v>1.970097619649698</v>
          </cell>
        </row>
        <row r="51">
          <cell r="A51" t="str">
            <v>LDNO LV: Domestic Two Rate</v>
          </cell>
          <cell r="B51">
            <v>4735.5693729977156</v>
          </cell>
          <cell r="C51">
            <v>1023</v>
          </cell>
          <cell r="D51">
            <v>71132.685992535335</v>
          </cell>
          <cell r="E51">
            <v>63179.372492535338</v>
          </cell>
          <cell r="F51">
            <v>7953.3135000000002</v>
          </cell>
          <cell r="G51">
            <v>0</v>
          </cell>
          <cell r="H51">
            <v>0</v>
          </cell>
          <cell r="I51">
            <v>1.5020936320378904</v>
          </cell>
        </row>
        <row r="52">
          <cell r="A52" t="str">
            <v>LDNO HV: Domestic Two Rate</v>
          </cell>
          <cell r="B52">
            <v>6351.4169377701983</v>
          </cell>
          <cell r="C52">
            <v>1510</v>
          </cell>
          <cell r="D52">
            <v>70101.482275114555</v>
          </cell>
          <cell r="E52">
            <v>61503.542275114552</v>
          </cell>
          <cell r="F52">
            <v>8597.94</v>
          </cell>
          <cell r="G52">
            <v>0</v>
          </cell>
          <cell r="H52">
            <v>0</v>
          </cell>
          <cell r="I52">
            <v>1.1037140682457731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128168.67290500639</v>
          </cell>
          <cell r="C54">
            <v>37550</v>
          </cell>
          <cell r="D54">
            <v>792082.39855293941</v>
          </cell>
          <cell r="E54">
            <v>792082.39855293941</v>
          </cell>
          <cell r="F54">
            <v>0</v>
          </cell>
          <cell r="G54">
            <v>0</v>
          </cell>
          <cell r="H54">
            <v>0</v>
          </cell>
          <cell r="I54">
            <v>0.61799999999999999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1127084.5752573321</v>
          </cell>
          <cell r="C58">
            <v>94412</v>
          </cell>
          <cell r="D58">
            <v>23094123.121373866</v>
          </cell>
          <cell r="E58">
            <v>21346981.855373867</v>
          </cell>
          <cell r="F58">
            <v>1747141.2660000003</v>
          </cell>
          <cell r="G58">
            <v>0</v>
          </cell>
          <cell r="H58">
            <v>0</v>
          </cell>
          <cell r="I58">
            <v>2.0490142113870289</v>
          </cell>
        </row>
        <row r="59">
          <cell r="A59" t="str">
            <v>LDNO LV: Small Non Domestic Unrestricted</v>
          </cell>
          <cell r="B59">
            <v>3635.8628576225174</v>
          </cell>
          <cell r="C59">
            <v>467</v>
          </cell>
          <cell r="D59">
            <v>54172.931234922129</v>
          </cell>
          <cell r="E59">
            <v>48138.824234922133</v>
          </cell>
          <cell r="F59">
            <v>6034.107</v>
          </cell>
          <cell r="G59">
            <v>0</v>
          </cell>
          <cell r="H59">
            <v>0</v>
          </cell>
          <cell r="I59">
            <v>1.4899607976508138</v>
          </cell>
        </row>
        <row r="60">
          <cell r="A60" t="str">
            <v>LDNO HV: Small Non Domestic Unrestricted</v>
          </cell>
          <cell r="B60">
            <v>8029.0142961393231</v>
          </cell>
          <cell r="C60">
            <v>645</v>
          </cell>
          <cell r="D60">
            <v>84002.488672551437</v>
          </cell>
          <cell r="E60">
            <v>77881.438672551434</v>
          </cell>
          <cell r="F60">
            <v>6121.05</v>
          </cell>
          <cell r="G60">
            <v>0</v>
          </cell>
          <cell r="H60">
            <v>0</v>
          </cell>
          <cell r="I60">
            <v>1.046236630976523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2088199.663085652</v>
          </cell>
          <cell r="C62">
            <v>82534</v>
          </cell>
          <cell r="D62">
            <v>35221029.86210984</v>
          </cell>
          <cell r="E62">
            <v>33693696.925109841</v>
          </cell>
          <cell r="F62">
            <v>1527332.9370000002</v>
          </cell>
          <cell r="G62">
            <v>0</v>
          </cell>
          <cell r="H62">
            <v>0</v>
          </cell>
          <cell r="I62">
            <v>1.6866696458548933</v>
          </cell>
        </row>
        <row r="63">
          <cell r="A63" t="str">
            <v>LDNO LV: Small Non Domestic Two Rate</v>
          </cell>
          <cell r="B63">
            <v>232.30042987880825</v>
          </cell>
          <cell r="C63">
            <v>6</v>
          </cell>
          <cell r="D63">
            <v>2552.6011467164881</v>
          </cell>
          <cell r="E63">
            <v>2475.0751467164882</v>
          </cell>
          <cell r="F63">
            <v>77.525999999999996</v>
          </cell>
          <cell r="G63">
            <v>0</v>
          </cell>
          <cell r="H63">
            <v>0</v>
          </cell>
          <cell r="I63">
            <v>1.09883617006141</v>
          </cell>
        </row>
        <row r="64">
          <cell r="A64" t="str">
            <v>LDNO HV: Small Non Domestic Two Rate</v>
          </cell>
          <cell r="B64">
            <v>1068.141609860276</v>
          </cell>
          <cell r="C64">
            <v>29</v>
          </cell>
          <cell r="D64">
            <v>9676.6331122257507</v>
          </cell>
          <cell r="E64">
            <v>9401.4231122257515</v>
          </cell>
          <cell r="F64">
            <v>275.20999999999998</v>
          </cell>
          <cell r="G64">
            <v>0</v>
          </cell>
          <cell r="H64">
            <v>0</v>
          </cell>
          <cell r="I64">
            <v>0.90593166888157783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4296.8565613172623</v>
          </cell>
          <cell r="C66">
            <v>725</v>
          </cell>
          <cell r="D66">
            <v>12331.978330980543</v>
          </cell>
          <cell r="E66">
            <v>12331.978330980543</v>
          </cell>
          <cell r="F66">
            <v>0</v>
          </cell>
          <cell r="G66">
            <v>0</v>
          </cell>
          <cell r="H66">
            <v>0</v>
          </cell>
          <cell r="I66">
            <v>0.28700000000000003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565008.95335583761</v>
          </cell>
          <cell r="C70">
            <v>5436.1347945205489</v>
          </cell>
          <cell r="D70">
            <v>10015661.559641581</v>
          </cell>
          <cell r="E70">
            <v>9391634.0562415812</v>
          </cell>
          <cell r="F70">
            <v>624027.50340000016</v>
          </cell>
          <cell r="G70">
            <v>0</v>
          </cell>
          <cell r="H70">
            <v>0</v>
          </cell>
          <cell r="I70">
            <v>1.7726553712386584</v>
          </cell>
        </row>
        <row r="71">
          <cell r="A71" t="str">
            <v>LDNO LV: LV Medium Non-Domestic</v>
          </cell>
          <cell r="B71">
            <v>531.28844853181215</v>
          </cell>
          <cell r="C71">
            <v>8.4553424657534251</v>
          </cell>
          <cell r="D71">
            <v>6524.3701942279176</v>
          </cell>
          <cell r="E71">
            <v>5846.0234342279173</v>
          </cell>
          <cell r="F71">
            <v>678.34676000000002</v>
          </cell>
          <cell r="G71">
            <v>0</v>
          </cell>
          <cell r="H71">
            <v>0</v>
          </cell>
          <cell r="I71">
            <v>1.2280278655140486</v>
          </cell>
        </row>
        <row r="72">
          <cell r="A72" t="str">
            <v>LDNO HV: LV Medium Non-Domestic</v>
          </cell>
          <cell r="B72">
            <v>4386.6480315108993</v>
          </cell>
          <cell r="C72">
            <v>39.67506849315069</v>
          </cell>
          <cell r="D72">
            <v>40300.547865676541</v>
          </cell>
          <cell r="E72">
            <v>37967.594325676539</v>
          </cell>
          <cell r="F72">
            <v>2332.9535400000004</v>
          </cell>
          <cell r="G72">
            <v>0</v>
          </cell>
          <cell r="H72">
            <v>0</v>
          </cell>
          <cell r="I72">
            <v>0.91870940125998146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16250.57024175</v>
          </cell>
          <cell r="C76">
            <v>104.06575342465753</v>
          </cell>
          <cell r="D76">
            <v>247891.25591271164</v>
          </cell>
          <cell r="E76">
            <v>168189.42871271164</v>
          </cell>
          <cell r="F76">
            <v>79701.8272</v>
          </cell>
          <cell r="G76">
            <v>0</v>
          </cell>
          <cell r="H76">
            <v>0</v>
          </cell>
          <cell r="I76">
            <v>1.5254311216466987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56080.270868311898</v>
          </cell>
          <cell r="C82">
            <v>879.58381419471186</v>
          </cell>
          <cell r="D82">
            <v>961375.66287481505</v>
          </cell>
          <cell r="E82">
            <v>945098.52460123482</v>
          </cell>
          <cell r="F82">
            <v>16277.138273580242</v>
          </cell>
          <cell r="G82">
            <v>0</v>
          </cell>
          <cell r="H82">
            <v>0</v>
          </cell>
          <cell r="I82">
            <v>1.7142849847004564</v>
          </cell>
        </row>
        <row r="83">
          <cell r="A83" t="str">
            <v>LDNO LV: LV Network Non-Domestic Non-CT</v>
          </cell>
          <cell r="B83">
            <v>57.348983556582226</v>
          </cell>
          <cell r="C83">
            <v>1.3681011706785426</v>
          </cell>
          <cell r="D83">
            <v>645.85785414276017</v>
          </cell>
          <cell r="E83">
            <v>628.18061891642276</v>
          </cell>
          <cell r="F83">
            <v>17.677235226337448</v>
          </cell>
          <cell r="G83">
            <v>0</v>
          </cell>
          <cell r="H83">
            <v>0</v>
          </cell>
          <cell r="I83">
            <v>1.1261888425721398</v>
          </cell>
        </row>
        <row r="84">
          <cell r="A84" t="str">
            <v>LDNO HV: LV Network Non-Domestic Non-CT</v>
          </cell>
          <cell r="B84">
            <v>465.235677030114</v>
          </cell>
          <cell r="C84">
            <v>6.419551647030084</v>
          </cell>
          <cell r="D84">
            <v>4166.0089518213854</v>
          </cell>
          <cell r="E84">
            <v>4105.0874066910701</v>
          </cell>
          <cell r="F84">
            <v>60.921545130315501</v>
          </cell>
          <cell r="G84">
            <v>0</v>
          </cell>
          <cell r="H84">
            <v>0</v>
          </cell>
          <cell r="I84">
            <v>0.89546205450441541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3189915.08490965</v>
          </cell>
          <cell r="C86">
            <v>10454.28139128474</v>
          </cell>
          <cell r="D86">
            <v>62916602.507446043</v>
          </cell>
          <cell r="E86">
            <v>45696101.846588843</v>
          </cell>
          <cell r="F86">
            <v>285041.209274074</v>
          </cell>
          <cell r="G86">
            <v>15649007.238683129</v>
          </cell>
          <cell r="H86">
            <v>1286452.2128999999</v>
          </cell>
          <cell r="I86">
            <v>1.9723597911769515</v>
          </cell>
        </row>
        <row r="87">
          <cell r="A87" t="str">
            <v>LDNO LV: LV HH Metered</v>
          </cell>
          <cell r="B87">
            <v>5022.011550200019</v>
          </cell>
          <cell r="C87">
            <v>20.176556363568032</v>
          </cell>
          <cell r="D87">
            <v>78109.368962290202</v>
          </cell>
          <cell r="E87">
            <v>49562.09526983479</v>
          </cell>
          <cell r="F87">
            <v>384.42392839506175</v>
          </cell>
          <cell r="G87">
            <v>26970.317764060354</v>
          </cell>
          <cell r="H87">
            <v>1192.5320000000004</v>
          </cell>
          <cell r="I87">
            <v>1.5553402890755843</v>
          </cell>
        </row>
        <row r="88">
          <cell r="A88" t="str">
            <v>LDNO HV: LV HH Metered</v>
          </cell>
          <cell r="B88">
            <v>87542.070462477364</v>
          </cell>
          <cell r="C88">
            <v>167.90537985981922</v>
          </cell>
          <cell r="D88">
            <v>918161.39512218395</v>
          </cell>
          <cell r="E88">
            <v>634739.56913507835</v>
          </cell>
          <cell r="F88">
            <v>2347.233257750343</v>
          </cell>
          <cell r="G88">
            <v>266506.65542935528</v>
          </cell>
          <cell r="H88">
            <v>14567.937299999998</v>
          </cell>
          <cell r="I88">
            <v>1.0488230290551901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104123.589163925</v>
          </cell>
          <cell r="C90">
            <v>150</v>
          </cell>
          <cell r="D90">
            <v>2048136.5264978781</v>
          </cell>
          <cell r="E90">
            <v>1202574.8245678782</v>
          </cell>
          <cell r="F90">
            <v>3148.125</v>
          </cell>
          <cell r="G90">
            <v>804569.5</v>
          </cell>
          <cell r="H90">
            <v>37844.076930000003</v>
          </cell>
          <cell r="I90">
            <v>1.9670245166764597</v>
          </cell>
        </row>
        <row r="91">
          <cell r="A91" t="str">
            <v>LDNO HV: LV Sub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7748849.7256521005</v>
          </cell>
          <cell r="C93">
            <v>3061.9342465753425</v>
          </cell>
          <cell r="D93">
            <v>102246589.71184176</v>
          </cell>
          <cell r="E93">
            <v>61126806.804721758</v>
          </cell>
          <cell r="F93">
            <v>637929.5048</v>
          </cell>
          <cell r="G93">
            <v>38988479.622400001</v>
          </cell>
          <cell r="H93">
            <v>1493373.7799199999</v>
          </cell>
          <cell r="I93">
            <v>1.3195066794670258</v>
          </cell>
        </row>
        <row r="94">
          <cell r="A94" t="str">
            <v>LDNO HV: HV HH Metered</v>
          </cell>
          <cell r="B94">
            <v>36348.707266960686</v>
          </cell>
          <cell r="C94">
            <v>15</v>
          </cell>
          <cell r="D94">
            <v>496796.5960450772</v>
          </cell>
          <cell r="E94">
            <v>251205.83684507723</v>
          </cell>
          <cell r="F94">
            <v>2627.4525000000008</v>
          </cell>
          <cell r="G94">
            <v>240900</v>
          </cell>
          <cell r="H94">
            <v>2063.3067000000001</v>
          </cell>
          <cell r="I94">
            <v>1.3667517592754741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51128.482900724986</v>
          </cell>
          <cell r="C96">
            <v>1430.4747752545088</v>
          </cell>
          <cell r="D96">
            <v>941786.65503135428</v>
          </cell>
          <cell r="E96">
            <v>941786.65503135428</v>
          </cell>
          <cell r="F96">
            <v>0</v>
          </cell>
          <cell r="G96">
            <v>0</v>
          </cell>
          <cell r="H96">
            <v>0</v>
          </cell>
          <cell r="I96">
            <v>1.8420000000000001</v>
          </cell>
        </row>
        <row r="97">
          <cell r="A97" t="str">
            <v>LDNO LV: NHH UMS category A</v>
          </cell>
          <cell r="B97">
            <v>250.09097398081053</v>
          </cell>
          <cell r="C97">
            <v>0</v>
          </cell>
          <cell r="D97">
            <v>3221.17174487284</v>
          </cell>
          <cell r="E97">
            <v>3221.17174487284</v>
          </cell>
          <cell r="F97">
            <v>0</v>
          </cell>
          <cell r="G97">
            <v>0</v>
          </cell>
          <cell r="H97">
            <v>0</v>
          </cell>
          <cell r="I97">
            <v>1.2880000000000003</v>
          </cell>
        </row>
        <row r="98">
          <cell r="A98" t="str">
            <v>LDNO HV: NHH UMS category A</v>
          </cell>
          <cell r="B98">
            <v>311.07510539638349</v>
          </cell>
          <cell r="C98">
            <v>0</v>
          </cell>
          <cell r="D98">
            <v>2933.4382438878965</v>
          </cell>
          <cell r="E98">
            <v>2933.4382438878965</v>
          </cell>
          <cell r="F98">
            <v>0</v>
          </cell>
          <cell r="G98">
            <v>0</v>
          </cell>
          <cell r="H98">
            <v>0</v>
          </cell>
          <cell r="I98">
            <v>0.94300000000000006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23251.964589524996</v>
          </cell>
          <cell r="C100">
            <v>1177.2666168702478</v>
          </cell>
          <cell r="D100">
            <v>571533.28961052443</v>
          </cell>
          <cell r="E100">
            <v>571533.28961052443</v>
          </cell>
          <cell r="F100">
            <v>0</v>
          </cell>
          <cell r="G100">
            <v>0</v>
          </cell>
          <cell r="H100">
            <v>0</v>
          </cell>
          <cell r="I100">
            <v>2.4580000000000002</v>
          </cell>
        </row>
        <row r="101">
          <cell r="A101" t="str">
            <v>LDNO LV: NHH UMS category B</v>
          </cell>
          <cell r="B101">
            <v>165.42922222893165</v>
          </cell>
          <cell r="C101">
            <v>0</v>
          </cell>
          <cell r="D101">
            <v>2842.0740378930459</v>
          </cell>
          <cell r="E101">
            <v>2842.0740378930459</v>
          </cell>
          <cell r="F101">
            <v>0</v>
          </cell>
          <cell r="G101">
            <v>0</v>
          </cell>
          <cell r="H101">
            <v>0</v>
          </cell>
          <cell r="I101">
            <v>1.718</v>
          </cell>
        </row>
        <row r="102">
          <cell r="A102" t="str">
            <v>LDNO HV: NHH UMS category B</v>
          </cell>
          <cell r="B102">
            <v>498.05423089579028</v>
          </cell>
          <cell r="C102">
            <v>0</v>
          </cell>
          <cell r="D102">
            <v>6270.5027669779984</v>
          </cell>
          <cell r="E102">
            <v>6270.5027669779984</v>
          </cell>
          <cell r="F102">
            <v>0</v>
          </cell>
          <cell r="G102">
            <v>0</v>
          </cell>
          <cell r="H102">
            <v>0</v>
          </cell>
          <cell r="I102">
            <v>1.2589999999999997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361.65363147499994</v>
          </cell>
          <cell r="C104">
            <v>160.39879355815722</v>
          </cell>
          <cell r="D104">
            <v>14393.814532704999</v>
          </cell>
          <cell r="E104">
            <v>14393.814532704999</v>
          </cell>
          <cell r="F104">
            <v>0</v>
          </cell>
          <cell r="G104">
            <v>0</v>
          </cell>
          <cell r="H104">
            <v>0</v>
          </cell>
          <cell r="I104">
            <v>3.9800000000000009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8444.02359445</v>
          </cell>
          <cell r="C108">
            <v>259.26094304683261</v>
          </cell>
          <cell r="D108">
            <v>104030.370683624</v>
          </cell>
          <cell r="E108">
            <v>104030.370683624</v>
          </cell>
          <cell r="F108">
            <v>0</v>
          </cell>
          <cell r="G108">
            <v>0</v>
          </cell>
          <cell r="H108">
            <v>0</v>
          </cell>
          <cell r="I108">
            <v>1.232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245053.72167917501</v>
          </cell>
          <cell r="C112">
            <v>116.01170603262943</v>
          </cell>
          <cell r="D112">
            <v>6417108.5640323516</v>
          </cell>
          <cell r="E112">
            <v>6417108.5640323516</v>
          </cell>
          <cell r="F112">
            <v>0</v>
          </cell>
          <cell r="G112">
            <v>0</v>
          </cell>
          <cell r="H112">
            <v>0</v>
          </cell>
          <cell r="I112">
            <v>2.6186537874473288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1264.7941699144908</v>
          </cell>
          <cell r="C116">
            <v>18.158353987715909</v>
          </cell>
          <cell r="D116">
            <v>-7588.7650194869448</v>
          </cell>
          <cell r="E116">
            <v>-7588.7650194869448</v>
          </cell>
          <cell r="F116">
            <v>0</v>
          </cell>
          <cell r="G116">
            <v>0</v>
          </cell>
          <cell r="H116">
            <v>0</v>
          </cell>
          <cell r="I116">
            <v>-0.60000000000000009</v>
          </cell>
        </row>
        <row r="117">
          <cell r="A117" t="str">
            <v>LDNO LV: LV Generation NHH or Aggregate HH</v>
          </cell>
          <cell r="B117">
            <v>32.639574559166192</v>
          </cell>
          <cell r="C117">
            <v>0</v>
          </cell>
          <cell r="D117">
            <v>-195.83744735499715</v>
          </cell>
          <cell r="E117">
            <v>-195.83744735499715</v>
          </cell>
          <cell r="F117">
            <v>0</v>
          </cell>
          <cell r="G117">
            <v>0</v>
          </cell>
          <cell r="H117">
            <v>0</v>
          </cell>
          <cell r="I117">
            <v>-0.60000000000000009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35926.515040000006</v>
          </cell>
          <cell r="C123">
            <v>188.64512198349303</v>
          </cell>
          <cell r="D123">
            <v>-210481.47294000007</v>
          </cell>
          <cell r="E123">
            <v>-215559.09024000005</v>
          </cell>
          <cell r="F123">
            <v>0</v>
          </cell>
          <cell r="G123">
            <v>0</v>
          </cell>
          <cell r="H123">
            <v>5077.6173000000008</v>
          </cell>
          <cell r="I123">
            <v>-0.58586665783100145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88.511311605964238</v>
          </cell>
          <cell r="C125">
            <v>0</v>
          </cell>
          <cell r="D125">
            <v>-341.50872963578541</v>
          </cell>
          <cell r="E125">
            <v>-531.06786963578543</v>
          </cell>
          <cell r="F125">
            <v>0</v>
          </cell>
          <cell r="G125">
            <v>0</v>
          </cell>
          <cell r="H125">
            <v>189.55914000000001</v>
          </cell>
          <cell r="I125">
            <v>-0.38583625464292998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7330.8009257968533</v>
          </cell>
          <cell r="C127">
            <v>70.615821063339652</v>
          </cell>
          <cell r="D127">
            <v>-48155.04841394251</v>
          </cell>
          <cell r="E127">
            <v>-49669.017373942515</v>
          </cell>
          <cell r="F127">
            <v>0</v>
          </cell>
          <cell r="G127">
            <v>0</v>
          </cell>
          <cell r="H127">
            <v>1513.9689600000002</v>
          </cell>
          <cell r="I127">
            <v>-0.65688659262982363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1039.69632</v>
          </cell>
          <cell r="C131">
            <v>4.0351897750479786</v>
          </cell>
          <cell r="D131">
            <v>-5198.3035568000005</v>
          </cell>
          <cell r="E131">
            <v>-5448.0087168</v>
          </cell>
          <cell r="F131">
            <v>0</v>
          </cell>
          <cell r="G131">
            <v>0</v>
          </cell>
          <cell r="H131">
            <v>249.70516000000006</v>
          </cell>
          <cell r="I131">
            <v>-0.49998287546117315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4392.6230399999995</v>
          </cell>
          <cell r="C134">
            <v>1.0087974437619946</v>
          </cell>
          <cell r="D134">
            <v>-21571.038967199998</v>
          </cell>
          <cell r="E134">
            <v>-21636.826307199997</v>
          </cell>
          <cell r="F134">
            <v>0</v>
          </cell>
          <cell r="G134">
            <v>0</v>
          </cell>
          <cell r="H134">
            <v>65.787339999999986</v>
          </cell>
          <cell r="I134">
            <v>-0.49107421171291765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152907.13152000005</v>
          </cell>
          <cell r="C137">
            <v>73</v>
          </cell>
          <cell r="D137">
            <v>-475171.35146880022</v>
          </cell>
          <cell r="E137">
            <v>-487773.74954880017</v>
          </cell>
          <cell r="F137">
            <v>7332.7039999999988</v>
          </cell>
          <cell r="G137">
            <v>0</v>
          </cell>
          <cell r="H137">
            <v>5269.6940799999993</v>
          </cell>
          <cell r="I137">
            <v>-0.31075813583400358</v>
          </cell>
        </row>
        <row r="138">
          <cell r="A138" t="str">
            <v>LDNO HV: HV Generation Intermittent</v>
          </cell>
          <cell r="B138">
            <v>63.457889562387962</v>
          </cell>
          <cell r="C138">
            <v>0</v>
          </cell>
          <cell r="D138">
            <v>-202.43066770401759</v>
          </cell>
          <cell r="E138">
            <v>-202.43066770401759</v>
          </cell>
          <cell r="F138">
            <v>0</v>
          </cell>
          <cell r="G138">
            <v>0</v>
          </cell>
          <cell r="H138">
            <v>0</v>
          </cell>
          <cell r="I138">
            <v>-0.31900000000000001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653560.87736819929</v>
          </cell>
          <cell r="C140">
            <v>162</v>
          </cell>
          <cell r="D140">
            <v>-2212951.7222179249</v>
          </cell>
          <cell r="E140">
            <v>-2242667.1098179249</v>
          </cell>
          <cell r="F140">
            <v>16272.575999999999</v>
          </cell>
          <cell r="G140">
            <v>0</v>
          </cell>
          <cell r="H140">
            <v>13442.811600000001</v>
          </cell>
          <cell r="I140">
            <v>-0.3385991724488131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25681498.10385406</v>
          </cell>
          <cell r="C156">
            <v>2699304.8761190162</v>
          </cell>
          <cell r="D156">
            <v>453525415.36011583</v>
          </cell>
          <cell r="E156">
            <v>362547472.66579497</v>
          </cell>
          <cell r="F156">
            <v>32140206.370714162</v>
          </cell>
          <cell r="G156">
            <v>55976433.334276542</v>
          </cell>
          <cell r="H156">
            <v>2861302.9893299998</v>
          </cell>
          <cell r="I156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>
        <row r="37">
          <cell r="F37">
            <v>459874052.28398639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East Midlands in April 17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e">
            <v>#VALUE!</v>
          </cell>
          <cell r="C15">
            <v>1</v>
          </cell>
          <cell r="D15">
            <v>2.069</v>
          </cell>
          <cell r="E15">
            <v>0</v>
          </cell>
          <cell r="F15">
            <v>0</v>
          </cell>
          <cell r="G15">
            <v>3.12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e">
            <v>#VALUE!</v>
          </cell>
          <cell r="C16">
            <v>2</v>
          </cell>
          <cell r="D16">
            <v>2.5070000000000001</v>
          </cell>
          <cell r="E16">
            <v>6.8000000000000005E-2</v>
          </cell>
          <cell r="F16">
            <v>0</v>
          </cell>
          <cell r="G16">
            <v>3.12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e">
            <v>#VALUE!</v>
          </cell>
          <cell r="C17">
            <v>2</v>
          </cell>
          <cell r="D17">
            <v>0.628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e">
            <v>#VALUE!</v>
          </cell>
          <cell r="C18">
            <v>3</v>
          </cell>
          <cell r="D18">
            <v>1.946</v>
          </cell>
          <cell r="E18">
            <v>0</v>
          </cell>
          <cell r="F18">
            <v>0</v>
          </cell>
          <cell r="G18">
            <v>5.28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e">
            <v>#VALUE!</v>
          </cell>
          <cell r="C19">
            <v>4</v>
          </cell>
          <cell r="D19">
            <v>2.1230000000000002</v>
          </cell>
          <cell r="E19">
            <v>6.5000000000000002E-2</v>
          </cell>
          <cell r="F19">
            <v>0</v>
          </cell>
          <cell r="G19">
            <v>5.28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e">
            <v>#VALUE!</v>
          </cell>
          <cell r="C20">
            <v>4</v>
          </cell>
          <cell r="D20">
            <v>0.29299999999999998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e">
            <v>#VALUE!</v>
          </cell>
          <cell r="C21" t="str">
            <v>5-8</v>
          </cell>
          <cell r="D21">
            <v>1.6160000000000001</v>
          </cell>
          <cell r="E21">
            <v>4.7E-2</v>
          </cell>
          <cell r="F21">
            <v>0</v>
          </cell>
          <cell r="G21">
            <v>4.7300000000000004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e">
            <v>#VALUE!</v>
          </cell>
          <cell r="C22" t="str">
            <v>5-8</v>
          </cell>
          <cell r="D22">
            <v>1.456</v>
          </cell>
          <cell r="E22">
            <v>4.1000000000000002E-2</v>
          </cell>
          <cell r="F22">
            <v>0</v>
          </cell>
          <cell r="G22">
            <v>3.5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e">
            <v>#VALUE!</v>
          </cell>
          <cell r="C23" t="str">
            <v>5-8</v>
          </cell>
          <cell r="D23">
            <v>0.97299999999999998</v>
          </cell>
          <cell r="E23">
            <v>1.9E-2</v>
          </cell>
          <cell r="F23">
            <v>0</v>
          </cell>
          <cell r="G23">
            <v>60.87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e">
            <v>#VALUE!</v>
          </cell>
          <cell r="D24">
            <v>12.865</v>
          </cell>
          <cell r="E24">
            <v>0.58899999999999997</v>
          </cell>
          <cell r="F24">
            <v>0.06</v>
          </cell>
          <cell r="G24">
            <v>3.12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e">
            <v>#VALUE!</v>
          </cell>
          <cell r="D25">
            <v>13.25</v>
          </cell>
          <cell r="E25">
            <v>0.60699999999999998</v>
          </cell>
          <cell r="F25">
            <v>6.0999999999999999E-2</v>
          </cell>
          <cell r="G25">
            <v>5.28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e">
            <v>#VALUE!</v>
          </cell>
          <cell r="D26">
            <v>11.372999999999999</v>
          </cell>
          <cell r="E26">
            <v>0.45400000000000001</v>
          </cell>
          <cell r="F26">
            <v>4.8000000000000001E-2</v>
          </cell>
          <cell r="G26">
            <v>7.97</v>
          </cell>
          <cell r="H26">
            <v>2.5499999999999998</v>
          </cell>
          <cell r="I26">
            <v>0.39500000000000002</v>
          </cell>
        </row>
        <row r="27">
          <cell r="A27" t="str">
            <v>LV Sub HH Metered</v>
          </cell>
          <cell r="B27" t="e">
            <v>#VALUE!</v>
          </cell>
          <cell r="D27">
            <v>9.7249999999999996</v>
          </cell>
          <cell r="E27">
            <v>0.28000000000000003</v>
          </cell>
          <cell r="F27">
            <v>3.5000000000000003E-2</v>
          </cell>
          <cell r="G27">
            <v>6.14</v>
          </cell>
          <cell r="H27">
            <v>3.44</v>
          </cell>
          <cell r="I27">
            <v>0.318</v>
          </cell>
        </row>
        <row r="28">
          <cell r="A28" t="str">
            <v>HV HH Metered</v>
          </cell>
          <cell r="B28" t="e">
            <v>#VALUE!</v>
          </cell>
          <cell r="D28">
            <v>7.391</v>
          </cell>
          <cell r="E28">
            <v>0.121</v>
          </cell>
          <cell r="F28">
            <v>2.1000000000000001E-2</v>
          </cell>
          <cell r="G28">
            <v>60.87</v>
          </cell>
          <cell r="H28">
            <v>4.09</v>
          </cell>
          <cell r="I28">
            <v>0.216</v>
          </cell>
        </row>
        <row r="29">
          <cell r="A29" t="str">
            <v>NHH UMS category A</v>
          </cell>
          <cell r="B29" t="e">
            <v>#VALUE!</v>
          </cell>
          <cell r="C29">
            <v>8</v>
          </cell>
          <cell r="D29">
            <v>1.8939999999999999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e">
            <v>#VALUE!</v>
          </cell>
          <cell r="C30">
            <v>1</v>
          </cell>
          <cell r="D30">
            <v>2.508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e">
            <v>#VALUE!</v>
          </cell>
          <cell r="C31">
            <v>1</v>
          </cell>
          <cell r="D31">
            <v>4.04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e">
            <v>#VALUE!</v>
          </cell>
          <cell r="C32">
            <v>1</v>
          </cell>
          <cell r="D32">
            <v>1.2849999999999999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e">
            <v>#VALUE!</v>
          </cell>
          <cell r="D33">
            <v>37.704000000000001</v>
          </cell>
          <cell r="E33">
            <v>1.101</v>
          </cell>
          <cell r="F33">
            <v>0.63200000000000001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e">
            <v>#VALUE!</v>
          </cell>
          <cell r="C34" t="str">
            <v>8&amp;0</v>
          </cell>
          <cell r="D34">
            <v>-0.626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e">
            <v>#VALUE!</v>
          </cell>
          <cell r="C35">
            <v>8</v>
          </cell>
          <cell r="D35">
            <v>-0.54600000000000004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e">
            <v>#VALUE!</v>
          </cell>
          <cell r="D36">
            <v>-0.626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0.23200000000000001</v>
          </cell>
        </row>
        <row r="37">
          <cell r="A37" t="str">
            <v>LV Generation Non-Intermittent</v>
          </cell>
          <cell r="B37" t="e">
            <v>#VALUE!</v>
          </cell>
          <cell r="D37">
            <v>-5.1929999999999996</v>
          </cell>
          <cell r="E37">
            <v>-0.46</v>
          </cell>
          <cell r="F37">
            <v>-3.4000000000000002E-2</v>
          </cell>
          <cell r="G37">
            <v>0</v>
          </cell>
          <cell r="H37">
            <v>0</v>
          </cell>
          <cell r="I37">
            <v>0.23200000000000001</v>
          </cell>
        </row>
        <row r="38">
          <cell r="A38" t="str">
            <v>LV Sub Generation Intermittent</v>
          </cell>
          <cell r="B38" t="e">
            <v>#VALUE!</v>
          </cell>
          <cell r="D38">
            <v>-0.54600000000000004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0.20200000000000001</v>
          </cell>
        </row>
        <row r="39">
          <cell r="A39" t="str">
            <v>LV Sub Generation Non-Intermittent</v>
          </cell>
          <cell r="B39" t="e">
            <v>#VALUE!</v>
          </cell>
          <cell r="D39">
            <v>-4.5720000000000001</v>
          </cell>
          <cell r="E39">
            <v>-0.39</v>
          </cell>
          <cell r="F39">
            <v>-2.9000000000000001E-2</v>
          </cell>
          <cell r="G39">
            <v>0</v>
          </cell>
          <cell r="H39">
            <v>0</v>
          </cell>
          <cell r="I39">
            <v>0.20200000000000001</v>
          </cell>
        </row>
        <row r="40">
          <cell r="A40" t="str">
            <v>HV Generation Intermittent</v>
          </cell>
          <cell r="B40" t="e">
            <v>#VALUE!</v>
          </cell>
          <cell r="D40">
            <v>-0.33300000000000002</v>
          </cell>
          <cell r="E40">
            <v>0</v>
          </cell>
          <cell r="F40">
            <v>0</v>
          </cell>
          <cell r="G40">
            <v>29.35</v>
          </cell>
          <cell r="H40">
            <v>0</v>
          </cell>
          <cell r="I40">
            <v>0.159</v>
          </cell>
        </row>
        <row r="41">
          <cell r="A41" t="str">
            <v>HV Generation Non-Intermittent</v>
          </cell>
          <cell r="B41" t="e">
            <v>#VALUE!</v>
          </cell>
          <cell r="D41">
            <v>-2.9550000000000001</v>
          </cell>
          <cell r="E41">
            <v>-0.19700000000000001</v>
          </cell>
          <cell r="F41">
            <v>-1.4E-2</v>
          </cell>
          <cell r="G41">
            <v>29.35</v>
          </cell>
          <cell r="H41">
            <v>0</v>
          </cell>
          <cell r="I41">
            <v>0.159</v>
          </cell>
        </row>
        <row r="42">
          <cell r="A42" t="str">
            <v>LDNO LV: Domestic Unrestricted</v>
          </cell>
          <cell r="B42" t="e">
            <v>#VALUE!</v>
          </cell>
          <cell r="C42">
            <v>1</v>
          </cell>
          <cell r="D42">
            <v>1.446</v>
          </cell>
          <cell r="E42">
            <v>0</v>
          </cell>
          <cell r="F42">
            <v>0</v>
          </cell>
          <cell r="G42">
            <v>2.1800000000000002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e">
            <v>#VALUE!</v>
          </cell>
          <cell r="C43">
            <v>2</v>
          </cell>
          <cell r="D43">
            <v>1.752</v>
          </cell>
          <cell r="E43">
            <v>4.8000000000000001E-2</v>
          </cell>
          <cell r="F43">
            <v>0</v>
          </cell>
          <cell r="G43">
            <v>2.1800000000000002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e">
            <v>#VALUE!</v>
          </cell>
          <cell r="C44">
            <v>2</v>
          </cell>
          <cell r="D44">
            <v>0.439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e">
            <v>#VALUE!</v>
          </cell>
          <cell r="C45">
            <v>3</v>
          </cell>
          <cell r="D45">
            <v>1.36</v>
          </cell>
          <cell r="E45">
            <v>0</v>
          </cell>
          <cell r="F45">
            <v>0</v>
          </cell>
          <cell r="G45">
            <v>3.69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e">
            <v>#VALUE!</v>
          </cell>
          <cell r="C46">
            <v>4</v>
          </cell>
          <cell r="D46">
            <v>1.484</v>
          </cell>
          <cell r="E46">
            <v>4.4999999999999998E-2</v>
          </cell>
          <cell r="F46">
            <v>0</v>
          </cell>
          <cell r="G46">
            <v>3.69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e">
            <v>#VALUE!</v>
          </cell>
          <cell r="C47">
            <v>4</v>
          </cell>
          <cell r="D47">
            <v>0.20499999999999999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e">
            <v>#VALUE!</v>
          </cell>
          <cell r="C48" t="str">
            <v>5-8</v>
          </cell>
          <cell r="D48">
            <v>1.129</v>
          </cell>
          <cell r="E48">
            <v>3.3000000000000002E-2</v>
          </cell>
          <cell r="F48">
            <v>0</v>
          </cell>
          <cell r="G48">
            <v>3.31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e">
            <v>#VALUE!</v>
          </cell>
          <cell r="D49">
            <v>8.99</v>
          </cell>
          <cell r="E49">
            <v>0.41199999999999998</v>
          </cell>
          <cell r="F49">
            <v>4.2000000000000003E-2</v>
          </cell>
          <cell r="G49">
            <v>2.1800000000000002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e">
            <v>#VALUE!</v>
          </cell>
          <cell r="D50">
            <v>9.2590000000000003</v>
          </cell>
          <cell r="E50">
            <v>0.42399999999999999</v>
          </cell>
          <cell r="F50">
            <v>4.2999999999999997E-2</v>
          </cell>
          <cell r="G50">
            <v>3.69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e">
            <v>#VALUE!</v>
          </cell>
          <cell r="D51">
            <v>7.9470000000000001</v>
          </cell>
          <cell r="E51">
            <v>0.317</v>
          </cell>
          <cell r="F51">
            <v>3.4000000000000002E-2</v>
          </cell>
          <cell r="G51">
            <v>5.57</v>
          </cell>
          <cell r="H51">
            <v>1.78</v>
          </cell>
          <cell r="I51">
            <v>0.27600000000000002</v>
          </cell>
        </row>
        <row r="52">
          <cell r="A52" t="str">
            <v>LDNO LV: NHH UMS category A</v>
          </cell>
          <cell r="B52" t="e">
            <v>#VALUE!</v>
          </cell>
          <cell r="C52">
            <v>8</v>
          </cell>
          <cell r="D52">
            <v>1.323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e">
            <v>#VALUE!</v>
          </cell>
          <cell r="C53">
            <v>1</v>
          </cell>
          <cell r="D53">
            <v>1.7529999999999999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e">
            <v>#VALUE!</v>
          </cell>
          <cell r="C54">
            <v>1</v>
          </cell>
          <cell r="D54">
            <v>2.823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e">
            <v>#VALUE!</v>
          </cell>
          <cell r="C55">
            <v>1</v>
          </cell>
          <cell r="D55">
            <v>0.89800000000000002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e">
            <v>#VALUE!</v>
          </cell>
          <cell r="D56">
            <v>26.347000000000001</v>
          </cell>
          <cell r="E56">
            <v>0.76900000000000002</v>
          </cell>
          <cell r="F56">
            <v>0.442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e">
            <v>#VALUE!</v>
          </cell>
          <cell r="C57" t="str">
            <v>8&amp;0</v>
          </cell>
          <cell r="D57">
            <v>-0.626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e">
            <v>#VALUE!</v>
          </cell>
          <cell r="D58">
            <v>-0.626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0.23200000000000001</v>
          </cell>
        </row>
        <row r="59">
          <cell r="A59" t="str">
            <v>LDNO LV: LV Generation Non-Intermittent</v>
          </cell>
          <cell r="B59" t="e">
            <v>#VALUE!</v>
          </cell>
          <cell r="D59">
            <v>-5.1929999999999996</v>
          </cell>
          <cell r="E59">
            <v>-0.46</v>
          </cell>
          <cell r="F59">
            <v>-3.4000000000000002E-2</v>
          </cell>
          <cell r="G59">
            <v>0</v>
          </cell>
          <cell r="H59">
            <v>0</v>
          </cell>
          <cell r="I59">
            <v>0.23200000000000001</v>
          </cell>
        </row>
        <row r="60">
          <cell r="A60" t="str">
            <v>LDNO HV: Domestic Unrestricted</v>
          </cell>
          <cell r="B60" t="e">
            <v>#VALUE!</v>
          </cell>
          <cell r="C60">
            <v>1</v>
          </cell>
          <cell r="D60">
            <v>1.0589999999999999</v>
          </cell>
          <cell r="E60">
            <v>0</v>
          </cell>
          <cell r="F60">
            <v>0</v>
          </cell>
          <cell r="G60">
            <v>1.6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e">
            <v>#VALUE!</v>
          </cell>
          <cell r="C61">
            <v>2</v>
          </cell>
          <cell r="D61">
            <v>1.2829999999999999</v>
          </cell>
          <cell r="E61">
            <v>3.5000000000000003E-2</v>
          </cell>
          <cell r="F61">
            <v>0</v>
          </cell>
          <cell r="G61">
            <v>1.6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e">
            <v>#VALUE!</v>
          </cell>
          <cell r="C62">
            <v>2</v>
          </cell>
          <cell r="D62">
            <v>0.32100000000000001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e">
            <v>#VALUE!</v>
          </cell>
          <cell r="C63">
            <v>3</v>
          </cell>
          <cell r="D63">
            <v>0.996</v>
          </cell>
          <cell r="E63">
            <v>0</v>
          </cell>
          <cell r="F63">
            <v>0</v>
          </cell>
          <cell r="G63">
            <v>2.7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e">
            <v>#VALUE!</v>
          </cell>
          <cell r="C64">
            <v>4</v>
          </cell>
          <cell r="D64">
            <v>1.087</v>
          </cell>
          <cell r="E64">
            <v>3.3000000000000002E-2</v>
          </cell>
          <cell r="F64">
            <v>0</v>
          </cell>
          <cell r="G64">
            <v>2.7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e">
            <v>#VALUE!</v>
          </cell>
          <cell r="C65">
            <v>4</v>
          </cell>
          <cell r="D65">
            <v>0.15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e">
            <v>#VALUE!</v>
          </cell>
          <cell r="C66" t="str">
            <v>5-8</v>
          </cell>
          <cell r="D66">
            <v>0.82699999999999996</v>
          </cell>
          <cell r="E66">
            <v>2.4E-2</v>
          </cell>
          <cell r="F66">
            <v>0</v>
          </cell>
          <cell r="G66">
            <v>2.42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e">
            <v>#VALUE!</v>
          </cell>
          <cell r="D67">
            <v>6.5839999999999996</v>
          </cell>
          <cell r="E67">
            <v>0.30099999999999999</v>
          </cell>
          <cell r="F67">
            <v>3.1E-2</v>
          </cell>
          <cell r="G67">
            <v>1.6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e">
            <v>#VALUE!</v>
          </cell>
          <cell r="D68">
            <v>6.7809999999999997</v>
          </cell>
          <cell r="E68">
            <v>0.311</v>
          </cell>
          <cell r="F68">
            <v>3.1E-2</v>
          </cell>
          <cell r="G68">
            <v>2.7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e">
            <v>#VALUE!</v>
          </cell>
          <cell r="D69">
            <v>5.8209999999999997</v>
          </cell>
          <cell r="E69">
            <v>0.23200000000000001</v>
          </cell>
          <cell r="F69">
            <v>2.5000000000000001E-2</v>
          </cell>
          <cell r="G69">
            <v>4.08</v>
          </cell>
          <cell r="H69">
            <v>1.31</v>
          </cell>
          <cell r="I69">
            <v>0.20200000000000001</v>
          </cell>
        </row>
        <row r="70">
          <cell r="A70" t="str">
            <v>LDNO HV: LV Sub HH Metered</v>
          </cell>
          <cell r="B70" t="e">
            <v>#VALUE!</v>
          </cell>
          <cell r="D70">
            <v>7.2119999999999997</v>
          </cell>
          <cell r="E70">
            <v>0.20799999999999999</v>
          </cell>
          <cell r="F70">
            <v>2.5999999999999999E-2</v>
          </cell>
          <cell r="G70">
            <v>4.55</v>
          </cell>
          <cell r="H70">
            <v>2.5499999999999998</v>
          </cell>
          <cell r="I70">
            <v>0.23599999999999999</v>
          </cell>
        </row>
        <row r="71">
          <cell r="A71" t="str">
            <v>LDNO HV: HV HH Metered</v>
          </cell>
          <cell r="B71" t="e">
            <v>#VALUE!</v>
          </cell>
          <cell r="D71">
            <v>6.2119999999999997</v>
          </cell>
          <cell r="E71">
            <v>0.10199999999999999</v>
          </cell>
          <cell r="F71">
            <v>1.7999999999999999E-2</v>
          </cell>
          <cell r="G71">
            <v>51.16</v>
          </cell>
          <cell r="H71">
            <v>3.44</v>
          </cell>
          <cell r="I71">
            <v>0.182</v>
          </cell>
        </row>
        <row r="72">
          <cell r="A72" t="str">
            <v>LDNO HV: NHH UMS category A</v>
          </cell>
          <cell r="B72" t="e">
            <v>#VALUE!</v>
          </cell>
          <cell r="C72">
            <v>8</v>
          </cell>
          <cell r="D72">
            <v>0.96899999999999997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e">
            <v>#VALUE!</v>
          </cell>
          <cell r="C73">
            <v>1</v>
          </cell>
          <cell r="D73">
            <v>1.284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e">
            <v>#VALUE!</v>
          </cell>
          <cell r="C74">
            <v>1</v>
          </cell>
          <cell r="D74">
            <v>2.0680000000000001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e">
            <v>#VALUE!</v>
          </cell>
          <cell r="C75">
            <v>1</v>
          </cell>
          <cell r="D75">
            <v>0.65800000000000003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e">
            <v>#VALUE!</v>
          </cell>
          <cell r="D76">
            <v>19.297000000000001</v>
          </cell>
          <cell r="E76">
            <v>0.56299999999999994</v>
          </cell>
          <cell r="F76">
            <v>0.32300000000000001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e">
            <v>#VALUE!</v>
          </cell>
          <cell r="C77" t="str">
            <v>8&amp;0</v>
          </cell>
          <cell r="D77">
            <v>-0.626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e">
            <v>#VALUE!</v>
          </cell>
          <cell r="C78">
            <v>8</v>
          </cell>
          <cell r="D78">
            <v>-0.54600000000000004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e">
            <v>#VALUE!</v>
          </cell>
          <cell r="D79">
            <v>-0.626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0.23200000000000001</v>
          </cell>
        </row>
        <row r="80">
          <cell r="A80" t="str">
            <v>LDNO HV: LV Generation Non-Intermittent</v>
          </cell>
          <cell r="B80" t="e">
            <v>#VALUE!</v>
          </cell>
          <cell r="D80">
            <v>-5.1929999999999996</v>
          </cell>
          <cell r="E80">
            <v>-0.46</v>
          </cell>
          <cell r="F80">
            <v>-3.4000000000000002E-2</v>
          </cell>
          <cell r="G80">
            <v>0</v>
          </cell>
          <cell r="H80">
            <v>0</v>
          </cell>
          <cell r="I80">
            <v>0.23200000000000001</v>
          </cell>
        </row>
        <row r="81">
          <cell r="A81" t="str">
            <v>LDNO HV: LV Sub Generation Intermittent</v>
          </cell>
          <cell r="B81" t="e">
            <v>#VALUE!</v>
          </cell>
          <cell r="D81">
            <v>-0.54600000000000004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0.20200000000000001</v>
          </cell>
        </row>
        <row r="82">
          <cell r="A82" t="str">
            <v>LDNO HV: LV Sub Generation Non-Intermittent</v>
          </cell>
          <cell r="B82" t="e">
            <v>#VALUE!</v>
          </cell>
          <cell r="D82">
            <v>-4.5720000000000001</v>
          </cell>
          <cell r="E82">
            <v>-0.39</v>
          </cell>
          <cell r="F82">
            <v>-2.9000000000000001E-2</v>
          </cell>
          <cell r="G82">
            <v>0</v>
          </cell>
          <cell r="H82">
            <v>0</v>
          </cell>
          <cell r="I82">
            <v>0.20200000000000001</v>
          </cell>
        </row>
        <row r="83">
          <cell r="A83" t="str">
            <v>LDNO HV: HV Generation Intermittent</v>
          </cell>
          <cell r="B83" t="e">
            <v>#VALUE!</v>
          </cell>
          <cell r="D83">
            <v>-0.33300000000000002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0.159</v>
          </cell>
        </row>
        <row r="84">
          <cell r="A84" t="str">
            <v>LDNO HV: HV Generation Non-Intermittent</v>
          </cell>
          <cell r="B84" t="e">
            <v>#VALUE!</v>
          </cell>
          <cell r="D84">
            <v>-2.9550000000000001</v>
          </cell>
          <cell r="E84">
            <v>-0.19700000000000001</v>
          </cell>
          <cell r="F84">
            <v>-1.4E-2</v>
          </cell>
          <cell r="G84">
            <v>0</v>
          </cell>
          <cell r="H84">
            <v>0</v>
          </cell>
          <cell r="I84">
            <v>0.159</v>
          </cell>
        </row>
      </sheetData>
      <sheetData sheetId="20">
        <row r="1">
          <cell r="A1" t="str">
            <v>Summary for WPD East Midlands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165229051.68684292</v>
          </cell>
          <cell r="D14">
            <v>-39369.71141564846</v>
          </cell>
          <cell r="E14">
            <v>-8.7414538564971727E-5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5135811.7457730779</v>
          </cell>
          <cell r="C46">
            <v>1545669.8679699886</v>
          </cell>
          <cell r="D46">
            <v>123862033.47648722</v>
          </cell>
          <cell r="E46">
            <v>106259945.02004498</v>
          </cell>
          <cell r="F46">
            <v>17602088.456442229</v>
          </cell>
          <cell r="G46">
            <v>0</v>
          </cell>
          <cell r="H46">
            <v>0</v>
          </cell>
          <cell r="I46">
            <v>2.4117323532824053</v>
          </cell>
          <cell r="J46">
            <v>80.134856765475988</v>
          </cell>
          <cell r="K46">
            <v>2.069</v>
          </cell>
          <cell r="L46">
            <v>106259945.02004498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0.1421104430663464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62399.733089655958</v>
          </cell>
          <cell r="C47">
            <v>20838.152011367252</v>
          </cell>
          <cell r="D47">
            <v>1068109.3160308744</v>
          </cell>
          <cell r="E47">
            <v>902300.14047642518</v>
          </cell>
          <cell r="F47">
            <v>165809.17555444923</v>
          </cell>
          <cell r="G47">
            <v>0</v>
          </cell>
          <cell r="H47">
            <v>0</v>
          </cell>
          <cell r="I47">
            <v>1.7117209692166706</v>
          </cell>
          <cell r="J47">
            <v>51.257391511887363</v>
          </cell>
          <cell r="K47">
            <v>1.4460000000000002</v>
          </cell>
          <cell r="L47">
            <v>902300.14047642518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0.15523614771061167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78378.602782708025</v>
          </cell>
          <cell r="C48">
            <v>26677.288250313217</v>
          </cell>
          <cell r="D48">
            <v>985824.76685070724</v>
          </cell>
          <cell r="E48">
            <v>830029.40346887801</v>
          </cell>
          <cell r="F48">
            <v>155795.3633818292</v>
          </cell>
          <cell r="G48">
            <v>0</v>
          </cell>
          <cell r="H48">
            <v>0</v>
          </cell>
          <cell r="I48">
            <v>1.2577728255551412</v>
          </cell>
          <cell r="J48">
            <v>36.953709747434047</v>
          </cell>
          <cell r="K48">
            <v>1.0589999999999999</v>
          </cell>
          <cell r="L48">
            <v>830029.40346887801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0.15803555420861401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3912790.5152047924</v>
          </cell>
          <cell r="C50">
            <v>890301.56713661191</v>
          </cell>
          <cell r="D50">
            <v>78039826.893379703</v>
          </cell>
          <cell r="E50">
            <v>67901072.646827966</v>
          </cell>
          <cell r="F50">
            <v>10138754.246551735</v>
          </cell>
          <cell r="G50">
            <v>0</v>
          </cell>
          <cell r="H50">
            <v>0</v>
          </cell>
          <cell r="I50">
            <v>1.9944800671061524</v>
          </cell>
          <cell r="J50">
            <v>87.655497613433852</v>
          </cell>
          <cell r="K50">
            <v>1.7353618187063633</v>
          </cell>
          <cell r="L50">
            <v>67059294.943377271</v>
          </cell>
          <cell r="M50">
            <v>841777.70345068525</v>
          </cell>
          <cell r="N50">
            <v>0</v>
          </cell>
          <cell r="O50">
            <v>0.98760288062268164</v>
          </cell>
          <cell r="P50">
            <v>1.2397119377318251E-2</v>
          </cell>
          <cell r="Q50">
            <v>0</v>
          </cell>
          <cell r="R50">
            <v>0.12991769267253242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5435.7449848463966</v>
          </cell>
          <cell r="C51">
            <v>1174.2552334267209</v>
          </cell>
          <cell r="D51">
            <v>82373.230888255101</v>
          </cell>
          <cell r="E51">
            <v>73029.68199587868</v>
          </cell>
          <cell r="F51">
            <v>9343.5488923764187</v>
          </cell>
          <cell r="G51">
            <v>0</v>
          </cell>
          <cell r="H51">
            <v>0</v>
          </cell>
          <cell r="I51">
            <v>1.5153991056955887</v>
          </cell>
          <cell r="J51">
            <v>70.149341083090505</v>
          </cell>
          <cell r="K51">
            <v>1.3435082440303692</v>
          </cell>
          <cell r="L51">
            <v>72404.201146903186</v>
          </cell>
          <cell r="M51">
            <v>625.48084897549802</v>
          </cell>
          <cell r="N51">
            <v>0</v>
          </cell>
          <cell r="O51">
            <v>0.99143525164178048</v>
          </cell>
          <cell r="P51">
            <v>8.5647483582195535E-3</v>
          </cell>
          <cell r="Q51">
            <v>0</v>
          </cell>
          <cell r="R51">
            <v>0.11342943322268832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7290.503009630278</v>
          </cell>
          <cell r="C52">
            <v>1733.2604129759031</v>
          </cell>
          <cell r="D52">
            <v>81176.497632609899</v>
          </cell>
          <cell r="E52">
            <v>71054.256820830618</v>
          </cell>
          <cell r="F52">
            <v>10122.240811779275</v>
          </cell>
          <cell r="G52">
            <v>0</v>
          </cell>
          <cell r="H52">
            <v>0</v>
          </cell>
          <cell r="I52">
            <v>1.1134553751007448</v>
          </cell>
          <cell r="J52">
            <v>46.834565091828743</v>
          </cell>
          <cell r="K52">
            <v>0.97461391521233298</v>
          </cell>
          <cell r="L52">
            <v>70423.726862701282</v>
          </cell>
          <cell r="M52">
            <v>630.52995812933045</v>
          </cell>
          <cell r="N52">
            <v>0</v>
          </cell>
          <cell r="O52">
            <v>0.99112607764346516</v>
          </cell>
          <cell r="P52">
            <v>8.873922356534749E-3</v>
          </cell>
          <cell r="Q52">
            <v>0</v>
          </cell>
          <cell r="R52">
            <v>0.1246942293271964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126246.1428114313</v>
          </cell>
          <cell r="C54">
            <v>37550</v>
          </cell>
          <cell r="D54">
            <v>792825.77685578854</v>
          </cell>
          <cell r="E54">
            <v>792825.77685578854</v>
          </cell>
          <cell r="F54">
            <v>0</v>
          </cell>
          <cell r="G54">
            <v>0</v>
          </cell>
          <cell r="H54">
            <v>0</v>
          </cell>
          <cell r="I54">
            <v>0.628</v>
          </cell>
          <cell r="J54">
            <v>21.113868890966405</v>
          </cell>
          <cell r="K54">
            <v>0.628</v>
          </cell>
          <cell r="L54">
            <v>792825.77685578854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1110178.3066284719</v>
          </cell>
          <cell r="C58">
            <v>95231.738896922456</v>
          </cell>
          <cell r="D58">
            <v>23439375.919011552</v>
          </cell>
          <cell r="E58">
            <v>21604069.846990064</v>
          </cell>
          <cell r="F58">
            <v>1835306.0720214897</v>
          </cell>
          <cell r="G58">
            <v>0</v>
          </cell>
          <cell r="H58">
            <v>0</v>
          </cell>
          <cell r="I58">
            <v>2.1113163335171965</v>
          </cell>
          <cell r="J58">
            <v>246.12987424688333</v>
          </cell>
          <cell r="K58">
            <v>1.9460000000000002</v>
          </cell>
          <cell r="L58">
            <v>21604069.846990064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7.8300125325985445E-2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4173.4418265738759</v>
          </cell>
          <cell r="C59">
            <v>536.04808798658723</v>
          </cell>
          <cell r="D59">
            <v>63978.572514452069</v>
          </cell>
          <cell r="E59">
            <v>56758.808841404716</v>
          </cell>
          <cell r="F59">
            <v>7219.7636730473496</v>
          </cell>
          <cell r="G59">
            <v>0</v>
          </cell>
          <cell r="H59">
            <v>0</v>
          </cell>
          <cell r="I59">
            <v>1.5329930348394076</v>
          </cell>
          <cell r="J59">
            <v>119.35230056459582</v>
          </cell>
          <cell r="K59">
            <v>1.36</v>
          </cell>
          <cell r="L59">
            <v>56758.808841404716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0.11284658893282563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9216.1408176926307</v>
          </cell>
          <cell r="C60">
            <v>740.36620289368045</v>
          </cell>
          <cell r="D60">
            <v>99089.071473735821</v>
          </cell>
          <cell r="E60">
            <v>91792.762544218596</v>
          </cell>
          <cell r="F60">
            <v>7296.3089295172213</v>
          </cell>
          <cell r="G60">
            <v>0</v>
          </cell>
          <cell r="H60">
            <v>0</v>
          </cell>
          <cell r="I60">
            <v>1.0751688090910045</v>
          </cell>
          <cell r="J60">
            <v>133.83791843340722</v>
          </cell>
          <cell r="K60">
            <v>0.996</v>
          </cell>
          <cell r="L60">
            <v>91792.762544218596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7.363384095743751E-2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2056876.6681393674</v>
          </cell>
          <cell r="C62">
            <v>83250.607318122653</v>
          </cell>
          <cell r="D62">
            <v>35110257.564350948</v>
          </cell>
          <cell r="E62">
            <v>33505851.860116087</v>
          </cell>
          <cell r="F62">
            <v>1604405.7042348599</v>
          </cell>
          <cell r="G62">
            <v>0</v>
          </cell>
          <cell r="H62">
            <v>0</v>
          </cell>
          <cell r="I62">
            <v>1.7069695090717996</v>
          </cell>
          <cell r="J62">
            <v>421.74175895420609</v>
          </cell>
          <cell r="K62">
            <v>1.6289674718526117</v>
          </cell>
          <cell r="L62">
            <v>33184905.996514838</v>
          </cell>
          <cell r="M62">
            <v>320945.86360125081</v>
          </cell>
          <cell r="N62">
            <v>0</v>
          </cell>
          <cell r="O62">
            <v>0.99042119970740727</v>
          </cell>
          <cell r="P62">
            <v>9.5788002925927939E-3</v>
          </cell>
          <cell r="Q62">
            <v>0</v>
          </cell>
          <cell r="R62">
            <v>4.5696210040449443E-2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266.647111937896</v>
          </cell>
          <cell r="C63">
            <v>6.887127468778421</v>
          </cell>
          <cell r="D63">
            <v>2960.518591481296</v>
          </cell>
          <cell r="E63">
            <v>2867.7593151680539</v>
          </cell>
          <cell r="F63">
            <v>92.759276313242154</v>
          </cell>
          <cell r="G63">
            <v>0</v>
          </cell>
          <cell r="H63">
            <v>0</v>
          </cell>
          <cell r="I63">
            <v>1.1102758885949688</v>
          </cell>
          <cell r="J63">
            <v>429.86261034114517</v>
          </cell>
          <cell r="K63">
            <v>1.0754886090181901</v>
          </cell>
          <cell r="L63">
            <v>2833.6955402065773</v>
          </cell>
          <cell r="M63">
            <v>34.063774961476398</v>
          </cell>
          <cell r="N63">
            <v>0</v>
          </cell>
          <cell r="O63">
            <v>0.98812181525091469</v>
          </cell>
          <cell r="P63">
            <v>1.1878184749085271E-2</v>
          </cell>
          <cell r="Q63">
            <v>0</v>
          </cell>
          <cell r="R63">
            <v>3.1332103969943334E-2</v>
          </cell>
          <cell r="S63">
            <v>0</v>
          </cell>
          <cell r="T63">
            <v>0</v>
          </cell>
        </row>
        <row r="64">
          <cell r="A64" t="str">
            <v>LDNO HV: Small Non Domestic Two Rate</v>
          </cell>
          <cell r="B64">
            <v>1226.0712369689852</v>
          </cell>
          <cell r="C64">
            <v>33.287782765762373</v>
          </cell>
          <cell r="D64">
            <v>11219.008684862925</v>
          </cell>
          <cell r="E64">
            <v>10890.957585706337</v>
          </cell>
          <cell r="F64">
            <v>328.05109915658824</v>
          </cell>
          <cell r="G64">
            <v>0</v>
          </cell>
          <cell r="H64">
            <v>0</v>
          </cell>
          <cell r="I64">
            <v>0.91503726264697649</v>
          </cell>
          <cell r="J64">
            <v>337.03081889857987</v>
          </cell>
          <cell r="K64">
            <v>0.88828097889566882</v>
          </cell>
          <cell r="L64">
            <v>10814.674461337421</v>
          </cell>
          <cell r="M64">
            <v>76.283124368914173</v>
          </cell>
          <cell r="N64">
            <v>0</v>
          </cell>
          <cell r="O64">
            <v>0.99299573763201199</v>
          </cell>
          <cell r="P64">
            <v>7.0042623679878006E-3</v>
          </cell>
          <cell r="Q64">
            <v>0</v>
          </cell>
          <cell r="R64">
            <v>2.9240649363183588E-2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4232.4037128975033</v>
          </cell>
          <cell r="C66">
            <v>725</v>
          </cell>
          <cell r="D66">
            <v>12400.942878789683</v>
          </cell>
          <cell r="E66">
            <v>12400.942878789683</v>
          </cell>
          <cell r="F66">
            <v>0</v>
          </cell>
          <cell r="G66">
            <v>0</v>
          </cell>
          <cell r="H66">
            <v>0</v>
          </cell>
          <cell r="I66">
            <v>0.29299999999999998</v>
          </cell>
          <cell r="J66">
            <v>17.104748798330597</v>
          </cell>
          <cell r="K66">
            <v>0.29299999999999998</v>
          </cell>
          <cell r="L66">
            <v>12400.942878789683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  <cell r="J70" t="str">
            <v/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  <cell r="J72" t="str">
            <v/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  <cell r="J76" t="str">
            <v/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153849.80074539123</v>
          </cell>
          <cell r="C82">
            <v>2537.8966696577436</v>
          </cell>
          <cell r="D82">
            <v>2682576.2728501982</v>
          </cell>
          <cell r="E82">
            <v>2633665.9282325543</v>
          </cell>
          <cell r="F82">
            <v>48910.344617644034</v>
          </cell>
          <cell r="G82">
            <v>0</v>
          </cell>
          <cell r="H82">
            <v>0</v>
          </cell>
          <cell r="I82">
            <v>1.7436332447967493</v>
          </cell>
          <cell r="J82">
            <v>1057.0076807784164</v>
          </cell>
          <cell r="K82">
            <v>1.7118422743953079</v>
          </cell>
          <cell r="L82">
            <v>2197517.1606545984</v>
          </cell>
          <cell r="M82">
            <v>391789.88493036409</v>
          </cell>
          <cell r="N82">
            <v>44358.88264759224</v>
          </cell>
          <cell r="O82">
            <v>0.83439480197450322</v>
          </cell>
          <cell r="P82">
            <v>0.1487621800207945</v>
          </cell>
          <cell r="Q82">
            <v>1.6843018004702427E-2</v>
          </cell>
          <cell r="R82">
            <v>1.8232601664547456E-2</v>
          </cell>
          <cell r="S82">
            <v>0</v>
          </cell>
          <cell r="T82">
            <v>0</v>
          </cell>
        </row>
        <row r="83">
          <cell r="A83" t="str">
            <v>LDNO LV: LV Network Non-Domestic Non-CT</v>
          </cell>
          <cell r="B83">
            <v>173.88453917080025</v>
          </cell>
          <cell r="C83">
            <v>4.4920778614375108</v>
          </cell>
          <cell r="D83">
            <v>2016.888114299036</v>
          </cell>
          <cell r="E83">
            <v>1956.3865636222649</v>
          </cell>
          <cell r="F83">
            <v>60.50155067677111</v>
          </cell>
          <cell r="G83">
            <v>0</v>
          </cell>
          <cell r="H83">
            <v>0</v>
          </cell>
          <cell r="I83">
            <v>1.1599007731894568</v>
          </cell>
          <cell r="J83">
            <v>448.98779061982049</v>
          </cell>
          <cell r="K83">
            <v>1.1251066788063198</v>
          </cell>
          <cell r="L83">
            <v>1628.401050349604</v>
          </cell>
          <cell r="M83">
            <v>290.2092679439873</v>
          </cell>
          <cell r="N83">
            <v>37.776245328673866</v>
          </cell>
          <cell r="O83">
            <v>0.83235137708909979</v>
          </cell>
          <cell r="P83">
            <v>0.14833943012093814</v>
          </cell>
          <cell r="Q83">
            <v>1.9309192789962151E-2</v>
          </cell>
          <cell r="R83">
            <v>2.9997474945603644E-2</v>
          </cell>
          <cell r="S83">
            <v>0</v>
          </cell>
          <cell r="T83">
            <v>0</v>
          </cell>
        </row>
        <row r="84">
          <cell r="A84" t="str">
            <v>LDNO HV: LV Network Non-Domestic Non-CT</v>
          </cell>
          <cell r="B84">
            <v>1426.2025067377458</v>
          </cell>
          <cell r="C84">
            <v>21.078211503668321</v>
          </cell>
          <cell r="D84">
            <v>12935.521393149545</v>
          </cell>
          <cell r="E84">
            <v>12727.795618780894</v>
          </cell>
          <cell r="F84">
            <v>207.72577436865132</v>
          </cell>
          <cell r="G84">
            <v>0</v>
          </cell>
          <cell r="H84">
            <v>0</v>
          </cell>
          <cell r="I84">
            <v>0.9069905102563508</v>
          </cell>
          <cell r="J84">
            <v>613.69160238753307</v>
          </cell>
          <cell r="K84">
            <v>0.89242555378016297</v>
          </cell>
          <cell r="L84">
            <v>10626.576087818741</v>
          </cell>
          <cell r="M84">
            <v>1896.7414374384305</v>
          </cell>
          <cell r="N84">
            <v>204.478093523723</v>
          </cell>
          <cell r="O84">
            <v>0.83491096228308115</v>
          </cell>
          <cell r="P84">
            <v>0.14902356183655516</v>
          </cell>
          <cell r="Q84">
            <v>1.6065475880363684E-2</v>
          </cell>
          <cell r="R84">
            <v>1.6058554429716279E-2</v>
          </cell>
          <cell r="S84">
            <v>0</v>
          </cell>
          <cell r="T84">
            <v>0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3599989.4437514022</v>
          </cell>
          <cell r="C86">
            <v>14377.710046664228</v>
          </cell>
          <cell r="D86">
            <v>72129086.186302647</v>
          </cell>
          <cell r="E86">
            <v>51869410.892396353</v>
          </cell>
          <cell r="F86">
            <v>418254.77411248564</v>
          </cell>
          <cell r="G86">
            <v>18542103.751605958</v>
          </cell>
          <cell r="H86">
            <v>1299316.7681878437</v>
          </cell>
          <cell r="I86">
            <v>2.0035916025114751</v>
          </cell>
          <cell r="J86">
            <v>5016.7297818776997</v>
          </cell>
          <cell r="K86">
            <v>1.4408211941406517</v>
          </cell>
          <cell r="L86">
            <v>44094899.840149224</v>
          </cell>
          <cell r="M86">
            <v>6969481.0606008712</v>
          </cell>
          <cell r="N86">
            <v>805029.99164625769</v>
          </cell>
          <cell r="O86">
            <v>0.85011375840810233</v>
          </cell>
          <cell r="P86">
            <v>0.13436591896251018</v>
          </cell>
          <cell r="Q86">
            <v>1.5520322629387502E-2</v>
          </cell>
          <cell r="R86">
            <v>5.7986978100924898E-3</v>
          </cell>
          <cell r="S86">
            <v>0.25706833029484732</v>
          </cell>
          <cell r="T86">
            <v>1.8013769990539334E-2</v>
          </cell>
        </row>
        <row r="87">
          <cell r="A87" t="str">
            <v>LDNO LV: LV HH Metered</v>
          </cell>
          <cell r="B87">
            <v>6266.3245814279053</v>
          </cell>
          <cell r="C87">
            <v>29.943559482454592</v>
          </cell>
          <cell r="D87">
            <v>98849.723797374521</v>
          </cell>
          <cell r="E87">
            <v>62293.206424657757</v>
          </cell>
          <cell r="F87">
            <v>608.76753605804311</v>
          </cell>
          <cell r="G87">
            <v>34573.918872471542</v>
          </cell>
          <cell r="H87">
            <v>1373.8309641871797</v>
          </cell>
          <cell r="I87">
            <v>1.577475320865835</v>
          </cell>
          <cell r="J87">
            <v>3301.2015106385547</v>
          </cell>
          <cell r="K87">
            <v>0.99409479376925336</v>
          </cell>
          <cell r="L87">
            <v>53207.106145776335</v>
          </cell>
          <cell r="M87">
            <v>8046.1861048376841</v>
          </cell>
          <cell r="N87">
            <v>1039.9141740437392</v>
          </cell>
          <cell r="O87">
            <v>0.85413978826293269</v>
          </cell>
          <cell r="P87">
            <v>0.12916635001875151</v>
          </cell>
          <cell r="Q87">
            <v>1.6693861718315821E-2</v>
          </cell>
          <cell r="R87">
            <v>6.1585152964707844E-3</v>
          </cell>
          <cell r="S87">
            <v>0.34976242263804724</v>
          </cell>
          <cell r="T87">
            <v>1.3898177065252145E-2</v>
          </cell>
        </row>
        <row r="88">
          <cell r="A88" t="str">
            <v>LDNO HV: LV HH Metered</v>
          </cell>
          <cell r="B88">
            <v>104628.62077997482</v>
          </cell>
          <cell r="C88">
            <v>224.56266821609549</v>
          </cell>
          <cell r="D88">
            <v>1111194.7481413793</v>
          </cell>
          <cell r="E88">
            <v>767310.59082403441</v>
          </cell>
          <cell r="F88">
            <v>3344.1872550740941</v>
          </cell>
          <cell r="G88">
            <v>323734.90313794342</v>
          </cell>
          <cell r="H88">
            <v>16805.066924327442</v>
          </cell>
          <cell r="I88">
            <v>1.0620370792023803</v>
          </cell>
          <cell r="J88">
            <v>4948.2612447055644</v>
          </cell>
          <cell r="K88">
            <v>0.73336586595901321</v>
          </cell>
          <cell r="L88">
            <v>654591.44798408868</v>
          </cell>
          <cell r="M88">
            <v>100167.20318583425</v>
          </cell>
          <cell r="N88">
            <v>12551.939654111522</v>
          </cell>
          <cell r="O88">
            <v>0.85309841387840901</v>
          </cell>
          <cell r="P88">
            <v>0.13054323032119514</v>
          </cell>
          <cell r="Q88">
            <v>1.6358355800395866E-2</v>
          </cell>
          <cell r="R88">
            <v>3.009541991327525E-3</v>
          </cell>
          <cell r="S88">
            <v>0.29133948273192706</v>
          </cell>
          <cell r="T88">
            <v>1.5123421841613405E-2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102561.73532646611</v>
          </cell>
          <cell r="C90">
            <v>151.30238565583156</v>
          </cell>
          <cell r="D90">
            <v>2070547.1252374437</v>
          </cell>
          <cell r="E90">
            <v>1183884.0709246879</v>
          </cell>
          <cell r="F90">
            <v>3390.8377649328409</v>
          </cell>
          <cell r="G90">
            <v>845362.44273838832</v>
          </cell>
          <cell r="H90">
            <v>37909.773809434708</v>
          </cell>
          <cell r="I90">
            <v>2.0188300428484833</v>
          </cell>
          <cell r="J90">
            <v>13684.828010229328</v>
          </cell>
          <cell r="K90">
            <v>1.1543136113641654</v>
          </cell>
          <cell r="L90">
            <v>1049823.787126357</v>
          </cell>
          <cell r="M90">
            <v>116505.10006560205</v>
          </cell>
          <cell r="N90">
            <v>17555.18373272895</v>
          </cell>
          <cell r="O90">
            <v>0.88676232150532996</v>
          </cell>
          <cell r="P90">
            <v>9.8409213306336854E-2</v>
          </cell>
          <cell r="Q90">
            <v>1.482846518833322E-2</v>
          </cell>
          <cell r="R90">
            <v>1.6376530259092704E-3</v>
          </cell>
          <cell r="S90">
            <v>0.40827974038091253</v>
          </cell>
          <cell r="T90">
            <v>1.8309061091805547E-2</v>
          </cell>
        </row>
        <row r="91">
          <cell r="A91" t="str">
            <v>LDNO HV: LV Sub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7648623.7914554421</v>
          </cell>
          <cell r="C93">
            <v>3193.4890199090846</v>
          </cell>
          <cell r="D93">
            <v>103136237.96689323</v>
          </cell>
          <cell r="E93">
            <v>59838781.205950126</v>
          </cell>
          <cell r="F93">
            <v>709515.01974281087</v>
          </cell>
          <cell r="G93">
            <v>41101038.805052519</v>
          </cell>
          <cell r="H93">
            <v>1486902.9361477722</v>
          </cell>
          <cell r="I93">
            <v>1.3484286948733248</v>
          </cell>
          <cell r="J93">
            <v>32295.785995791339</v>
          </cell>
          <cell r="K93">
            <v>0.78234703179934439</v>
          </cell>
          <cell r="L93">
            <v>55488655.447564229</v>
          </cell>
          <cell r="M93">
            <v>3510904.9227066063</v>
          </cell>
          <cell r="N93">
            <v>839220.83567929815</v>
          </cell>
          <cell r="O93">
            <v>0.92730256748689699</v>
          </cell>
          <cell r="P93">
            <v>5.8672734503447677E-2</v>
          </cell>
          <cell r="Q93">
            <v>1.4024698009655475E-2</v>
          </cell>
          <cell r="R93">
            <v>6.8793959691506824E-3</v>
          </cell>
          <cell r="S93">
            <v>0.39851210025952244</v>
          </cell>
          <cell r="T93">
            <v>1.4416881645664337E-2</v>
          </cell>
        </row>
        <row r="94">
          <cell r="A94" t="str">
            <v>LDNO HV: HV HH Metered</v>
          </cell>
          <cell r="B94">
            <v>41723.030045478459</v>
          </cell>
          <cell r="C94">
            <v>17.217818671946052</v>
          </cell>
          <cell r="D94">
            <v>581606.97359939036</v>
          </cell>
          <cell r="E94">
            <v>287787.14569146564</v>
          </cell>
          <cell r="F94">
            <v>3215.1521518871737</v>
          </cell>
          <cell r="G94">
            <v>288249.24165993964</v>
          </cell>
          <cell r="H94">
            <v>2355.4340960978052</v>
          </cell>
          <cell r="I94">
            <v>1.3939710825542484</v>
          </cell>
          <cell r="J94">
            <v>33779.364545581775</v>
          </cell>
          <cell r="K94">
            <v>0.68975610203231941</v>
          </cell>
          <cell r="L94">
            <v>268003.27077615843</v>
          </cell>
          <cell r="M94">
            <v>15846.793438132701</v>
          </cell>
          <cell r="N94">
            <v>3937.0814771745563</v>
          </cell>
          <cell r="O94">
            <v>0.93125518213201453</v>
          </cell>
          <cell r="P94">
            <v>5.506428509882761E-2</v>
          </cell>
          <cell r="Q94">
            <v>1.3680532769158045E-2</v>
          </cell>
          <cell r="R94">
            <v>5.5280495211217388E-3</v>
          </cell>
          <cell r="S94">
            <v>0.49560829691578817</v>
          </cell>
          <cell r="T94">
            <v>4.0498725135992321E-3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50361.555657214129</v>
          </cell>
          <cell r="C96">
            <v>1442.8949741099771</v>
          </cell>
          <cell r="D96">
            <v>953847.86414763553</v>
          </cell>
          <cell r="E96">
            <v>953847.86414763553</v>
          </cell>
          <cell r="F96">
            <v>0</v>
          </cell>
          <cell r="G96">
            <v>0</v>
          </cell>
          <cell r="H96">
            <v>0</v>
          </cell>
          <cell r="I96">
            <v>1.8939999999999999</v>
          </cell>
          <cell r="J96">
            <v>661.06534520019295</v>
          </cell>
          <cell r="K96">
            <v>1.8939999999999999</v>
          </cell>
          <cell r="L96">
            <v>953847.86414763553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287.06806943279832</v>
          </cell>
          <cell r="C97">
            <v>0</v>
          </cell>
          <cell r="D97">
            <v>3797.9105585959219</v>
          </cell>
          <cell r="E97">
            <v>3797.9105585959219</v>
          </cell>
          <cell r="F97">
            <v>0</v>
          </cell>
          <cell r="G97">
            <v>0</v>
          </cell>
          <cell r="H97">
            <v>0</v>
          </cell>
          <cell r="I97">
            <v>1.3230000000000002</v>
          </cell>
          <cell r="J97" t="str">
            <v/>
          </cell>
          <cell r="K97">
            <v>1.3230000000000002</v>
          </cell>
          <cell r="L97">
            <v>3797.9105585959219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357.06898387142911</v>
          </cell>
          <cell r="C98">
            <v>0</v>
          </cell>
          <cell r="D98">
            <v>3459.9984537141477</v>
          </cell>
          <cell r="E98">
            <v>3459.9984537141477</v>
          </cell>
          <cell r="F98">
            <v>0</v>
          </cell>
          <cell r="G98">
            <v>0</v>
          </cell>
          <cell r="H98">
            <v>0</v>
          </cell>
          <cell r="I98">
            <v>0.96899999999999986</v>
          </cell>
          <cell r="J98" t="str">
            <v/>
          </cell>
          <cell r="K98">
            <v>0.96899999999999986</v>
          </cell>
          <cell r="L98">
            <v>3459.9984537141477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22903.185120682123</v>
          </cell>
          <cell r="C100">
            <v>1187.4883179029223</v>
          </cell>
          <cell r="D100">
            <v>574411.88282670768</v>
          </cell>
          <cell r="E100">
            <v>574411.88282670768</v>
          </cell>
          <cell r="F100">
            <v>0</v>
          </cell>
          <cell r="G100">
            <v>0</v>
          </cell>
          <cell r="H100">
            <v>0</v>
          </cell>
          <cell r="I100">
            <v>2.5080000000000005</v>
          </cell>
          <cell r="J100">
            <v>483.72002837140002</v>
          </cell>
          <cell r="K100">
            <v>2.5080000000000005</v>
          </cell>
          <cell r="L100">
            <v>574411.88282670768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189.88869009192086</v>
          </cell>
          <cell r="C101">
            <v>0</v>
          </cell>
          <cell r="D101">
            <v>3328.7487373113727</v>
          </cell>
          <cell r="E101">
            <v>3328.7487373113727</v>
          </cell>
          <cell r="F101">
            <v>0</v>
          </cell>
          <cell r="G101">
            <v>0</v>
          </cell>
          <cell r="H101">
            <v>0</v>
          </cell>
          <cell r="I101">
            <v>1.7530000000000001</v>
          </cell>
          <cell r="J101" t="str">
            <v/>
          </cell>
          <cell r="K101">
            <v>1.7530000000000001</v>
          </cell>
          <cell r="L101">
            <v>3328.7487373113727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571.69382909061801</v>
          </cell>
          <cell r="C102">
            <v>0</v>
          </cell>
          <cell r="D102">
            <v>7340.5487655235356</v>
          </cell>
          <cell r="E102">
            <v>7340.5487655235356</v>
          </cell>
          <cell r="F102">
            <v>0</v>
          </cell>
          <cell r="G102">
            <v>0</v>
          </cell>
          <cell r="H102">
            <v>0</v>
          </cell>
          <cell r="I102">
            <v>1.284</v>
          </cell>
          <cell r="J102" t="str">
            <v/>
          </cell>
          <cell r="K102">
            <v>1.284</v>
          </cell>
          <cell r="L102">
            <v>7340.5487655235356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356.22882700287499</v>
          </cell>
          <cell r="C104">
            <v>161.79146747777602</v>
          </cell>
          <cell r="D104">
            <v>14391.644610916152</v>
          </cell>
          <cell r="E104">
            <v>14391.644610916152</v>
          </cell>
          <cell r="F104">
            <v>0</v>
          </cell>
          <cell r="G104">
            <v>0</v>
          </cell>
          <cell r="H104">
            <v>0</v>
          </cell>
          <cell r="I104">
            <v>4.0400000000000009</v>
          </cell>
          <cell r="J104">
            <v>88.951814550374948</v>
          </cell>
          <cell r="K104">
            <v>4.0400000000000009</v>
          </cell>
          <cell r="L104">
            <v>14391.644610916152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8317.3632405332482</v>
          </cell>
          <cell r="C108">
            <v>261.51199460244294</v>
          </cell>
          <cell r="D108">
            <v>106878.11764085223</v>
          </cell>
          <cell r="E108">
            <v>106878.11764085223</v>
          </cell>
          <cell r="F108">
            <v>0</v>
          </cell>
          <cell r="G108">
            <v>0</v>
          </cell>
          <cell r="H108">
            <v>0</v>
          </cell>
          <cell r="I108">
            <v>1.2849999999999999</v>
          </cell>
          <cell r="J108">
            <v>408.69298482209587</v>
          </cell>
          <cell r="K108">
            <v>1.2849999999999999</v>
          </cell>
          <cell r="L108">
            <v>106878.11764085223</v>
          </cell>
          <cell r="M108">
            <v>0</v>
          </cell>
          <cell r="N108">
            <v>0</v>
          </cell>
          <cell r="O108">
            <v>1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241377.91585398733</v>
          </cell>
          <cell r="C112">
            <v>117.01898591159899</v>
          </cell>
          <cell r="D112">
            <v>6445343.5828408683</v>
          </cell>
          <cell r="E112">
            <v>6445343.5828408683</v>
          </cell>
          <cell r="F112">
            <v>0</v>
          </cell>
          <cell r="G112">
            <v>0</v>
          </cell>
          <cell r="H112">
            <v>0</v>
          </cell>
          <cell r="I112">
            <v>2.6702291964190055</v>
          </cell>
          <cell r="J112">
            <v>55079.468794148917</v>
          </cell>
          <cell r="K112">
            <v>2.6702291964190055</v>
          </cell>
          <cell r="L112">
            <v>4862484.4566136701</v>
          </cell>
          <cell r="M112">
            <v>325972.01009073615</v>
          </cell>
          <cell r="N112">
            <v>1256887.1161364615</v>
          </cell>
          <cell r="O112">
            <v>0.75441819262495657</v>
          </cell>
          <cell r="P112">
            <v>5.0574807363032735E-2</v>
          </cell>
          <cell r="Q112">
            <v>0.19500700001201057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1315.3859367110706</v>
          </cell>
          <cell r="C116">
            <v>18.316015186163327</v>
          </cell>
          <cell r="D116">
            <v>-8234.3159638113029</v>
          </cell>
          <cell r="E116">
            <v>-8234.3159638113029</v>
          </cell>
          <cell r="F116">
            <v>0</v>
          </cell>
          <cell r="G116">
            <v>0</v>
          </cell>
          <cell r="H116">
            <v>0</v>
          </cell>
          <cell r="I116">
            <v>-0.62600000000000011</v>
          </cell>
          <cell r="J116">
            <v>-449.56918194913078</v>
          </cell>
          <cell r="K116">
            <v>-0.62600000000000011</v>
          </cell>
          <cell r="L116">
            <v>-8234.3159638113029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37.465485085945801</v>
          </cell>
          <cell r="C117">
            <v>0</v>
          </cell>
          <cell r="D117">
            <v>-234.53393663802072</v>
          </cell>
          <cell r="E117">
            <v>-234.53393663802072</v>
          </cell>
          <cell r="F117">
            <v>0</v>
          </cell>
          <cell r="G117">
            <v>0</v>
          </cell>
          <cell r="H117">
            <v>0</v>
          </cell>
          <cell r="I117">
            <v>-0.62600000000000011</v>
          </cell>
          <cell r="J117" t="str">
            <v/>
          </cell>
          <cell r="K117">
            <v>-0.62600000000000011</v>
          </cell>
          <cell r="L117">
            <v>-234.53393663802072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37363.575641600008</v>
          </cell>
          <cell r="C123">
            <v>190.28304665625231</v>
          </cell>
          <cell r="D123">
            <v>-228563.71740594562</v>
          </cell>
          <cell r="E123">
            <v>-233895.98351641605</v>
          </cell>
          <cell r="F123">
            <v>0</v>
          </cell>
          <cell r="G123">
            <v>0</v>
          </cell>
          <cell r="H123">
            <v>5332.266110470453</v>
          </cell>
          <cell r="I123">
            <v>-0.61172870497829568</v>
          </cell>
          <cell r="J123">
            <v>-1201.1775164544617</v>
          </cell>
          <cell r="K123">
            <v>-0.626</v>
          </cell>
          <cell r="L123">
            <v>-233895.98351641605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-2.3329451283818439E-2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101.5981142431738</v>
          </cell>
          <cell r="C125">
            <v>0</v>
          </cell>
          <cell r="D125">
            <v>-408.61668260065574</v>
          </cell>
          <cell r="E125">
            <v>-636.00419516226793</v>
          </cell>
          <cell r="F125">
            <v>0</v>
          </cell>
          <cell r="G125">
            <v>0</v>
          </cell>
          <cell r="H125">
            <v>227.3875125616122</v>
          </cell>
          <cell r="I125">
            <v>-0.40218923908630522</v>
          </cell>
          <cell r="J125" t="str">
            <v/>
          </cell>
          <cell r="K125">
            <v>-0.626</v>
          </cell>
          <cell r="L125">
            <v>-636.00419516226793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-0.55648122615649487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7624.0329628287272</v>
          </cell>
          <cell r="C127">
            <v>71.228947946190701</v>
          </cell>
          <cell r="D127">
            <v>-52465.904720757098</v>
          </cell>
          <cell r="E127">
            <v>-54055.801103399441</v>
          </cell>
          <cell r="F127">
            <v>0</v>
          </cell>
          <cell r="G127">
            <v>0</v>
          </cell>
          <cell r="H127">
            <v>1589.896382642346</v>
          </cell>
          <cell r="I127">
            <v>-0.68816471513904365</v>
          </cell>
          <cell r="J127">
            <v>-736.58121077952774</v>
          </cell>
          <cell r="K127">
            <v>-0.7090184600060182</v>
          </cell>
          <cell r="L127">
            <v>-37854.453909716176</v>
          </cell>
          <cell r="M127">
            <v>-14962.978816623427</v>
          </cell>
          <cell r="N127">
            <v>-1238.368377059845</v>
          </cell>
          <cell r="O127">
            <v>0.70028476383704175</v>
          </cell>
          <cell r="P127">
            <v>0.27680616161809951</v>
          </cell>
          <cell r="Q127">
            <v>2.2909074544858923E-2</v>
          </cell>
          <cell r="R127">
            <v>0</v>
          </cell>
          <cell r="S127">
            <v>0</v>
          </cell>
          <cell r="T127">
            <v>-3.0303420690148415E-2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1081.2841728000003</v>
          </cell>
          <cell r="C131">
            <v>4.0702255969251837</v>
          </cell>
          <cell r="D131">
            <v>-5642.5389059331792</v>
          </cell>
          <cell r="E131">
            <v>-5903.8115834880027</v>
          </cell>
          <cell r="F131">
            <v>0</v>
          </cell>
          <cell r="G131">
            <v>0</v>
          </cell>
          <cell r="H131">
            <v>261.27267755482359</v>
          </cell>
          <cell r="I131">
            <v>-0.52183681661794301</v>
          </cell>
          <cell r="J131">
            <v>-1386.2963542354473</v>
          </cell>
          <cell r="K131">
            <v>-0.54600000000000015</v>
          </cell>
          <cell r="L131">
            <v>-5903.8115834880027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-4.6304098546860364E-2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4568.3279616</v>
          </cell>
          <cell r="C134">
            <v>1.0175563992312959</v>
          </cell>
          <cell r="D134">
            <v>-23489.840706437855</v>
          </cell>
          <cell r="E134">
            <v>-23558.675625472006</v>
          </cell>
          <cell r="F134">
            <v>0</v>
          </cell>
          <cell r="G134">
            <v>0</v>
          </cell>
          <cell r="H134">
            <v>68.834919034150317</v>
          </cell>
          <cell r="I134">
            <v>-0.5141890184742961</v>
          </cell>
          <cell r="J134">
            <v>-23084.558973028965</v>
          </cell>
          <cell r="K134">
            <v>-0.51569580431832374</v>
          </cell>
          <cell r="L134">
            <v>-17518.423403520006</v>
          </cell>
          <cell r="M134">
            <v>-5214.2845747200008</v>
          </cell>
          <cell r="N134">
            <v>-825.9676472320001</v>
          </cell>
          <cell r="O134">
            <v>0.74360815871070507</v>
          </cell>
          <cell r="P134">
            <v>0.22133182092299941</v>
          </cell>
          <cell r="Q134">
            <v>3.5060020366295595E-2</v>
          </cell>
          <cell r="R134">
            <v>0</v>
          </cell>
          <cell r="S134">
            <v>0</v>
          </cell>
          <cell r="T134">
            <v>-2.9304123384406239E-3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159023.41678079998</v>
          </cell>
          <cell r="C137">
            <v>73.633827685838014</v>
          </cell>
          <cell r="D137">
            <v>-516120.45860884234</v>
          </cell>
          <cell r="E137">
            <v>-529547.97788006393</v>
          </cell>
          <cell r="F137">
            <v>7888.2078754146114</v>
          </cell>
          <cell r="G137">
            <v>0</v>
          </cell>
          <cell r="H137">
            <v>5539.3113958069516</v>
          </cell>
          <cell r="I137">
            <v>-0.32455626288062328</v>
          </cell>
          <cell r="J137">
            <v>-7009.2846566511944</v>
          </cell>
          <cell r="K137">
            <v>-0.33300000000000002</v>
          </cell>
          <cell r="L137">
            <v>-529547.97788006393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-1.5283656642243145E-2</v>
          </cell>
          <cell r="S137">
            <v>0</v>
          </cell>
          <cell r="T137">
            <v>-1.0732594113276738E-2</v>
          </cell>
        </row>
        <row r="138">
          <cell r="A138" t="str">
            <v>LDNO HV: HV Generation Intermittent</v>
          </cell>
          <cell r="B138">
            <v>72.840429052638285</v>
          </cell>
          <cell r="C138">
            <v>0</v>
          </cell>
          <cell r="D138">
            <v>-242.55862874528549</v>
          </cell>
          <cell r="E138">
            <v>-242.55862874528549</v>
          </cell>
          <cell r="F138">
            <v>0</v>
          </cell>
          <cell r="G138">
            <v>0</v>
          </cell>
          <cell r="H138">
            <v>0</v>
          </cell>
          <cell r="I138">
            <v>-0.33300000000000002</v>
          </cell>
          <cell r="J138" t="str">
            <v/>
          </cell>
          <cell r="K138">
            <v>-0.33300000000000002</v>
          </cell>
          <cell r="L138">
            <v>-242.55862874528549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679703.31246292731</v>
          </cell>
          <cell r="C140">
            <v>163.40657650829806</v>
          </cell>
          <cell r="D140">
            <v>-2411683.4956822433</v>
          </cell>
          <cell r="E140">
            <v>-2443319.4299727101</v>
          </cell>
          <cell r="F140">
            <v>17505.338024892699</v>
          </cell>
          <cell r="G140">
            <v>0</v>
          </cell>
          <cell r="H140">
            <v>14130.596265574086</v>
          </cell>
          <cell r="I140">
            <v>-0.35481414485732443</v>
          </cell>
          <cell r="J140">
            <v>-14758.790908025503</v>
          </cell>
          <cell r="K140">
            <v>-0.35946851886292297</v>
          </cell>
          <cell r="L140">
            <v>-1969049.4329886918</v>
          </cell>
          <cell r="M140">
            <v>-418157.11212521035</v>
          </cell>
          <cell r="N140">
            <v>-56112.88485880784</v>
          </cell>
          <cell r="O140">
            <v>0.80589112042983446</v>
          </cell>
          <cell r="P140">
            <v>0.17114303884935783</v>
          </cell>
          <cell r="Q140">
            <v>2.2965840720807665E-2</v>
          </cell>
          <cell r="R140">
            <v>-7.2585553022332218E-3</v>
          </cell>
          <cell r="S140">
            <v>0</v>
          </cell>
          <cell r="T140">
            <v>-5.8592250147553749E-3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25389378.709081095</v>
          </cell>
          <cell r="C156">
            <v>2728718.6808244498</v>
          </cell>
          <cell r="D156">
            <v>450342217.27930033</v>
          </cell>
          <cell r="E156">
            <v>353585878.2935648</v>
          </cell>
          <cell r="F156">
            <v>32749462.547275029</v>
          </cell>
          <cell r="G156">
            <v>61135063.06306722</v>
          </cell>
          <cell r="H156">
            <v>2871813.3753933068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74</v>
      </c>
    </row>
    <row r="3" spans="1:1" x14ac:dyDescent="0.2">
      <c r="A3" s="28"/>
    </row>
    <row r="4" spans="1:1" x14ac:dyDescent="0.2">
      <c r="A4" s="29" t="s">
        <v>63</v>
      </c>
    </row>
    <row r="5" spans="1:1" x14ac:dyDescent="0.2">
      <c r="A5" s="30" t="s">
        <v>71</v>
      </c>
    </row>
    <row r="6" spans="1:1" x14ac:dyDescent="0.2">
      <c r="A6" s="31"/>
    </row>
    <row r="7" spans="1:1" x14ac:dyDescent="0.2">
      <c r="A7" s="32" t="s">
        <v>64</v>
      </c>
    </row>
    <row r="8" spans="1:1" x14ac:dyDescent="0.2">
      <c r="A8" s="29" t="s">
        <v>65</v>
      </c>
    </row>
    <row r="9" spans="1:1" ht="12.75" customHeight="1" x14ac:dyDescent="0.2">
      <c r="A9" s="29" t="s">
        <v>75</v>
      </c>
    </row>
    <row r="11" spans="1:1" ht="15" x14ac:dyDescent="0.25">
      <c r="A11" s="36" t="s">
        <v>66</v>
      </c>
    </row>
    <row r="13" spans="1:1" x14ac:dyDescent="0.2">
      <c r="A13" s="29" t="s">
        <v>72</v>
      </c>
    </row>
    <row r="14" spans="1:1" x14ac:dyDescent="0.2">
      <c r="A14" s="29" t="s">
        <v>60</v>
      </c>
    </row>
    <row r="15" spans="1:1" x14ac:dyDescent="0.2">
      <c r="A15" s="33" t="s">
        <v>61</v>
      </c>
    </row>
    <row r="16" spans="1:1" x14ac:dyDescent="0.2">
      <c r="A16" s="29" t="s">
        <v>73</v>
      </c>
    </row>
    <row r="17" spans="1:1" x14ac:dyDescent="0.2">
      <c r="A17" s="33" t="s">
        <v>62</v>
      </c>
    </row>
    <row r="18" spans="1:1" x14ac:dyDescent="0.2">
      <c r="A18" s="34" t="s">
        <v>69</v>
      </c>
    </row>
    <row r="19" spans="1:1" x14ac:dyDescent="0.2">
      <c r="A19" s="35" t="s">
        <v>68</v>
      </c>
    </row>
    <row r="20" spans="1:1" x14ac:dyDescent="0.2">
      <c r="A20" s="35" t="s">
        <v>67</v>
      </c>
    </row>
    <row r="21" spans="1:1" x14ac:dyDescent="0.2">
      <c r="A21" s="29" t="s">
        <v>70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zoomScale="70" zoomScaleNormal="70" workbookViewId="0">
      <selection activeCell="B1" sqref="B1:AQ50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63"/>
      <c r="E4" s="64"/>
      <c r="F4" s="63" t="s">
        <v>57</v>
      </c>
      <c r="G4" s="64"/>
      <c r="H4" s="63" t="s">
        <v>94</v>
      </c>
      <c r="I4" s="64"/>
      <c r="J4" s="63" t="s">
        <v>0</v>
      </c>
      <c r="K4" s="64"/>
      <c r="L4" s="63" t="s">
        <v>31</v>
      </c>
      <c r="M4" s="64"/>
      <c r="N4" s="63" t="s">
        <v>1</v>
      </c>
      <c r="O4" s="64"/>
      <c r="P4" s="63" t="s">
        <v>30</v>
      </c>
      <c r="Q4" s="64"/>
      <c r="R4" s="63" t="s">
        <v>2</v>
      </c>
      <c r="S4" s="64"/>
      <c r="T4" s="63" t="s">
        <v>32</v>
      </c>
      <c r="U4" s="64"/>
      <c r="V4" s="63" t="s">
        <v>58</v>
      </c>
      <c r="W4" s="64"/>
      <c r="X4" s="63" t="s">
        <v>59</v>
      </c>
      <c r="Y4" s="64"/>
      <c r="Z4" s="63" t="s">
        <v>3</v>
      </c>
      <c r="AA4" s="64"/>
      <c r="AB4" s="63" t="s">
        <v>4</v>
      </c>
      <c r="AC4" s="64"/>
      <c r="AD4" s="63" t="s">
        <v>5</v>
      </c>
      <c r="AE4" s="64"/>
      <c r="AF4" s="63" t="s">
        <v>6</v>
      </c>
      <c r="AG4" s="64"/>
      <c r="AH4" s="63" t="s">
        <v>33</v>
      </c>
      <c r="AI4" s="64"/>
      <c r="AJ4" s="63" t="s">
        <v>7</v>
      </c>
      <c r="AK4" s="64"/>
      <c r="AL4" s="63" t="s">
        <v>8</v>
      </c>
      <c r="AM4" s="64"/>
      <c r="AN4" s="63" t="s">
        <v>9</v>
      </c>
      <c r="AO4" s="64"/>
      <c r="AP4" s="63" t="s">
        <v>96</v>
      </c>
      <c r="AQ4" s="64"/>
    </row>
    <row r="5" spans="2:48" ht="63.75" thickBot="1" x14ac:dyDescent="0.3">
      <c r="B5" s="2" t="s">
        <v>10</v>
      </c>
      <c r="D5" s="3" t="s">
        <v>11</v>
      </c>
      <c r="E5" s="4" t="s">
        <v>12</v>
      </c>
      <c r="F5" s="3" t="s">
        <v>11</v>
      </c>
      <c r="G5" s="4" t="s">
        <v>12</v>
      </c>
      <c r="H5" s="3" t="s">
        <v>11</v>
      </c>
      <c r="I5" s="4" t="s">
        <v>12</v>
      </c>
      <c r="J5" s="3" t="s">
        <v>11</v>
      </c>
      <c r="K5" s="4" t="s">
        <v>12</v>
      </c>
      <c r="L5" s="3" t="s">
        <v>11</v>
      </c>
      <c r="M5" s="4" t="s">
        <v>12</v>
      </c>
      <c r="N5" s="3" t="s">
        <v>11</v>
      </c>
      <c r="O5" s="4" t="s">
        <v>12</v>
      </c>
      <c r="P5" s="3" t="s">
        <v>11</v>
      </c>
      <c r="Q5" s="4" t="s">
        <v>12</v>
      </c>
      <c r="R5" s="3" t="s">
        <v>11</v>
      </c>
      <c r="S5" s="4" t="s">
        <v>12</v>
      </c>
      <c r="T5" s="3" t="s">
        <v>11</v>
      </c>
      <c r="U5" s="4" t="s">
        <v>12</v>
      </c>
      <c r="V5" s="3" t="s">
        <v>11</v>
      </c>
      <c r="W5" s="4" t="s">
        <v>12</v>
      </c>
      <c r="X5" s="3" t="s">
        <v>11</v>
      </c>
      <c r="Y5" s="4" t="s">
        <v>12</v>
      </c>
      <c r="Z5" s="3" t="s">
        <v>11</v>
      </c>
      <c r="AA5" s="4" t="s">
        <v>12</v>
      </c>
      <c r="AB5" s="3" t="s">
        <v>11</v>
      </c>
      <c r="AC5" s="4" t="s">
        <v>12</v>
      </c>
      <c r="AD5" s="3" t="s">
        <v>11</v>
      </c>
      <c r="AE5" s="4" t="s">
        <v>12</v>
      </c>
      <c r="AF5" s="3" t="s">
        <v>11</v>
      </c>
      <c r="AG5" s="4" t="s">
        <v>12</v>
      </c>
      <c r="AH5" s="3" t="s">
        <v>11</v>
      </c>
      <c r="AI5" s="4" t="s">
        <v>12</v>
      </c>
      <c r="AJ5" s="3" t="s">
        <v>11</v>
      </c>
      <c r="AK5" s="4" t="s">
        <v>12</v>
      </c>
      <c r="AL5" s="3" t="s">
        <v>11</v>
      </c>
      <c r="AM5" s="4" t="s">
        <v>12</v>
      </c>
      <c r="AN5" s="3" t="s">
        <v>11</v>
      </c>
      <c r="AO5" s="4" t="s">
        <v>12</v>
      </c>
      <c r="AP5" s="3" t="s">
        <v>11</v>
      </c>
      <c r="AQ5" s="4" t="s">
        <v>12</v>
      </c>
    </row>
    <row r="6" spans="2:48" ht="5.25" customHeight="1" thickBot="1" x14ac:dyDescent="0.3"/>
    <row r="7" spans="2:48" x14ac:dyDescent="0.25">
      <c r="B7" s="5" t="s">
        <v>13</v>
      </c>
      <c r="D7" s="6"/>
      <c r="E7" s="7"/>
      <c r="F7" s="6"/>
      <c r="G7" s="7"/>
      <c r="H7" s="6">
        <v>-2.7465605909811397E-2</v>
      </c>
      <c r="I7" s="7">
        <v>-6.7927290263163548E-2</v>
      </c>
      <c r="J7" s="6">
        <v>-2.7465605909811397E-2</v>
      </c>
      <c r="K7" s="7">
        <v>-6.7927290263163548E-2</v>
      </c>
      <c r="L7" s="6">
        <v>-2.7465605909811397E-2</v>
      </c>
      <c r="M7" s="7">
        <v>-6.7927290263163548E-2</v>
      </c>
      <c r="N7" s="6">
        <v>-2.8766818843821707E-2</v>
      </c>
      <c r="O7" s="7">
        <v>-7.1145419473673047E-2</v>
      </c>
      <c r="P7" s="6">
        <v>-2.8274282534578865E-2</v>
      </c>
      <c r="Q7" s="7">
        <v>-6.9927290263163328E-2</v>
      </c>
      <c r="R7" s="6">
        <v>-2.8274282534578865E-2</v>
      </c>
      <c r="S7" s="7">
        <v>-6.9927290263163328E-2</v>
      </c>
      <c r="T7" s="6">
        <v>-2.8274282534578865E-2</v>
      </c>
      <c r="U7" s="7">
        <v>-6.9927290263163328E-2</v>
      </c>
      <c r="V7" s="6">
        <v>-2.8274282534578865E-2</v>
      </c>
      <c r="W7" s="7">
        <v>-6.9927290263163328E-2</v>
      </c>
      <c r="X7" s="6">
        <v>-2.8274282534578865E-2</v>
      </c>
      <c r="Y7" s="7">
        <v>-6.9927290263163328E-2</v>
      </c>
      <c r="Z7" s="6">
        <v>-2.8274282534578865E-2</v>
      </c>
      <c r="AA7" s="7">
        <v>-6.9927290263163328E-2</v>
      </c>
      <c r="AB7" s="6">
        <v>-2.7083414590089006E-2</v>
      </c>
      <c r="AC7" s="7">
        <v>-6.6982063684289328E-2</v>
      </c>
      <c r="AD7" s="6">
        <v>-2.7083414590089006E-2</v>
      </c>
      <c r="AE7" s="7">
        <v>-6.6982063684289328E-2</v>
      </c>
      <c r="AF7" s="6">
        <v>-2.7083414590089006E-2</v>
      </c>
      <c r="AG7" s="7">
        <v>-6.6982063684289328E-2</v>
      </c>
      <c r="AH7" s="6">
        <v>-2.7083414590089006E-2</v>
      </c>
      <c r="AI7" s="7">
        <v>-6.6982063684289328E-2</v>
      </c>
      <c r="AJ7" s="6">
        <v>-2.7083414590089006E-2</v>
      </c>
      <c r="AK7" s="7">
        <v>-6.6982063684289328E-2</v>
      </c>
      <c r="AL7" s="6">
        <v>-2.7083414590089006E-2</v>
      </c>
      <c r="AM7" s="7">
        <v>-6.6982063684289328E-2</v>
      </c>
      <c r="AN7" s="6">
        <v>-2.148713077388964E-2</v>
      </c>
      <c r="AO7" s="7">
        <v>-5.3310492073791904E-2</v>
      </c>
      <c r="AP7" s="6">
        <v>-2.7936031900263725E-2</v>
      </c>
      <c r="AQ7" s="7">
        <v>-6.9310492073791877E-2</v>
      </c>
      <c r="AS7" s="56"/>
      <c r="AU7" s="45"/>
      <c r="AV7" s="46"/>
    </row>
    <row r="8" spans="2:48" x14ac:dyDescent="0.25">
      <c r="B8" s="5" t="s">
        <v>14</v>
      </c>
      <c r="D8" s="8"/>
      <c r="E8" s="9"/>
      <c r="F8" s="8"/>
      <c r="G8" s="9"/>
      <c r="H8" s="8">
        <v>9.9412650919765699E-3</v>
      </c>
      <c r="I8" s="9">
        <v>1.9585262694009599E-2</v>
      </c>
      <c r="J8" s="8">
        <v>9.9412650919765699E-3</v>
      </c>
      <c r="K8" s="9">
        <v>1.9585262694009599E-2</v>
      </c>
      <c r="L8" s="8">
        <v>9.9412650919765699E-3</v>
      </c>
      <c r="M8" s="9">
        <v>1.9585262694009599E-2</v>
      </c>
      <c r="N8" s="8">
        <v>9.0532894440757961E-3</v>
      </c>
      <c r="O8" s="9">
        <v>1.7835863983773258E-2</v>
      </c>
      <c r="P8" s="8">
        <v>9.2472637642218025E-3</v>
      </c>
      <c r="Q8" s="9">
        <v>1.8218012330166337E-2</v>
      </c>
      <c r="R8" s="8">
        <v>9.2472637642218025E-3</v>
      </c>
      <c r="S8" s="9">
        <v>1.8218012330166337E-2</v>
      </c>
      <c r="T8" s="8">
        <v>9.2472637642218025E-3</v>
      </c>
      <c r="U8" s="9">
        <v>1.8218012330166337E-2</v>
      </c>
      <c r="V8" s="8">
        <v>9.2472637642218025E-3</v>
      </c>
      <c r="W8" s="9">
        <v>1.8218012330166337E-2</v>
      </c>
      <c r="X8" s="8">
        <v>9.2472637642218025E-3</v>
      </c>
      <c r="Y8" s="9">
        <v>1.8218012330166337E-2</v>
      </c>
      <c r="Z8" s="8">
        <v>9.2472637642218025E-3</v>
      </c>
      <c r="AA8" s="9">
        <v>1.8218012330166337E-2</v>
      </c>
      <c r="AB8" s="8">
        <v>9.7408184876446313E-3</v>
      </c>
      <c r="AC8" s="9">
        <v>1.919036331594862E-2</v>
      </c>
      <c r="AD8" s="8">
        <v>9.7408184876446313E-3</v>
      </c>
      <c r="AE8" s="9">
        <v>1.919036331594862E-2</v>
      </c>
      <c r="AF8" s="8">
        <v>9.7408184876446313E-3</v>
      </c>
      <c r="AG8" s="9">
        <v>1.919036331594862E-2</v>
      </c>
      <c r="AH8" s="8">
        <v>9.7408184876446313E-3</v>
      </c>
      <c r="AI8" s="9">
        <v>1.919036331594862E-2</v>
      </c>
      <c r="AJ8" s="8">
        <v>9.7408184876446313E-3</v>
      </c>
      <c r="AK8" s="9">
        <v>1.919036331594862E-2</v>
      </c>
      <c r="AL8" s="8">
        <v>9.7408184876446313E-3</v>
      </c>
      <c r="AM8" s="9">
        <v>1.919036331594862E-2</v>
      </c>
      <c r="AN8" s="8">
        <v>1.6248457897744206E-2</v>
      </c>
      <c r="AO8" s="9">
        <v>3.2107682175959856E-2</v>
      </c>
      <c r="AP8" s="8">
        <v>9.3293318609199982E-3</v>
      </c>
      <c r="AQ8" s="9">
        <v>1.8435178537531557E-2</v>
      </c>
      <c r="AS8" s="56"/>
      <c r="AU8" s="45"/>
      <c r="AV8" s="46"/>
    </row>
    <row r="9" spans="2:48" x14ac:dyDescent="0.25">
      <c r="B9" s="5" t="s">
        <v>15</v>
      </c>
      <c r="D9" s="8"/>
      <c r="E9" s="9"/>
      <c r="F9" s="8"/>
      <c r="G9" s="9"/>
      <c r="H9" s="8">
        <v>1.1326860841424091E-2</v>
      </c>
      <c r="I9" s="9">
        <v>7.0000000000001519E-3</v>
      </c>
      <c r="J9" s="8">
        <v>1.1326860841424091E-2</v>
      </c>
      <c r="K9" s="9">
        <v>7.0000000000001519E-3</v>
      </c>
      <c r="L9" s="8">
        <v>1.1326860841424091E-2</v>
      </c>
      <c r="M9" s="9">
        <v>7.0000000000001519E-3</v>
      </c>
      <c r="N9" s="8">
        <v>1.456310679611672E-2</v>
      </c>
      <c r="O9" s="9">
        <v>9.000000000000067E-3</v>
      </c>
      <c r="P9" s="8">
        <v>1.2944983818770295E-2</v>
      </c>
      <c r="Q9" s="9">
        <v>8.0000000000000175E-3</v>
      </c>
      <c r="R9" s="8">
        <v>1.2944983818770295E-2</v>
      </c>
      <c r="S9" s="9">
        <v>8.0000000000000175E-3</v>
      </c>
      <c r="T9" s="8">
        <v>1.2944983818770295E-2</v>
      </c>
      <c r="U9" s="9">
        <v>8.0000000000000175E-3</v>
      </c>
      <c r="V9" s="8">
        <v>1.2944983818770295E-2</v>
      </c>
      <c r="W9" s="9">
        <v>8.0000000000000175E-3</v>
      </c>
      <c r="X9" s="8">
        <v>1.2944983818770295E-2</v>
      </c>
      <c r="Y9" s="9">
        <v>8.0000000000000175E-3</v>
      </c>
      <c r="Z9" s="8">
        <v>1.2944983818770295E-2</v>
      </c>
      <c r="AA9" s="9">
        <v>8.0000000000000175E-3</v>
      </c>
      <c r="AB9" s="8">
        <v>1.1326860841424091E-2</v>
      </c>
      <c r="AC9" s="9">
        <v>7.0000000000001519E-3</v>
      </c>
      <c r="AD9" s="8">
        <v>1.1326860841424091E-2</v>
      </c>
      <c r="AE9" s="9">
        <v>7.0000000000001519E-3</v>
      </c>
      <c r="AF9" s="8">
        <v>1.1326860841424091E-2</v>
      </c>
      <c r="AG9" s="9">
        <v>7.0000000000001519E-3</v>
      </c>
      <c r="AH9" s="8">
        <v>1.456310679611672E-2</v>
      </c>
      <c r="AI9" s="9">
        <v>9.000000000000067E-3</v>
      </c>
      <c r="AJ9" s="8">
        <v>1.456310679611672E-2</v>
      </c>
      <c r="AK9" s="9">
        <v>9.000000000000067E-3</v>
      </c>
      <c r="AL9" s="8">
        <v>1.456310679611672E-2</v>
      </c>
      <c r="AM9" s="9">
        <v>9.000000000000067E-3</v>
      </c>
      <c r="AN9" s="8">
        <v>2.4271844660194386E-2</v>
      </c>
      <c r="AO9" s="9">
        <v>1.5000000000000102E-2</v>
      </c>
      <c r="AP9" s="8">
        <v>1.6181229773462924E-2</v>
      </c>
      <c r="AQ9" s="9">
        <v>1.0000000000000038E-2</v>
      </c>
      <c r="AS9" s="56"/>
      <c r="AU9" s="45"/>
      <c r="AV9" s="46"/>
    </row>
    <row r="10" spans="2:48" x14ac:dyDescent="0.25">
      <c r="B10" s="5" t="s">
        <v>16</v>
      </c>
      <c r="D10" s="8"/>
      <c r="E10" s="9"/>
      <c r="F10" s="8"/>
      <c r="G10" s="9"/>
      <c r="H10" s="8">
        <v>2.6951004780212395E-2</v>
      </c>
      <c r="I10" s="9">
        <v>5.5222991805815101E-2</v>
      </c>
      <c r="J10" s="8">
        <v>2.6951004780212395E-2</v>
      </c>
      <c r="K10" s="9">
        <v>5.5222991805815101E-2</v>
      </c>
      <c r="L10" s="8">
        <v>2.6951004780212395E-2</v>
      </c>
      <c r="M10" s="9">
        <v>5.5222991805815101E-2</v>
      </c>
      <c r="N10" s="8">
        <v>2.6733347133354179E-2</v>
      </c>
      <c r="O10" s="9">
        <v>5.4777008194185538E-2</v>
      </c>
      <c r="P10" s="8">
        <v>2.7100221876782404E-2</v>
      </c>
      <c r="Q10" s="9">
        <v>5.55287397572687E-2</v>
      </c>
      <c r="R10" s="8">
        <v>2.7100221876782404E-2</v>
      </c>
      <c r="S10" s="9">
        <v>5.55287397572687E-2</v>
      </c>
      <c r="T10" s="8">
        <v>2.7100221876782404E-2</v>
      </c>
      <c r="U10" s="9">
        <v>5.55287397572687E-2</v>
      </c>
      <c r="V10" s="8">
        <v>2.7100221876782404E-2</v>
      </c>
      <c r="W10" s="9">
        <v>5.55287397572687E-2</v>
      </c>
      <c r="X10" s="8">
        <v>2.7100221876782404E-2</v>
      </c>
      <c r="Y10" s="9">
        <v>5.55287397572687E-2</v>
      </c>
      <c r="Z10" s="8">
        <v>2.7100221876782404E-2</v>
      </c>
      <c r="AA10" s="9">
        <v>5.55287397572687E-2</v>
      </c>
      <c r="AB10" s="8">
        <v>2.6478681498516066E-2</v>
      </c>
      <c r="AC10" s="9">
        <v>5.4255194689250316E-2</v>
      </c>
      <c r="AD10" s="8">
        <v>2.6478681498516066E-2</v>
      </c>
      <c r="AE10" s="9">
        <v>5.4255194689250316E-2</v>
      </c>
      <c r="AF10" s="8">
        <v>2.6478681498516066E-2</v>
      </c>
      <c r="AG10" s="9">
        <v>5.4255194689250316E-2</v>
      </c>
      <c r="AH10" s="8">
        <v>2.6478681498516066E-2</v>
      </c>
      <c r="AI10" s="9">
        <v>5.4255194689250316E-2</v>
      </c>
      <c r="AJ10" s="8">
        <v>2.6478681498516066E-2</v>
      </c>
      <c r="AK10" s="9">
        <v>5.4255194689250316E-2</v>
      </c>
      <c r="AL10" s="8">
        <v>2.6478681498516066E-2</v>
      </c>
      <c r="AM10" s="9">
        <v>5.4255194689250316E-2</v>
      </c>
      <c r="AN10" s="8">
        <v>3.5842355373574275E-2</v>
      </c>
      <c r="AO10" s="9">
        <v>7.357508144670652E-2</v>
      </c>
      <c r="AP10" s="8">
        <v>2.8535053498644825E-2</v>
      </c>
      <c r="AQ10" s="9">
        <v>5.8575081446706603E-2</v>
      </c>
      <c r="AS10" s="56"/>
      <c r="AU10" s="45"/>
      <c r="AV10" s="46"/>
    </row>
    <row r="11" spans="2:48" x14ac:dyDescent="0.25">
      <c r="B11" s="5" t="s">
        <v>17</v>
      </c>
      <c r="D11" s="8"/>
      <c r="E11" s="9"/>
      <c r="F11" s="8"/>
      <c r="G11" s="9"/>
      <c r="H11" s="8">
        <v>1.0847321226064466E-2</v>
      </c>
      <c r="I11" s="9">
        <v>1.8295847450840313E-2</v>
      </c>
      <c r="J11" s="8">
        <v>1.0847321226064466E-2</v>
      </c>
      <c r="K11" s="9">
        <v>1.8295847450840313E-2</v>
      </c>
      <c r="L11" s="8">
        <v>1.0847321226064466E-2</v>
      </c>
      <c r="M11" s="9">
        <v>1.8295847450840313E-2</v>
      </c>
      <c r="N11" s="8">
        <v>1.120651697717312E-2</v>
      </c>
      <c r="O11" s="9">
        <v>1.8901692021155457E-2</v>
      </c>
      <c r="P11" s="8">
        <v>1.0932852257149905E-2</v>
      </c>
      <c r="Q11" s="9">
        <v>1.8440110044750761E-2</v>
      </c>
      <c r="R11" s="8">
        <v>1.0932852257149905E-2</v>
      </c>
      <c r="S11" s="9">
        <v>1.8440110044750761E-2</v>
      </c>
      <c r="T11" s="8">
        <v>1.0932852257149905E-2</v>
      </c>
      <c r="U11" s="9">
        <v>1.8440110044750761E-2</v>
      </c>
      <c r="V11" s="8">
        <v>1.0932852257149905E-2</v>
      </c>
      <c r="W11" s="9">
        <v>1.8440110044750761E-2</v>
      </c>
      <c r="X11" s="8">
        <v>1.0932852257149905E-2</v>
      </c>
      <c r="Y11" s="9">
        <v>1.8440110044750761E-2</v>
      </c>
      <c r="Z11" s="8">
        <v>1.0932852257149905E-2</v>
      </c>
      <c r="AA11" s="9">
        <v>1.8440110044750761E-2</v>
      </c>
      <c r="AB11" s="8">
        <v>8.9018225540988816E-3</v>
      </c>
      <c r="AC11" s="9">
        <v>1.5014433894785146E-2</v>
      </c>
      <c r="AD11" s="8">
        <v>8.9018225540988816E-3</v>
      </c>
      <c r="AE11" s="9">
        <v>1.5014433894785146E-2</v>
      </c>
      <c r="AF11" s="8">
        <v>8.9018225540988816E-3</v>
      </c>
      <c r="AG11" s="9">
        <v>1.5014433894785146E-2</v>
      </c>
      <c r="AH11" s="8">
        <v>8.7594978973470905E-3</v>
      </c>
      <c r="AI11" s="9">
        <v>1.4774379216385126E-2</v>
      </c>
      <c r="AJ11" s="8">
        <v>8.7594978973470905E-3</v>
      </c>
      <c r="AK11" s="9">
        <v>1.4774379216385126E-2</v>
      </c>
      <c r="AL11" s="8">
        <v>8.7594978973470905E-3</v>
      </c>
      <c r="AM11" s="9">
        <v>1.4774379216385126E-2</v>
      </c>
      <c r="AN11" s="8">
        <v>1.8775118845901329E-2</v>
      </c>
      <c r="AO11" s="9">
        <v>3.1700440009032653E-2</v>
      </c>
      <c r="AP11" s="8">
        <v>1.0981405621532714E-2</v>
      </c>
      <c r="AQ11" s="9">
        <v>1.8541314863433998E-2</v>
      </c>
      <c r="AS11" s="56"/>
      <c r="AU11" s="45"/>
      <c r="AV11" s="46"/>
    </row>
    <row r="12" spans="2:48" x14ac:dyDescent="0.25">
      <c r="B12" s="5" t="s">
        <v>18</v>
      </c>
      <c r="D12" s="8"/>
      <c r="E12" s="9"/>
      <c r="F12" s="8"/>
      <c r="G12" s="9"/>
      <c r="H12" s="8">
        <v>1.0452961672473782E-2</v>
      </c>
      <c r="I12" s="9">
        <v>2.9999999999999602E-3</v>
      </c>
      <c r="J12" s="8">
        <v>1.0452961672473782E-2</v>
      </c>
      <c r="K12" s="9">
        <v>2.9999999999999602E-3</v>
      </c>
      <c r="L12" s="8">
        <v>1.0452961672473782E-2</v>
      </c>
      <c r="M12" s="9">
        <v>2.9999999999999602E-3</v>
      </c>
      <c r="N12" s="8">
        <v>1.7421602787456303E-2</v>
      </c>
      <c r="O12" s="9">
        <v>4.9999999999999906E-3</v>
      </c>
      <c r="P12" s="8">
        <v>1.3937282229965042E-2</v>
      </c>
      <c r="Q12" s="9">
        <v>3.9999999999999749E-3</v>
      </c>
      <c r="R12" s="8">
        <v>1.3937282229965042E-2</v>
      </c>
      <c r="S12" s="9">
        <v>3.9999999999999749E-3</v>
      </c>
      <c r="T12" s="8">
        <v>1.3937282229965042E-2</v>
      </c>
      <c r="U12" s="9">
        <v>3.9999999999999749E-3</v>
      </c>
      <c r="V12" s="8">
        <v>1.3937282229965042E-2</v>
      </c>
      <c r="W12" s="9">
        <v>3.9999999999999749E-3</v>
      </c>
      <c r="X12" s="8">
        <v>1.3937282229965042E-2</v>
      </c>
      <c r="Y12" s="9">
        <v>3.9999999999999749E-3</v>
      </c>
      <c r="Z12" s="8">
        <v>1.3937282229965042E-2</v>
      </c>
      <c r="AA12" s="9">
        <v>3.9999999999999749E-3</v>
      </c>
      <c r="AB12" s="8">
        <v>1.3937282229965042E-2</v>
      </c>
      <c r="AC12" s="9">
        <v>3.9999999999999749E-3</v>
      </c>
      <c r="AD12" s="8">
        <v>1.3937282229965042E-2</v>
      </c>
      <c r="AE12" s="9">
        <v>3.9999999999999749E-3</v>
      </c>
      <c r="AF12" s="8">
        <v>1.3937282229965042E-2</v>
      </c>
      <c r="AG12" s="9">
        <v>3.9999999999999749E-3</v>
      </c>
      <c r="AH12" s="8">
        <v>1.7421602787456303E-2</v>
      </c>
      <c r="AI12" s="9">
        <v>4.9999999999999906E-3</v>
      </c>
      <c r="AJ12" s="8">
        <v>1.7421602787456303E-2</v>
      </c>
      <c r="AK12" s="9">
        <v>4.9999999999999906E-3</v>
      </c>
      <c r="AL12" s="8">
        <v>1.7421602787456303E-2</v>
      </c>
      <c r="AM12" s="9">
        <v>4.9999999999999906E-3</v>
      </c>
      <c r="AN12" s="8">
        <v>2.7874564459930307E-2</v>
      </c>
      <c r="AO12" s="9">
        <v>8.0000000000000088E-3</v>
      </c>
      <c r="AP12" s="8">
        <v>2.0905923344947785E-2</v>
      </c>
      <c r="AQ12" s="9">
        <v>6.0000000000000175E-3</v>
      </c>
      <c r="AS12" s="56"/>
      <c r="AU12" s="45"/>
      <c r="AV12" s="46"/>
    </row>
    <row r="13" spans="2:48" x14ac:dyDescent="0.25">
      <c r="B13" s="5" t="s">
        <v>19</v>
      </c>
      <c r="D13" s="8"/>
      <c r="E13" s="9"/>
      <c r="F13" s="8"/>
      <c r="G13" s="9"/>
      <c r="H13" s="8">
        <v>9.2243540483432085E-3</v>
      </c>
      <c r="I13" s="9">
        <v>1.6351600750002603E-2</v>
      </c>
      <c r="J13" s="8">
        <v>9.2243540483432085E-3</v>
      </c>
      <c r="K13" s="9">
        <v>1.6351600750002603E-2</v>
      </c>
      <c r="L13" s="8">
        <v>9.2243540483432085E-3</v>
      </c>
      <c r="M13" s="9">
        <v>1.6351600750002603E-2</v>
      </c>
      <c r="N13" s="8">
        <v>1.0320472935342773E-2</v>
      </c>
      <c r="O13" s="9">
        <v>1.8294641782558706E-2</v>
      </c>
      <c r="P13" s="8">
        <v>9.4224626992980287E-3</v>
      </c>
      <c r="Q13" s="9">
        <v>1.6702779114206544E-2</v>
      </c>
      <c r="R13" s="8">
        <v>9.4224626992980287E-3</v>
      </c>
      <c r="S13" s="9">
        <v>1.6702779114206544E-2</v>
      </c>
      <c r="T13" s="8">
        <v>9.4224626992980287E-3</v>
      </c>
      <c r="U13" s="9">
        <v>1.6702779114206544E-2</v>
      </c>
      <c r="V13" s="8">
        <v>9.4224626992980287E-3</v>
      </c>
      <c r="W13" s="9">
        <v>1.6702779114206544E-2</v>
      </c>
      <c r="X13" s="8">
        <v>9.4224626992980287E-3</v>
      </c>
      <c r="Y13" s="9">
        <v>1.6702779114206544E-2</v>
      </c>
      <c r="Z13" s="8">
        <v>9.4224626992980287E-3</v>
      </c>
      <c r="AA13" s="9">
        <v>1.6702779114206544E-2</v>
      </c>
      <c r="AB13" s="8">
        <v>7.9927059660289679E-3</v>
      </c>
      <c r="AC13" s="9">
        <v>1.4168313161412699E-2</v>
      </c>
      <c r="AD13" s="8">
        <v>7.9927059660289679E-3</v>
      </c>
      <c r="AE13" s="9">
        <v>1.4168313161412699E-2</v>
      </c>
      <c r="AF13" s="8">
        <v>7.9927059660289679E-3</v>
      </c>
      <c r="AG13" s="9">
        <v>1.4168313161412699E-2</v>
      </c>
      <c r="AH13" s="8">
        <v>7.8775856391257726E-3</v>
      </c>
      <c r="AI13" s="9">
        <v>1.3964244495588826E-2</v>
      </c>
      <c r="AJ13" s="8">
        <v>7.8775856391257726E-3</v>
      </c>
      <c r="AK13" s="9">
        <v>1.3964244495588826E-2</v>
      </c>
      <c r="AL13" s="8">
        <v>7.8775856391257726E-3</v>
      </c>
      <c r="AM13" s="9">
        <v>1.3964244495588826E-2</v>
      </c>
      <c r="AN13" s="8" t="s">
        <v>81</v>
      </c>
      <c r="AO13" s="9">
        <v>0</v>
      </c>
      <c r="AP13" s="8" t="s">
        <v>81</v>
      </c>
      <c r="AQ13" s="9">
        <v>0</v>
      </c>
      <c r="AR13" s="1" t="s">
        <v>95</v>
      </c>
      <c r="AS13" s="56"/>
      <c r="AU13" s="45"/>
      <c r="AV13" s="46"/>
    </row>
    <row r="14" spans="2:48" x14ac:dyDescent="0.25">
      <c r="B14" s="5" t="s">
        <v>20</v>
      </c>
      <c r="D14" s="8"/>
      <c r="E14" s="9"/>
      <c r="F14" s="8"/>
      <c r="G14" s="9"/>
      <c r="H14" s="8" t="s">
        <v>81</v>
      </c>
      <c r="I14" s="9">
        <v>0</v>
      </c>
      <c r="J14" s="8" t="s">
        <v>81</v>
      </c>
      <c r="K14" s="9">
        <v>0</v>
      </c>
      <c r="L14" s="8" t="s">
        <v>81</v>
      </c>
      <c r="M14" s="9">
        <v>0</v>
      </c>
      <c r="N14" s="8" t="s">
        <v>81</v>
      </c>
      <c r="O14" s="9">
        <v>0</v>
      </c>
      <c r="P14" s="8" t="s">
        <v>81</v>
      </c>
      <c r="Q14" s="9">
        <v>0</v>
      </c>
      <c r="R14" s="8" t="s">
        <v>81</v>
      </c>
      <c r="S14" s="9">
        <v>0</v>
      </c>
      <c r="T14" s="8" t="s">
        <v>81</v>
      </c>
      <c r="U14" s="9">
        <v>0</v>
      </c>
      <c r="V14" s="8" t="s">
        <v>81</v>
      </c>
      <c r="W14" s="9">
        <v>0</v>
      </c>
      <c r="X14" s="8" t="s">
        <v>81</v>
      </c>
      <c r="Y14" s="9">
        <v>0</v>
      </c>
      <c r="Z14" s="8" t="s">
        <v>81</v>
      </c>
      <c r="AA14" s="9">
        <v>0</v>
      </c>
      <c r="AB14" s="8" t="s">
        <v>81</v>
      </c>
      <c r="AC14" s="9">
        <v>0</v>
      </c>
      <c r="AD14" s="8" t="s">
        <v>81</v>
      </c>
      <c r="AE14" s="9">
        <v>0</v>
      </c>
      <c r="AF14" s="8" t="s">
        <v>81</v>
      </c>
      <c r="AG14" s="9">
        <v>0</v>
      </c>
      <c r="AH14" s="8" t="s">
        <v>81</v>
      </c>
      <c r="AI14" s="9">
        <v>0</v>
      </c>
      <c r="AJ14" s="8" t="s">
        <v>81</v>
      </c>
      <c r="AK14" s="9">
        <v>0</v>
      </c>
      <c r="AL14" s="8" t="s">
        <v>81</v>
      </c>
      <c r="AM14" s="9">
        <v>0</v>
      </c>
      <c r="AN14" s="8" t="s">
        <v>81</v>
      </c>
      <c r="AO14" s="9">
        <v>0</v>
      </c>
      <c r="AP14" s="8" t="s">
        <v>81</v>
      </c>
      <c r="AQ14" s="9">
        <v>0</v>
      </c>
      <c r="AR14" s="1" t="s">
        <v>95</v>
      </c>
      <c r="AS14" s="56"/>
      <c r="AU14" s="45"/>
      <c r="AV14" s="46"/>
    </row>
    <row r="15" spans="2:48" x14ac:dyDescent="0.25">
      <c r="B15" s="5" t="s">
        <v>21</v>
      </c>
      <c r="D15" s="8"/>
      <c r="E15" s="9"/>
      <c r="F15" s="8"/>
      <c r="G15" s="9"/>
      <c r="H15" s="8">
        <v>1.1878081095346049E-2</v>
      </c>
      <c r="I15" s="9">
        <v>1.8119194568284168E-2</v>
      </c>
      <c r="J15" s="8">
        <v>1.1878081095346049E-2</v>
      </c>
      <c r="K15" s="9">
        <v>1.8119194568284168E-2</v>
      </c>
      <c r="L15" s="8">
        <v>1.1878081095346049E-2</v>
      </c>
      <c r="M15" s="9">
        <v>1.8119194568284168E-2</v>
      </c>
      <c r="N15" s="8">
        <v>7.8704796871451599E-3</v>
      </c>
      <c r="O15" s="9">
        <v>1.2005874657059244E-2</v>
      </c>
      <c r="P15" s="8">
        <v>9.6019614952453924E-3</v>
      </c>
      <c r="Q15" s="9">
        <v>1.4647130893700514E-2</v>
      </c>
      <c r="R15" s="8">
        <v>9.6019614952453924E-3</v>
      </c>
      <c r="S15" s="9">
        <v>1.4647130893700514E-2</v>
      </c>
      <c r="T15" s="8">
        <v>9.6019614952453924E-3</v>
      </c>
      <c r="U15" s="9">
        <v>1.4647130893700514E-2</v>
      </c>
      <c r="V15" s="8">
        <v>9.6019614952453924E-3</v>
      </c>
      <c r="W15" s="9">
        <v>1.4647130893700514E-2</v>
      </c>
      <c r="X15" s="8">
        <v>9.6019614952453924E-3</v>
      </c>
      <c r="Y15" s="9">
        <v>1.4647130893700514E-2</v>
      </c>
      <c r="Z15" s="8">
        <v>9.6019614952453924E-3</v>
      </c>
      <c r="AA15" s="9">
        <v>1.4647130893700514E-2</v>
      </c>
      <c r="AB15" s="8">
        <v>7.0283414159582058E-3</v>
      </c>
      <c r="AC15" s="9">
        <v>1.0721250729461028E-2</v>
      </c>
      <c r="AD15" s="8">
        <v>7.0283414159582058E-3</v>
      </c>
      <c r="AE15" s="9">
        <v>1.0721250729461028E-2</v>
      </c>
      <c r="AF15" s="8">
        <v>7.0283414159582058E-3</v>
      </c>
      <c r="AG15" s="9">
        <v>1.0721250729461028E-2</v>
      </c>
      <c r="AH15" s="8">
        <v>7.0436642638176394E-3</v>
      </c>
      <c r="AI15" s="9">
        <v>1.0744624678458031E-2</v>
      </c>
      <c r="AJ15" s="8">
        <v>7.0436642638176394E-3</v>
      </c>
      <c r="AK15" s="9">
        <v>1.0744624678458031E-2</v>
      </c>
      <c r="AL15" s="8">
        <v>7.0436642638176394E-3</v>
      </c>
      <c r="AM15" s="9">
        <v>1.0744624678458031E-2</v>
      </c>
      <c r="AN15" s="8" t="s">
        <v>81</v>
      </c>
      <c r="AO15" s="9">
        <v>0</v>
      </c>
      <c r="AP15" s="8" t="s">
        <v>81</v>
      </c>
      <c r="AQ15" s="9">
        <v>0</v>
      </c>
      <c r="AR15" s="1" t="s">
        <v>95</v>
      </c>
      <c r="AS15" s="56"/>
      <c r="AU15" s="45"/>
      <c r="AV15" s="46"/>
    </row>
    <row r="16" spans="2:48" x14ac:dyDescent="0.25">
      <c r="B16" s="5" t="s">
        <v>90</v>
      </c>
      <c r="D16" s="8"/>
      <c r="E16" s="9"/>
      <c r="F16" s="8"/>
      <c r="G16" s="9"/>
      <c r="H16" s="8" t="s">
        <v>81</v>
      </c>
      <c r="I16" s="9">
        <v>0</v>
      </c>
      <c r="J16" s="8" t="s">
        <v>81</v>
      </c>
      <c r="K16" s="9">
        <v>0</v>
      </c>
      <c r="L16" s="8" t="s">
        <v>81</v>
      </c>
      <c r="M16" s="9">
        <v>0</v>
      </c>
      <c r="N16" s="8" t="s">
        <v>81</v>
      </c>
      <c r="O16" s="9">
        <v>0</v>
      </c>
      <c r="P16" s="8" t="s">
        <v>81</v>
      </c>
      <c r="Q16" s="9">
        <v>0</v>
      </c>
      <c r="R16" s="8" t="s">
        <v>81</v>
      </c>
      <c r="S16" s="9">
        <v>0</v>
      </c>
      <c r="T16" s="8" t="s">
        <v>81</v>
      </c>
      <c r="U16" s="9">
        <v>0</v>
      </c>
      <c r="V16" s="8" t="s">
        <v>81</v>
      </c>
      <c r="W16" s="9">
        <v>0</v>
      </c>
      <c r="X16" s="8" t="s">
        <v>81</v>
      </c>
      <c r="Y16" s="9">
        <v>0</v>
      </c>
      <c r="Z16" s="8" t="s">
        <v>81</v>
      </c>
      <c r="AA16" s="9">
        <v>0</v>
      </c>
      <c r="AB16" s="8" t="s">
        <v>81</v>
      </c>
      <c r="AC16" s="9">
        <v>0</v>
      </c>
      <c r="AD16" s="8" t="s">
        <v>81</v>
      </c>
      <c r="AE16" s="9">
        <v>0</v>
      </c>
      <c r="AF16" s="8" t="s">
        <v>81</v>
      </c>
      <c r="AG16" s="9">
        <v>0</v>
      </c>
      <c r="AH16" s="8" t="s">
        <v>81</v>
      </c>
      <c r="AI16" s="9">
        <v>0</v>
      </c>
      <c r="AJ16" s="8" t="s">
        <v>81</v>
      </c>
      <c r="AK16" s="9">
        <v>0</v>
      </c>
      <c r="AL16" s="8" t="s">
        <v>81</v>
      </c>
      <c r="AM16" s="9">
        <v>0</v>
      </c>
      <c r="AN16" s="8" t="s">
        <v>81</v>
      </c>
      <c r="AO16" s="9">
        <v>0</v>
      </c>
      <c r="AP16" s="8" t="s">
        <v>81</v>
      </c>
      <c r="AQ16" s="9">
        <v>0</v>
      </c>
      <c r="AU16" s="45"/>
      <c r="AV16" s="46"/>
    </row>
    <row r="17" spans="2:48" x14ac:dyDescent="0.25">
      <c r="B17" s="5" t="s">
        <v>91</v>
      </c>
      <c r="D17" s="8"/>
      <c r="E17" s="9"/>
      <c r="F17" s="8"/>
      <c r="G17" s="9"/>
      <c r="H17" s="8">
        <v>1.704796069822434E-2</v>
      </c>
      <c r="I17" s="9">
        <v>2.9225063044729549E-2</v>
      </c>
      <c r="J17" s="8">
        <v>1.704796069822434E-2</v>
      </c>
      <c r="K17" s="9">
        <v>2.9225063044729549E-2</v>
      </c>
      <c r="L17" s="8">
        <v>1.704796069822434E-2</v>
      </c>
      <c r="M17" s="9">
        <v>2.9225063044729549E-2</v>
      </c>
      <c r="N17" s="8">
        <v>1.7981001321874412E-2</v>
      </c>
      <c r="O17" s="9">
        <v>3.0824560575968413E-2</v>
      </c>
      <c r="P17" s="8">
        <v>1.7345099233972538E-2</v>
      </c>
      <c r="Q17" s="9">
        <v>2.9734443174938341E-2</v>
      </c>
      <c r="R17" s="8">
        <v>1.7345099233972538E-2</v>
      </c>
      <c r="S17" s="9">
        <v>2.9734443174938341E-2</v>
      </c>
      <c r="T17" s="8">
        <v>1.7345099233972538E-2</v>
      </c>
      <c r="U17" s="9">
        <v>2.9734443174938341E-2</v>
      </c>
      <c r="V17" s="8">
        <v>1.7345099233972538E-2</v>
      </c>
      <c r="W17" s="9">
        <v>2.9734443174938341E-2</v>
      </c>
      <c r="X17" s="8">
        <v>1.7345099233972538E-2</v>
      </c>
      <c r="Y17" s="9">
        <v>2.9734443174938341E-2</v>
      </c>
      <c r="Z17" s="8">
        <v>1.7407983192346377E-2</v>
      </c>
      <c r="AA17" s="9">
        <v>2.9842244200557366E-2</v>
      </c>
      <c r="AB17" s="8">
        <v>1.3603045317424511E-2</v>
      </c>
      <c r="AC17" s="9">
        <v>2.3319496333860532E-2</v>
      </c>
      <c r="AD17" s="8">
        <v>1.3603045317424511E-2</v>
      </c>
      <c r="AE17" s="9">
        <v>2.3319496333860532E-2</v>
      </c>
      <c r="AF17" s="8">
        <v>1.3603045317424511E-2</v>
      </c>
      <c r="AG17" s="9">
        <v>2.3319496333860532E-2</v>
      </c>
      <c r="AH17" s="8">
        <v>1.3390210099272659E-2</v>
      </c>
      <c r="AI17" s="9">
        <v>2.2954636115167369E-2</v>
      </c>
      <c r="AJ17" s="8">
        <v>1.3390210099272659E-2</v>
      </c>
      <c r="AK17" s="9">
        <v>2.2954636115167369E-2</v>
      </c>
      <c r="AL17" s="8">
        <v>1.3390210099272659E-2</v>
      </c>
      <c r="AM17" s="9">
        <v>2.2954636115167369E-2</v>
      </c>
      <c r="AN17" s="8">
        <v>2.4101322482886767E-2</v>
      </c>
      <c r="AO17" s="9">
        <v>4.1352421920035028E-2</v>
      </c>
      <c r="AP17" s="8">
        <v>1.623714340098914E-2</v>
      </c>
      <c r="AQ17" s="9">
        <v>2.7859268103257607E-2</v>
      </c>
      <c r="AU17" s="45"/>
      <c r="AV17" s="46"/>
    </row>
    <row r="18" spans="2:48" x14ac:dyDescent="0.25">
      <c r="B18" s="5" t="s">
        <v>22</v>
      </c>
      <c r="D18" s="8"/>
      <c r="E18" s="9"/>
      <c r="F18" s="8"/>
      <c r="G18" s="9"/>
      <c r="H18" s="8">
        <v>7.2441670110920953E-3</v>
      </c>
      <c r="I18" s="9">
        <v>1.4288103733248375E-2</v>
      </c>
      <c r="J18" s="8">
        <v>7.2441670110920953E-3</v>
      </c>
      <c r="K18" s="9">
        <v>1.4288103733248375E-2</v>
      </c>
      <c r="L18" s="8">
        <v>7.2441670110920953E-3</v>
      </c>
      <c r="M18" s="9">
        <v>1.4288103733248375E-2</v>
      </c>
      <c r="N18" s="8">
        <v>1.0639402602407477E-2</v>
      </c>
      <c r="O18" s="9">
        <v>2.0984729895131903E-2</v>
      </c>
      <c r="P18" s="8">
        <v>9.1035736853442017E-3</v>
      </c>
      <c r="Q18" s="9">
        <v>1.795552269298948E-2</v>
      </c>
      <c r="R18" s="8">
        <v>9.1035736853442017E-3</v>
      </c>
      <c r="S18" s="9">
        <v>1.795552269298948E-2</v>
      </c>
      <c r="T18" s="8">
        <v>9.1035736853442017E-3</v>
      </c>
      <c r="U18" s="9">
        <v>1.795552269298948E-2</v>
      </c>
      <c r="V18" s="8">
        <v>9.1035736853442017E-3</v>
      </c>
      <c r="W18" s="9">
        <v>1.795552269298948E-2</v>
      </c>
      <c r="X18" s="8">
        <v>9.1035736853442017E-3</v>
      </c>
      <c r="Y18" s="9">
        <v>1.795552269298948E-2</v>
      </c>
      <c r="Z18" s="8">
        <v>9.1585522396404606E-3</v>
      </c>
      <c r="AA18" s="9">
        <v>1.8063960182860321E-2</v>
      </c>
      <c r="AB18" s="8">
        <v>1.1922327617923001E-2</v>
      </c>
      <c r="AC18" s="9">
        <v>2.3515119610829877E-2</v>
      </c>
      <c r="AD18" s="8">
        <v>1.1922327617923001E-2</v>
      </c>
      <c r="AE18" s="9">
        <v>2.3515119610829877E-2</v>
      </c>
      <c r="AF18" s="8">
        <v>1.1922327617923001E-2</v>
      </c>
      <c r="AG18" s="9">
        <v>2.3515119610829877E-2</v>
      </c>
      <c r="AH18" s="8">
        <v>1.1977306172219482E-2</v>
      </c>
      <c r="AI18" s="9">
        <v>2.3623557100701416E-2</v>
      </c>
      <c r="AJ18" s="8">
        <v>1.1977306172219482E-2</v>
      </c>
      <c r="AK18" s="9">
        <v>2.3623557100701416E-2</v>
      </c>
      <c r="AL18" s="8">
        <v>1.1977306172219482E-2</v>
      </c>
      <c r="AM18" s="9">
        <v>2.3623557100701416E-2</v>
      </c>
      <c r="AN18" s="8">
        <v>2.1256127947962167E-2</v>
      </c>
      <c r="AO18" s="9">
        <v>4.1999377308691695E-2</v>
      </c>
      <c r="AP18" s="8">
        <v>1.4029306801953467E-2</v>
      </c>
      <c r="AQ18" s="9">
        <v>2.7720107406068312E-2</v>
      </c>
      <c r="AS18" s="56"/>
      <c r="AU18" s="45"/>
      <c r="AV18" s="46"/>
    </row>
    <row r="19" spans="2:48" x14ac:dyDescent="0.25">
      <c r="B19" s="5" t="s">
        <v>23</v>
      </c>
      <c r="D19" s="8"/>
      <c r="E19" s="9"/>
      <c r="F19" s="8"/>
      <c r="G19" s="9"/>
      <c r="H19" s="8">
        <v>1.0654507000197766E-2</v>
      </c>
      <c r="I19" s="9">
        <v>2.0957676482489772E-2</v>
      </c>
      <c r="J19" s="8">
        <v>1.0654507000197766E-2</v>
      </c>
      <c r="K19" s="9">
        <v>2.0957676482489772E-2</v>
      </c>
      <c r="L19" s="8">
        <v>1.0654507000197766E-2</v>
      </c>
      <c r="M19" s="9">
        <v>2.0957676482489772E-2</v>
      </c>
      <c r="N19" s="8">
        <v>1.5656002300542093E-2</v>
      </c>
      <c r="O19" s="9">
        <v>3.0795740358309499E-2</v>
      </c>
      <c r="P19" s="8">
        <v>1.4026614092935707E-2</v>
      </c>
      <c r="Q19" s="9">
        <v>2.759069380676387E-2</v>
      </c>
      <c r="R19" s="8">
        <v>1.4026614092935707E-2</v>
      </c>
      <c r="S19" s="9">
        <v>2.759069380676387E-2</v>
      </c>
      <c r="T19" s="8">
        <v>1.4026614092935707E-2</v>
      </c>
      <c r="U19" s="9">
        <v>2.759069380676387E-2</v>
      </c>
      <c r="V19" s="8">
        <v>1.4026614092935707E-2</v>
      </c>
      <c r="W19" s="9">
        <v>2.759069380676387E-2</v>
      </c>
      <c r="X19" s="8">
        <v>1.4026614092935707E-2</v>
      </c>
      <c r="Y19" s="9">
        <v>2.759069380676387E-2</v>
      </c>
      <c r="Z19" s="8">
        <v>1.4026614092935707E-2</v>
      </c>
      <c r="AA19" s="9">
        <v>2.759069380676387E-2</v>
      </c>
      <c r="AB19" s="8">
        <v>1.4815756629572352E-2</v>
      </c>
      <c r="AC19" s="9">
        <v>2.9142956523480458E-2</v>
      </c>
      <c r="AD19" s="8">
        <v>1.4815756629572352E-2</v>
      </c>
      <c r="AE19" s="9">
        <v>2.9142956523480458E-2</v>
      </c>
      <c r="AF19" s="8">
        <v>1.4815756629572352E-2</v>
      </c>
      <c r="AG19" s="9">
        <v>2.9142956523480458E-2</v>
      </c>
      <c r="AH19" s="8">
        <v>1.4869685348201322E-2</v>
      </c>
      <c r="AI19" s="9">
        <v>2.9249035635176879E-2</v>
      </c>
      <c r="AJ19" s="8">
        <v>1.4869685348201322E-2</v>
      </c>
      <c r="AK19" s="9">
        <v>2.9249035635176879E-2</v>
      </c>
      <c r="AL19" s="8">
        <v>1.4869685348201322E-2</v>
      </c>
      <c r="AM19" s="9">
        <v>2.9249035635176879E-2</v>
      </c>
      <c r="AN19" s="8">
        <v>2.8566035079313989E-2</v>
      </c>
      <c r="AO19" s="9">
        <v>5.6436444898597227E-2</v>
      </c>
      <c r="AP19" s="8">
        <v>2.1856885684455429E-2</v>
      </c>
      <c r="AQ19" s="9">
        <v>4.3181523832789628E-2</v>
      </c>
      <c r="AS19" s="56"/>
      <c r="AU19" s="45"/>
      <c r="AV19" s="46"/>
    </row>
    <row r="20" spans="2:48" x14ac:dyDescent="0.25">
      <c r="B20" s="5" t="s">
        <v>24</v>
      </c>
      <c r="D20" s="8"/>
      <c r="E20" s="9"/>
      <c r="F20" s="8"/>
      <c r="G20" s="9"/>
      <c r="H20" s="8">
        <v>1.0862271503388365E-2</v>
      </c>
      <c r="I20" s="9">
        <v>1.4332839802905169E-2</v>
      </c>
      <c r="J20" s="8">
        <v>1.0862271503388365E-2</v>
      </c>
      <c r="K20" s="9">
        <v>1.4332839802905169E-2</v>
      </c>
      <c r="L20" s="8">
        <v>1.0862271503388365E-2</v>
      </c>
      <c r="M20" s="9">
        <v>1.4332839802905169E-2</v>
      </c>
      <c r="N20" s="8">
        <v>1.216617286366839E-2</v>
      </c>
      <c r="O20" s="9">
        <v>1.6053346357160856E-2</v>
      </c>
      <c r="P20" s="8">
        <v>1.0842381172340154E-2</v>
      </c>
      <c r="Q20" s="9">
        <v>1.4306594378230498E-2</v>
      </c>
      <c r="R20" s="8">
        <v>1.0842381172340154E-2</v>
      </c>
      <c r="S20" s="9">
        <v>1.4306594378230498E-2</v>
      </c>
      <c r="T20" s="8">
        <v>1.0842381172340154E-2</v>
      </c>
      <c r="U20" s="9">
        <v>1.4306594378230498E-2</v>
      </c>
      <c r="V20" s="8">
        <v>1.0842381172340154E-2</v>
      </c>
      <c r="W20" s="9">
        <v>1.4306594378230498E-2</v>
      </c>
      <c r="X20" s="8">
        <v>1.0842381172340154E-2</v>
      </c>
      <c r="Y20" s="9">
        <v>1.4306594378230498E-2</v>
      </c>
      <c r="Z20" s="8">
        <v>1.0842381172340154E-2</v>
      </c>
      <c r="AA20" s="9">
        <v>1.4306594378230498E-2</v>
      </c>
      <c r="AB20" s="8">
        <v>9.5389459426604706E-3</v>
      </c>
      <c r="AC20" s="9">
        <v>1.2586702886415385E-2</v>
      </c>
      <c r="AD20" s="8">
        <v>9.5389459426604706E-3</v>
      </c>
      <c r="AE20" s="9">
        <v>1.2586702886415385E-2</v>
      </c>
      <c r="AF20" s="8">
        <v>9.5389459426604706E-3</v>
      </c>
      <c r="AG20" s="9">
        <v>1.2586702886415385E-2</v>
      </c>
      <c r="AH20" s="8">
        <v>9.2178528548985117E-3</v>
      </c>
      <c r="AI20" s="9">
        <v>1.216301841238277E-2</v>
      </c>
      <c r="AJ20" s="8">
        <v>9.2178528548985117E-3</v>
      </c>
      <c r="AK20" s="9">
        <v>1.216301841238277E-2</v>
      </c>
      <c r="AL20" s="8">
        <v>9.2178528548985117E-3</v>
      </c>
      <c r="AM20" s="9">
        <v>1.216301841238277E-2</v>
      </c>
      <c r="AN20" s="8">
        <v>2.4295288098300061E-2</v>
      </c>
      <c r="AO20" s="9">
        <v>3.2233938669295428E-2</v>
      </c>
      <c r="AP20" s="8">
        <v>1.6334490118274037E-2</v>
      </c>
      <c r="AQ20" s="9">
        <v>2.1671895823433214E-2</v>
      </c>
      <c r="AS20" s="56"/>
      <c r="AU20" s="45"/>
      <c r="AV20" s="46"/>
    </row>
    <row r="21" spans="2:48" x14ac:dyDescent="0.25">
      <c r="B21" s="5" t="s">
        <v>77</v>
      </c>
      <c r="D21" s="8"/>
      <c r="E21" s="9"/>
      <c r="F21" s="8"/>
      <c r="G21" s="9"/>
      <c r="H21" s="8">
        <v>1.3029315960912058E-2</v>
      </c>
      <c r="I21" s="9">
        <v>2.3999999999999924E-2</v>
      </c>
      <c r="J21" s="8">
        <v>1.3029315960912058E-2</v>
      </c>
      <c r="K21" s="9">
        <v>2.3999999999999924E-2</v>
      </c>
      <c r="L21" s="8">
        <v>1.3029315960912058E-2</v>
      </c>
      <c r="M21" s="9">
        <v>2.3999999999999924E-2</v>
      </c>
      <c r="N21" s="8">
        <v>6.514657980456029E-3</v>
      </c>
      <c r="O21" s="9">
        <v>1.1999999999999962E-2</v>
      </c>
      <c r="P21" s="8">
        <v>1.3029315960912058E-2</v>
      </c>
      <c r="Q21" s="9">
        <v>2.3999999999999924E-2</v>
      </c>
      <c r="R21" s="8">
        <v>1.3029315960912058E-2</v>
      </c>
      <c r="S21" s="9">
        <v>2.3999999999999924E-2</v>
      </c>
      <c r="T21" s="8">
        <v>1.3029315960912058E-2</v>
      </c>
      <c r="U21" s="9">
        <v>2.3999999999999924E-2</v>
      </c>
      <c r="V21" s="8">
        <v>1.3029315960912058E-2</v>
      </c>
      <c r="W21" s="9">
        <v>2.3999999999999924E-2</v>
      </c>
      <c r="X21" s="8">
        <v>1.3029315960912058E-2</v>
      </c>
      <c r="Y21" s="9">
        <v>2.3999999999999924E-2</v>
      </c>
      <c r="Z21" s="8">
        <v>1.3029315960912058E-2</v>
      </c>
      <c r="AA21" s="9">
        <v>2.3999999999999924E-2</v>
      </c>
      <c r="AB21" s="8">
        <v>2.4972855591747889E-2</v>
      </c>
      <c r="AC21" s="9">
        <v>4.5999999999999701E-2</v>
      </c>
      <c r="AD21" s="8">
        <v>2.4972855591747889E-2</v>
      </c>
      <c r="AE21" s="9">
        <v>4.5999999999999701E-2</v>
      </c>
      <c r="AF21" s="8">
        <v>2.4972855591747889E-2</v>
      </c>
      <c r="AG21" s="9">
        <v>4.5999999999999701E-2</v>
      </c>
      <c r="AH21" s="8">
        <v>2.5515743756786113E-2</v>
      </c>
      <c r="AI21" s="9">
        <v>4.7000000000000111E-2</v>
      </c>
      <c r="AJ21" s="8">
        <v>2.5515743756786113E-2</v>
      </c>
      <c r="AK21" s="9">
        <v>4.7000000000000111E-2</v>
      </c>
      <c r="AL21" s="8">
        <v>2.5515743756786113E-2</v>
      </c>
      <c r="AM21" s="9">
        <v>4.7000000000000111E-2</v>
      </c>
      <c r="AN21" s="8">
        <v>3.365906623235615E-2</v>
      </c>
      <c r="AO21" s="9">
        <v>6.200000000000002E-2</v>
      </c>
      <c r="AP21" s="8">
        <v>2.8230184581976125E-2</v>
      </c>
      <c r="AQ21" s="9">
        <v>5.1999999999999956E-2</v>
      </c>
      <c r="AS21" s="56"/>
      <c r="AU21" s="45"/>
      <c r="AV21" s="46"/>
    </row>
    <row r="22" spans="2:48" x14ac:dyDescent="0.25">
      <c r="B22" s="5" t="s">
        <v>78</v>
      </c>
      <c r="D22" s="8"/>
      <c r="E22" s="9"/>
      <c r="F22" s="8"/>
      <c r="G22" s="9"/>
      <c r="H22" s="8">
        <v>1.2611879576891694E-2</v>
      </c>
      <c r="I22" s="9">
        <v>3.0999999999999923E-2</v>
      </c>
      <c r="J22" s="8">
        <v>1.2611879576891694E-2</v>
      </c>
      <c r="K22" s="9">
        <v>3.0999999999999923E-2</v>
      </c>
      <c r="L22" s="8">
        <v>1.2611879576891694E-2</v>
      </c>
      <c r="M22" s="9">
        <v>3.0999999999999923E-2</v>
      </c>
      <c r="N22" s="8">
        <v>6.1025223759154645E-3</v>
      </c>
      <c r="O22" s="9">
        <v>1.500000000000001E-2</v>
      </c>
      <c r="P22" s="8">
        <v>1.0984540276647525E-2</v>
      </c>
      <c r="Q22" s="9">
        <v>2.6999999999999819E-2</v>
      </c>
      <c r="R22" s="8">
        <v>1.0984540276647525E-2</v>
      </c>
      <c r="S22" s="9">
        <v>2.6999999999999819E-2</v>
      </c>
      <c r="T22" s="8">
        <v>1.0984540276647525E-2</v>
      </c>
      <c r="U22" s="9">
        <v>2.6999999999999819E-2</v>
      </c>
      <c r="V22" s="8">
        <v>1.0984540276647525E-2</v>
      </c>
      <c r="W22" s="9">
        <v>2.6999999999999819E-2</v>
      </c>
      <c r="X22" s="8">
        <v>1.0984540276647525E-2</v>
      </c>
      <c r="Y22" s="9">
        <v>2.6999999999999819E-2</v>
      </c>
      <c r="Z22" s="8">
        <v>1.0984540276647525E-2</v>
      </c>
      <c r="AA22" s="9">
        <v>2.6999999999999819E-2</v>
      </c>
      <c r="AB22" s="8">
        <v>1.708706265256299E-2</v>
      </c>
      <c r="AC22" s="9">
        <v>4.1999999999999829E-2</v>
      </c>
      <c r="AD22" s="8">
        <v>1.708706265256299E-2</v>
      </c>
      <c r="AE22" s="9">
        <v>4.1999999999999829E-2</v>
      </c>
      <c r="AF22" s="8">
        <v>1.708706265256299E-2</v>
      </c>
      <c r="AG22" s="9">
        <v>4.1999999999999829E-2</v>
      </c>
      <c r="AH22" s="8">
        <v>1.708706265256299E-2</v>
      </c>
      <c r="AI22" s="9">
        <v>4.1999999999999829E-2</v>
      </c>
      <c r="AJ22" s="8">
        <v>1.708706265256299E-2</v>
      </c>
      <c r="AK22" s="9">
        <v>4.1999999999999829E-2</v>
      </c>
      <c r="AL22" s="8">
        <v>1.708706265256299E-2</v>
      </c>
      <c r="AM22" s="9">
        <v>4.1999999999999829E-2</v>
      </c>
      <c r="AN22" s="8">
        <v>2.6444263628966569E-2</v>
      </c>
      <c r="AO22" s="9">
        <v>6.4999999999999697E-2</v>
      </c>
      <c r="AP22" s="8">
        <v>2.0341741253051104E-2</v>
      </c>
      <c r="AQ22" s="9">
        <v>4.9999999999999725E-2</v>
      </c>
      <c r="AS22" s="56"/>
      <c r="AU22" s="45"/>
      <c r="AV22" s="46"/>
    </row>
    <row r="23" spans="2:48" x14ac:dyDescent="0.25">
      <c r="B23" s="5" t="s">
        <v>79</v>
      </c>
      <c r="D23" s="8"/>
      <c r="E23" s="9"/>
      <c r="F23" s="8"/>
      <c r="G23" s="9"/>
      <c r="H23" s="8">
        <v>1.2311557788944549E-2</v>
      </c>
      <c r="I23" s="9">
        <v>4.8999999999999592E-2</v>
      </c>
      <c r="J23" s="8">
        <v>1.2311557788944549E-2</v>
      </c>
      <c r="K23" s="9">
        <v>4.8999999999999592E-2</v>
      </c>
      <c r="L23" s="8">
        <v>1.2311557788944549E-2</v>
      </c>
      <c r="M23" s="9">
        <v>4.8999999999999592E-2</v>
      </c>
      <c r="N23" s="8">
        <v>7.5376884422109214E-3</v>
      </c>
      <c r="O23" s="9">
        <v>2.9999999999999589E-2</v>
      </c>
      <c r="P23" s="8">
        <v>1.0301507537688437E-2</v>
      </c>
      <c r="Q23" s="9">
        <v>4.0999999999999669E-2</v>
      </c>
      <c r="R23" s="8">
        <v>1.0301507537688437E-2</v>
      </c>
      <c r="S23" s="9">
        <v>4.0999999999999669E-2</v>
      </c>
      <c r="T23" s="8">
        <v>1.0301507537688437E-2</v>
      </c>
      <c r="U23" s="9">
        <v>4.0999999999999669E-2</v>
      </c>
      <c r="V23" s="8">
        <v>1.0301507537688437E-2</v>
      </c>
      <c r="W23" s="9">
        <v>4.0999999999999669E-2</v>
      </c>
      <c r="X23" s="8">
        <v>1.0301507537688437E-2</v>
      </c>
      <c r="Y23" s="9">
        <v>4.0999999999999669E-2</v>
      </c>
      <c r="Z23" s="8">
        <v>1.0301507537688437E-2</v>
      </c>
      <c r="AA23" s="9">
        <v>4.0999999999999669E-2</v>
      </c>
      <c r="AB23" s="8">
        <v>1.1809045226130577E-2</v>
      </c>
      <c r="AC23" s="9">
        <v>4.6999999999999993E-2</v>
      </c>
      <c r="AD23" s="8">
        <v>1.1809045226130577E-2</v>
      </c>
      <c r="AE23" s="9">
        <v>4.6999999999999993E-2</v>
      </c>
      <c r="AF23" s="8">
        <v>1.1809045226130577E-2</v>
      </c>
      <c r="AG23" s="9">
        <v>4.6999999999999993E-2</v>
      </c>
      <c r="AH23" s="8">
        <v>1.2060301507537341E-2</v>
      </c>
      <c r="AI23" s="9">
        <v>4.7999999999999036E-2</v>
      </c>
      <c r="AJ23" s="8">
        <v>1.2060301507537341E-2</v>
      </c>
      <c r="AK23" s="9">
        <v>4.7999999999999036E-2</v>
      </c>
      <c r="AL23" s="8">
        <v>1.2060301507537341E-2</v>
      </c>
      <c r="AM23" s="9">
        <v>4.7999999999999036E-2</v>
      </c>
      <c r="AN23" s="8">
        <v>2.2110552763819014E-2</v>
      </c>
      <c r="AO23" s="9">
        <v>8.7999999999999426E-2</v>
      </c>
      <c r="AP23" s="8">
        <v>1.5075376884422065E-2</v>
      </c>
      <c r="AQ23" s="9">
        <v>6.0000000000000074E-2</v>
      </c>
      <c r="AS23" s="56"/>
      <c r="AU23" s="45"/>
      <c r="AV23" s="46"/>
    </row>
    <row r="24" spans="2:48" x14ac:dyDescent="0.25">
      <c r="B24" s="5" t="s">
        <v>80</v>
      </c>
      <c r="D24" s="8"/>
      <c r="E24" s="9"/>
      <c r="F24" s="8"/>
      <c r="G24" s="9"/>
      <c r="H24" s="8">
        <v>1.2175324675324672E-2</v>
      </c>
      <c r="I24" s="9">
        <v>1.4999999999999953E-2</v>
      </c>
      <c r="J24" s="8">
        <v>1.2175324675324672E-2</v>
      </c>
      <c r="K24" s="9">
        <v>1.4999999999999953E-2</v>
      </c>
      <c r="L24" s="8">
        <v>1.2175324675324672E-2</v>
      </c>
      <c r="M24" s="9">
        <v>1.4999999999999953E-2</v>
      </c>
      <c r="N24" s="8">
        <v>5.6818181818183433E-3</v>
      </c>
      <c r="O24" s="9">
        <v>7.000000000000184E-3</v>
      </c>
      <c r="P24" s="8">
        <v>1.6233766233766156E-2</v>
      </c>
      <c r="Q24" s="9">
        <v>1.9999999999999934E-2</v>
      </c>
      <c r="R24" s="8">
        <v>1.6233766233766156E-2</v>
      </c>
      <c r="S24" s="9">
        <v>1.9999999999999934E-2</v>
      </c>
      <c r="T24" s="8">
        <v>1.6233766233766156E-2</v>
      </c>
      <c r="U24" s="9">
        <v>1.9999999999999934E-2</v>
      </c>
      <c r="V24" s="8">
        <v>1.6233766233766156E-2</v>
      </c>
      <c r="W24" s="9">
        <v>1.9999999999999934E-2</v>
      </c>
      <c r="X24" s="8">
        <v>1.6233766233766156E-2</v>
      </c>
      <c r="Y24" s="9">
        <v>1.9999999999999934E-2</v>
      </c>
      <c r="Z24" s="8">
        <v>1.6233766233766156E-2</v>
      </c>
      <c r="AA24" s="9">
        <v>1.9999999999999934E-2</v>
      </c>
      <c r="AB24" s="8">
        <v>3.9772727272727293E-2</v>
      </c>
      <c r="AC24" s="9">
        <v>4.8999999999999912E-2</v>
      </c>
      <c r="AD24" s="8">
        <v>3.9772727272727293E-2</v>
      </c>
      <c r="AE24" s="9">
        <v>4.8999999999999912E-2</v>
      </c>
      <c r="AF24" s="8">
        <v>3.9772727272727293E-2</v>
      </c>
      <c r="AG24" s="9">
        <v>4.8999999999999912E-2</v>
      </c>
      <c r="AH24" s="8">
        <v>4.1396103896103709E-2</v>
      </c>
      <c r="AI24" s="9">
        <v>5.0999999999999768E-2</v>
      </c>
      <c r="AJ24" s="8">
        <v>4.1396103896103709E-2</v>
      </c>
      <c r="AK24" s="9">
        <v>5.0999999999999768E-2</v>
      </c>
      <c r="AL24" s="8">
        <v>4.1396103896103709E-2</v>
      </c>
      <c r="AM24" s="9">
        <v>5.0999999999999768E-2</v>
      </c>
      <c r="AN24" s="8">
        <v>4.6266233766233844E-2</v>
      </c>
      <c r="AO24" s="9">
        <v>5.7000000000000162E-2</v>
      </c>
      <c r="AP24" s="8">
        <v>4.3019480519480569E-2</v>
      </c>
      <c r="AQ24" s="9">
        <v>5.3000000000000061E-2</v>
      </c>
      <c r="AU24" s="45"/>
      <c r="AV24" s="46"/>
    </row>
    <row r="25" spans="2:48" ht="16.5" thickBot="1" x14ac:dyDescent="0.3">
      <c r="B25" s="5" t="s">
        <v>25</v>
      </c>
      <c r="D25" s="10"/>
      <c r="E25" s="11"/>
      <c r="F25" s="10"/>
      <c r="G25" s="11"/>
      <c r="H25" s="10">
        <v>1.2706152494838419E-2</v>
      </c>
      <c r="I25" s="11">
        <v>3.3273014354492154E-2</v>
      </c>
      <c r="J25" s="10">
        <v>1.2706152494838419E-2</v>
      </c>
      <c r="K25" s="11">
        <v>3.3273014354492154E-2</v>
      </c>
      <c r="L25" s="10">
        <v>1.2706152494838419E-2</v>
      </c>
      <c r="M25" s="11">
        <v>3.3273014354492154E-2</v>
      </c>
      <c r="N25" s="10">
        <v>6.3796777033371388E-3</v>
      </c>
      <c r="O25" s="11">
        <v>1.670616718053736E-2</v>
      </c>
      <c r="P25" s="10">
        <v>1.0924183120670561E-2</v>
      </c>
      <c r="Q25" s="11">
        <v>2.8606653503711933E-2</v>
      </c>
      <c r="R25" s="10">
        <v>1.0924183120670561E-2</v>
      </c>
      <c r="S25" s="11">
        <v>2.8606653503711933E-2</v>
      </c>
      <c r="T25" s="10">
        <v>1.0924183120670561E-2</v>
      </c>
      <c r="U25" s="11">
        <v>2.8606653503711933E-2</v>
      </c>
      <c r="V25" s="10">
        <v>1.0924183120670561E-2</v>
      </c>
      <c r="W25" s="11">
        <v>2.8606653503711933E-2</v>
      </c>
      <c r="X25" s="10">
        <v>1.0924183120670561E-2</v>
      </c>
      <c r="Y25" s="11">
        <v>2.8606653503711933E-2</v>
      </c>
      <c r="Z25" s="10">
        <v>1.0964989228963606E-2</v>
      </c>
      <c r="AA25" s="11">
        <v>2.8713510573744456E-2</v>
      </c>
      <c r="AB25" s="10">
        <v>1.6348786595028031E-2</v>
      </c>
      <c r="AC25" s="11">
        <v>4.281181193723807E-2</v>
      </c>
      <c r="AD25" s="10">
        <v>1.6348786595028031E-2</v>
      </c>
      <c r="AE25" s="11">
        <v>4.281181193723807E-2</v>
      </c>
      <c r="AF25" s="10">
        <v>1.6348786595028031E-2</v>
      </c>
      <c r="AG25" s="11">
        <v>4.281181193723807E-2</v>
      </c>
      <c r="AH25" s="10">
        <v>1.6570918969500914E-2</v>
      </c>
      <c r="AI25" s="11">
        <v>4.3393499720966275E-2</v>
      </c>
      <c r="AJ25" s="10">
        <v>1.6570918969500914E-2</v>
      </c>
      <c r="AK25" s="11">
        <v>4.3393499720966275E-2</v>
      </c>
      <c r="AL25" s="10">
        <v>1.6570918969500914E-2</v>
      </c>
      <c r="AM25" s="11">
        <v>4.3393499720966275E-2</v>
      </c>
      <c r="AN25" s="10">
        <v>2.6218585420002105E-2</v>
      </c>
      <c r="AO25" s="11">
        <v>6.8657398011600007E-2</v>
      </c>
      <c r="AP25" s="10">
        <v>1.9695390516648592E-2</v>
      </c>
      <c r="AQ25" s="11">
        <v>5.1575408971676097E-2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63"/>
      <c r="E28" s="64"/>
      <c r="F28" s="63"/>
      <c r="G28" s="64"/>
      <c r="H28" s="63" t="s">
        <v>92</v>
      </c>
      <c r="I28" s="64"/>
      <c r="J28" s="63" t="s">
        <v>0</v>
      </c>
      <c r="K28" s="64"/>
      <c r="L28" s="63" t="s">
        <v>31</v>
      </c>
      <c r="M28" s="64"/>
      <c r="N28" s="63" t="str">
        <f>N4</f>
        <v>Table 1020: Change In 500MW Model</v>
      </c>
      <c r="O28" s="64"/>
      <c r="P28" s="63" t="str">
        <f>P4</f>
        <v>Table 1022 - 1028: service model inputs</v>
      </c>
      <c r="Q28" s="64"/>
      <c r="R28" s="63" t="str">
        <f>R4</f>
        <v>Table 1032: LAF values</v>
      </c>
      <c r="S28" s="64"/>
      <c r="T28" s="63" t="s">
        <v>32</v>
      </c>
      <c r="U28" s="64"/>
      <c r="V28" s="63" t="str">
        <f>V4</f>
        <v>Table 1041: load characteristics (Load Factor)</v>
      </c>
      <c r="W28" s="64"/>
      <c r="X28" s="63" t="str">
        <f>X4</f>
        <v>Table 1041: load characteristics (Coincidence Factor)</v>
      </c>
      <c r="Y28" s="64"/>
      <c r="Z28" s="63" t="str">
        <f>Z4</f>
        <v>Table 1055: NGC exit</v>
      </c>
      <c r="AA28" s="64"/>
      <c r="AB28" s="63" t="str">
        <f>AB4</f>
        <v>Table 1059: Otex</v>
      </c>
      <c r="AC28" s="64"/>
      <c r="AD28" s="63" t="str">
        <f>AD4</f>
        <v>Table 1060: Customer Contribs</v>
      </c>
      <c r="AE28" s="64"/>
      <c r="AF28" s="63" t="str">
        <f>AF4</f>
        <v>Table 1061/1062: TPR data</v>
      </c>
      <c r="AG28" s="64"/>
      <c r="AH28" s="63" t="s">
        <v>33</v>
      </c>
      <c r="AI28" s="64"/>
      <c r="AJ28" s="63" t="str">
        <f>AJ4</f>
        <v>Table 1069: Peaking probabailities</v>
      </c>
      <c r="AK28" s="64"/>
      <c r="AL28" s="63" t="str">
        <f>AL4</f>
        <v>Table 1092: power factor</v>
      </c>
      <c r="AM28" s="64"/>
      <c r="AN28" s="63" t="str">
        <f>AN4</f>
        <v>Table 1053: volumes and mpans etc forecast</v>
      </c>
      <c r="AO28" s="64"/>
      <c r="AP28" s="63" t="str">
        <f>AP4</f>
        <v>Table 1076: allowed revenue and rate of return</v>
      </c>
      <c r="AQ28" s="64"/>
    </row>
    <row r="29" spans="2:48" ht="63.75" thickBot="1" x14ac:dyDescent="0.3">
      <c r="B29" s="12" t="s">
        <v>26</v>
      </c>
      <c r="D29" s="3" t="s">
        <v>11</v>
      </c>
      <c r="E29" s="4" t="s">
        <v>12</v>
      </c>
      <c r="F29" s="3" t="s">
        <v>11</v>
      </c>
      <c r="G29" s="4" t="s">
        <v>12</v>
      </c>
      <c r="H29" s="3" t="s">
        <v>11</v>
      </c>
      <c r="I29" s="4" t="s">
        <v>12</v>
      </c>
      <c r="J29" s="3" t="s">
        <v>11</v>
      </c>
      <c r="K29" s="4" t="s">
        <v>12</v>
      </c>
      <c r="L29" s="3" t="s">
        <v>11</v>
      </c>
      <c r="M29" s="4" t="s">
        <v>12</v>
      </c>
      <c r="N29" s="3" t="s">
        <v>11</v>
      </c>
      <c r="O29" s="4" t="s">
        <v>12</v>
      </c>
      <c r="P29" s="3" t="s">
        <v>11</v>
      </c>
      <c r="Q29" s="4" t="s">
        <v>12</v>
      </c>
      <c r="R29" s="3" t="s">
        <v>11</v>
      </c>
      <c r="S29" s="4" t="s">
        <v>12</v>
      </c>
      <c r="T29" s="3" t="s">
        <v>11</v>
      </c>
      <c r="U29" s="4" t="s">
        <v>12</v>
      </c>
      <c r="V29" s="3" t="s">
        <v>11</v>
      </c>
      <c r="W29" s="4" t="s">
        <v>12</v>
      </c>
      <c r="X29" s="3" t="s">
        <v>11</v>
      </c>
      <c r="Y29" s="4" t="s">
        <v>12</v>
      </c>
      <c r="Z29" s="3" t="s">
        <v>11</v>
      </c>
      <c r="AA29" s="4" t="s">
        <v>12</v>
      </c>
      <c r="AB29" s="3" t="s">
        <v>11</v>
      </c>
      <c r="AC29" s="4" t="s">
        <v>12</v>
      </c>
      <c r="AD29" s="3" t="s">
        <v>11</v>
      </c>
      <c r="AE29" s="4" t="s">
        <v>12</v>
      </c>
      <c r="AF29" s="3" t="s">
        <v>11</v>
      </c>
      <c r="AG29" s="4" t="s">
        <v>12</v>
      </c>
      <c r="AH29" s="3" t="s">
        <v>11</v>
      </c>
      <c r="AI29" s="4" t="s">
        <v>12</v>
      </c>
      <c r="AJ29" s="3" t="s">
        <v>11</v>
      </c>
      <c r="AK29" s="4" t="s">
        <v>12</v>
      </c>
      <c r="AL29" s="3" t="s">
        <v>11</v>
      </c>
      <c r="AM29" s="4" t="s">
        <v>12</v>
      </c>
      <c r="AN29" s="3" t="s">
        <v>11</v>
      </c>
      <c r="AO29" s="4" t="s">
        <v>12</v>
      </c>
      <c r="AP29" s="3" t="s">
        <v>11</v>
      </c>
      <c r="AQ29" s="4" t="s">
        <v>12</v>
      </c>
    </row>
    <row r="30" spans="2:48" ht="5.25" customHeight="1" thickBot="1" x14ac:dyDescent="0.3"/>
    <row r="31" spans="2:48" ht="12" customHeight="1" x14ac:dyDescent="0.25">
      <c r="B31" s="5" t="s">
        <v>13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-2.7465605909811397E-2</v>
      </c>
      <c r="I31" s="13">
        <f t="shared" ref="I31:I47" si="1">IF(I7-G7=0,"-",I7-G7)</f>
        <v>-6.7927290263163548E-2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-1.3012129340103096E-3</v>
      </c>
      <c r="O31" s="13">
        <f t="shared" ref="O31:O47" si="4">IF(O7-M7=0,"-",O7-M7)</f>
        <v>-3.2181292105094988E-3</v>
      </c>
      <c r="P31" s="19">
        <f>P7-N7</f>
        <v>4.9253630924284142E-4</v>
      </c>
      <c r="Q31" s="13">
        <f t="shared" ref="Q31:Q47" si="5">IF(Q7-O7=0,"-",Q7-O7)</f>
        <v>1.2181292105097191E-3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0</v>
      </c>
      <c r="W31" s="13" t="str">
        <f t="shared" ref="W31:W47" si="8">IF(W7-U7=0,"-",W7-U7)</f>
        <v>-</v>
      </c>
      <c r="X31" s="19">
        <f>X7-V7</f>
        <v>0</v>
      </c>
      <c r="Y31" s="13" t="str">
        <f t="shared" ref="Y31:Y32" si="9">IF(Y7-U7=0,"-",Y7-U7)</f>
        <v>-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1.1908679444898596E-3</v>
      </c>
      <c r="AC31" s="13">
        <f t="shared" ref="AC31:AC47" si="11">IF(AC7-AA7=0,"-",AC7-AA7)</f>
        <v>2.9452265788739995E-3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5.5962838161993655E-3</v>
      </c>
      <c r="AO31" s="13">
        <f t="shared" ref="AO31:AO47" si="17">IF(AO7-AM7=0,"-",AO7-AM7)</f>
        <v>1.3671571610497424E-2</v>
      </c>
      <c r="AP31" s="19">
        <f>AP7-AN7</f>
        <v>-6.4489011263740847E-3</v>
      </c>
      <c r="AQ31" s="13">
        <f t="shared" ref="AQ31:AQ47" si="18">IF(AQ7-AO7=0,"-",AQ7-AO7)</f>
        <v>-1.5999999999999973E-2</v>
      </c>
    </row>
    <row r="32" spans="2:48" x14ac:dyDescent="0.25">
      <c r="B32" s="5" t="s">
        <v>14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9.9412650919765699E-3</v>
      </c>
      <c r="I32" s="14">
        <f t="shared" si="1"/>
        <v>1.9585262694009599E-2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-8.8797564790077388E-4</v>
      </c>
      <c r="O32" s="14">
        <f t="shared" si="4"/>
        <v>-1.7493987102363412E-3</v>
      </c>
      <c r="P32" s="20">
        <f>P8-N8</f>
        <v>1.9397432014600646E-4</v>
      </c>
      <c r="Q32" s="14">
        <f t="shared" si="5"/>
        <v>3.8214834639307971E-4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0</v>
      </c>
      <c r="W32" s="14" t="str">
        <f t="shared" si="8"/>
        <v>-</v>
      </c>
      <c r="X32" s="20">
        <f>X8-V8</f>
        <v>0</v>
      </c>
      <c r="Y32" s="14" t="str">
        <f t="shared" si="9"/>
        <v>-</v>
      </c>
      <c r="Z32" s="20">
        <f>Z8-X8</f>
        <v>0</v>
      </c>
      <c r="AA32" s="14" t="str">
        <f t="shared" si="10"/>
        <v>-</v>
      </c>
      <c r="AB32" s="20">
        <f>AB8-Z8</f>
        <v>4.935547234228288E-4</v>
      </c>
      <c r="AC32" s="14">
        <f t="shared" si="11"/>
        <v>9.7235098578228249E-4</v>
      </c>
      <c r="AD32" s="20">
        <f>AD8-AB8</f>
        <v>0</v>
      </c>
      <c r="AE32" s="14" t="str">
        <f t="shared" si="12"/>
        <v>-</v>
      </c>
      <c r="AF32" s="20">
        <f>AF8-AD8</f>
        <v>0</v>
      </c>
      <c r="AG32" s="14" t="str">
        <f t="shared" si="13"/>
        <v>-</v>
      </c>
      <c r="AH32" s="20">
        <f>AH8-AF8</f>
        <v>0</v>
      </c>
      <c r="AI32" s="14" t="str">
        <f t="shared" si="14"/>
        <v>-</v>
      </c>
      <c r="AJ32" s="20">
        <f>AJ8-AH8</f>
        <v>0</v>
      </c>
      <c r="AK32" s="14" t="str">
        <f t="shared" si="15"/>
        <v>-</v>
      </c>
      <c r="AL32" s="20">
        <f>AL8-AJ8</f>
        <v>0</v>
      </c>
      <c r="AM32" s="14" t="str">
        <f t="shared" si="16"/>
        <v>-</v>
      </c>
      <c r="AN32" s="20">
        <f>AN8-AL8</f>
        <v>6.5076394100995749E-3</v>
      </c>
      <c r="AO32" s="14">
        <f t="shared" si="17"/>
        <v>1.2917318860011236E-2</v>
      </c>
      <c r="AP32" s="20">
        <f>AP8-AN8</f>
        <v>-6.919126036824208E-3</v>
      </c>
      <c r="AQ32" s="14">
        <f t="shared" si="18"/>
        <v>-1.3672503638428299E-2</v>
      </c>
    </row>
    <row r="33" spans="2:43" x14ac:dyDescent="0.25">
      <c r="B33" s="5" t="s">
        <v>15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1.1326860841424091E-2</v>
      </c>
      <c r="I33" s="14">
        <f t="shared" si="1"/>
        <v>7.0000000000001519E-3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3.2362459546926292E-3</v>
      </c>
      <c r="O33" s="14">
        <f t="shared" si="4"/>
        <v>1.999999999999915E-3</v>
      </c>
      <c r="P33" s="20">
        <f t="shared" si="19"/>
        <v>-1.6181229773464256E-3</v>
      </c>
      <c r="Q33" s="14">
        <f t="shared" si="5"/>
        <v>-1.0000000000000495E-3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0</v>
      </c>
      <c r="W33" s="14" t="str">
        <f t="shared" si="8"/>
        <v>-</v>
      </c>
      <c r="X33" s="20">
        <f t="shared" si="19"/>
        <v>0</v>
      </c>
      <c r="Y33" s="14" t="str">
        <f t="shared" ref="Y33:Y47" si="20">IF(Y9-W9=0,"-",Y9-W9)</f>
        <v>-</v>
      </c>
      <c r="Z33" s="20">
        <f t="shared" si="19"/>
        <v>0</v>
      </c>
      <c r="AA33" s="14" t="str">
        <f t="shared" si="10"/>
        <v>-</v>
      </c>
      <c r="AB33" s="20">
        <f t="shared" si="19"/>
        <v>-1.6181229773462036E-3</v>
      </c>
      <c r="AC33" s="14">
        <f t="shared" si="11"/>
        <v>-9.9999999999986558E-4</v>
      </c>
      <c r="AD33" s="20">
        <f t="shared" si="19"/>
        <v>0</v>
      </c>
      <c r="AE33" s="14" t="str">
        <f t="shared" si="12"/>
        <v>-</v>
      </c>
      <c r="AF33" s="20">
        <f t="shared" si="19"/>
        <v>0</v>
      </c>
      <c r="AG33" s="14" t="str">
        <f t="shared" si="13"/>
        <v>-</v>
      </c>
      <c r="AH33" s="20">
        <f t="shared" si="19"/>
        <v>3.2362459546926292E-3</v>
      </c>
      <c r="AI33" s="14">
        <f t="shared" si="14"/>
        <v>1.999999999999915E-3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9.7087378640776656E-3</v>
      </c>
      <c r="AO33" s="14">
        <f t="shared" si="17"/>
        <v>6.0000000000000348E-3</v>
      </c>
      <c r="AP33" s="20">
        <f t="shared" ref="AP33:AP47" si="23">AP9-AN9</f>
        <v>-8.090614886731462E-3</v>
      </c>
      <c r="AQ33" s="14">
        <f t="shared" si="18"/>
        <v>-5.0000000000000634E-3</v>
      </c>
    </row>
    <row r="34" spans="2:43" x14ac:dyDescent="0.25">
      <c r="B34" s="5" t="s">
        <v>16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2.6951004780212395E-2</v>
      </c>
      <c r="I34" s="14">
        <f t="shared" si="1"/>
        <v>5.5222991805815101E-2</v>
      </c>
      <c r="J34" s="20">
        <f t="shared" si="19"/>
        <v>0</v>
      </c>
      <c r="K34" s="14" t="str">
        <f t="shared" si="2"/>
        <v>-</v>
      </c>
      <c r="L34" s="20">
        <f t="shared" si="19"/>
        <v>0</v>
      </c>
      <c r="M34" s="14" t="str">
        <f t="shared" si="3"/>
        <v>-</v>
      </c>
      <c r="N34" s="20">
        <f t="shared" si="19"/>
        <v>-2.1765764685821587E-4</v>
      </c>
      <c r="O34" s="14">
        <f t="shared" si="4"/>
        <v>-4.4598361162956346E-4</v>
      </c>
      <c r="P34" s="20">
        <f t="shared" si="19"/>
        <v>3.668747434282249E-4</v>
      </c>
      <c r="Q34" s="14">
        <f t="shared" si="5"/>
        <v>7.5173156308316197E-4</v>
      </c>
      <c r="R34" s="20">
        <f t="shared" si="19"/>
        <v>0</v>
      </c>
      <c r="S34" s="14" t="str">
        <f t="shared" si="6"/>
        <v>-</v>
      </c>
      <c r="T34" s="20">
        <f t="shared" si="19"/>
        <v>0</v>
      </c>
      <c r="U34" s="14" t="str">
        <f t="shared" si="7"/>
        <v>-</v>
      </c>
      <c r="V34" s="20">
        <f t="shared" si="19"/>
        <v>0</v>
      </c>
      <c r="W34" s="14" t="str">
        <f t="shared" si="8"/>
        <v>-</v>
      </c>
      <c r="X34" s="20">
        <f t="shared" si="19"/>
        <v>0</v>
      </c>
      <c r="Y34" s="14" t="str">
        <f t="shared" si="20"/>
        <v>-</v>
      </c>
      <c r="Z34" s="20">
        <f t="shared" si="19"/>
        <v>0</v>
      </c>
      <c r="AA34" s="14" t="str">
        <f t="shared" si="10"/>
        <v>-</v>
      </c>
      <c r="AB34" s="20">
        <f t="shared" si="19"/>
        <v>-6.2154037826633868E-4</v>
      </c>
      <c r="AC34" s="14">
        <f t="shared" si="11"/>
        <v>-1.2735450680183835E-3</v>
      </c>
      <c r="AD34" s="20">
        <f t="shared" si="19"/>
        <v>0</v>
      </c>
      <c r="AE34" s="14" t="str">
        <f t="shared" si="12"/>
        <v>-</v>
      </c>
      <c r="AF34" s="20">
        <f t="shared" si="19"/>
        <v>0</v>
      </c>
      <c r="AG34" s="14" t="str">
        <f t="shared" si="13"/>
        <v>-</v>
      </c>
      <c r="AH34" s="20">
        <f t="shared" si="19"/>
        <v>0</v>
      </c>
      <c r="AI34" s="14" t="str">
        <f t="shared" si="14"/>
        <v>-</v>
      </c>
      <c r="AJ34" s="20">
        <f t="shared" si="19"/>
        <v>0</v>
      </c>
      <c r="AK34" s="14" t="str">
        <f t="shared" si="15"/>
        <v>-</v>
      </c>
      <c r="AL34" s="20">
        <f t="shared" si="21"/>
        <v>0</v>
      </c>
      <c r="AM34" s="14" t="str">
        <f t="shared" si="16"/>
        <v>-</v>
      </c>
      <c r="AN34" s="20">
        <f t="shared" si="22"/>
        <v>9.3636738750582094E-3</v>
      </c>
      <c r="AO34" s="14">
        <f t="shared" si="17"/>
        <v>1.9319886757456203E-2</v>
      </c>
      <c r="AP34" s="20">
        <f t="shared" si="23"/>
        <v>-7.3073018749294505E-3</v>
      </c>
      <c r="AQ34" s="14">
        <f t="shared" si="18"/>
        <v>-1.4999999999999916E-2</v>
      </c>
    </row>
    <row r="35" spans="2:43" x14ac:dyDescent="0.25">
      <c r="B35" s="5" t="s">
        <v>17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1.0847321226064466E-2</v>
      </c>
      <c r="I35" s="14">
        <f t="shared" si="1"/>
        <v>1.8295847450840313E-2</v>
      </c>
      <c r="J35" s="20">
        <f t="shared" si="19"/>
        <v>0</v>
      </c>
      <c r="K35" s="14" t="str">
        <f t="shared" si="2"/>
        <v>-</v>
      </c>
      <c r="L35" s="20">
        <f t="shared" si="19"/>
        <v>0</v>
      </c>
      <c r="M35" s="14" t="str">
        <f t="shared" si="3"/>
        <v>-</v>
      </c>
      <c r="N35" s="20">
        <f t="shared" si="19"/>
        <v>3.5919575110865409E-4</v>
      </c>
      <c r="O35" s="14">
        <f t="shared" si="4"/>
        <v>6.0584457031514355E-4</v>
      </c>
      <c r="P35" s="20">
        <f t="shared" si="19"/>
        <v>-2.7366472002321451E-4</v>
      </c>
      <c r="Q35" s="14">
        <f t="shared" si="5"/>
        <v>-4.6158197640469578E-4</v>
      </c>
      <c r="R35" s="20">
        <f t="shared" si="19"/>
        <v>0</v>
      </c>
      <c r="S35" s="14" t="str">
        <f t="shared" si="6"/>
        <v>-</v>
      </c>
      <c r="T35" s="20">
        <f t="shared" si="19"/>
        <v>0</v>
      </c>
      <c r="U35" s="14" t="str">
        <f t="shared" si="7"/>
        <v>-</v>
      </c>
      <c r="V35" s="20">
        <f t="shared" si="19"/>
        <v>0</v>
      </c>
      <c r="W35" s="14" t="str">
        <f t="shared" si="8"/>
        <v>-</v>
      </c>
      <c r="X35" s="20">
        <f t="shared" si="19"/>
        <v>0</v>
      </c>
      <c r="Y35" s="14" t="str">
        <f t="shared" si="20"/>
        <v>-</v>
      </c>
      <c r="Z35" s="20">
        <f t="shared" si="19"/>
        <v>0</v>
      </c>
      <c r="AA35" s="14" t="str">
        <f t="shared" si="10"/>
        <v>-</v>
      </c>
      <c r="AB35" s="20">
        <f t="shared" si="19"/>
        <v>-2.0310297030510238E-3</v>
      </c>
      <c r="AC35" s="14">
        <f t="shared" si="11"/>
        <v>-3.4256761499656153E-3</v>
      </c>
      <c r="AD35" s="20">
        <f t="shared" si="19"/>
        <v>0</v>
      </c>
      <c r="AE35" s="14" t="str">
        <f t="shared" si="12"/>
        <v>-</v>
      </c>
      <c r="AF35" s="20">
        <f t="shared" si="19"/>
        <v>0</v>
      </c>
      <c r="AG35" s="14" t="str">
        <f t="shared" si="13"/>
        <v>-</v>
      </c>
      <c r="AH35" s="20">
        <f t="shared" si="19"/>
        <v>-1.4232465675179107E-4</v>
      </c>
      <c r="AI35" s="14">
        <f t="shared" si="14"/>
        <v>-2.4005467840002015E-4</v>
      </c>
      <c r="AJ35" s="20">
        <f t="shared" si="19"/>
        <v>0</v>
      </c>
      <c r="AK35" s="14" t="str">
        <f t="shared" si="15"/>
        <v>-</v>
      </c>
      <c r="AL35" s="20">
        <f t="shared" si="21"/>
        <v>0</v>
      </c>
      <c r="AM35" s="14" t="str">
        <f t="shared" si="16"/>
        <v>-</v>
      </c>
      <c r="AN35" s="20">
        <f t="shared" si="22"/>
        <v>1.0015620948554238E-2</v>
      </c>
      <c r="AO35" s="14">
        <f t="shared" si="17"/>
        <v>1.6926060792647527E-2</v>
      </c>
      <c r="AP35" s="20">
        <f t="shared" si="23"/>
        <v>-7.7937132243686147E-3</v>
      </c>
      <c r="AQ35" s="14">
        <f t="shared" si="18"/>
        <v>-1.3159125145598655E-2</v>
      </c>
    </row>
    <row r="36" spans="2:43" x14ac:dyDescent="0.25">
      <c r="B36" s="5" t="s">
        <v>18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1.0452961672473782E-2</v>
      </c>
      <c r="I36" s="14">
        <f t="shared" si="1"/>
        <v>2.9999999999999602E-3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6.9686411149825211E-3</v>
      </c>
      <c r="O36" s="14">
        <f t="shared" si="4"/>
        <v>2.0000000000000304E-3</v>
      </c>
      <c r="P36" s="20">
        <f t="shared" si="19"/>
        <v>-3.4843205574912606E-3</v>
      </c>
      <c r="Q36" s="14">
        <f t="shared" si="5"/>
        <v>-1.0000000000000156E-3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0</v>
      </c>
      <c r="W36" s="14" t="str">
        <f t="shared" si="8"/>
        <v>-</v>
      </c>
      <c r="X36" s="20">
        <f t="shared" si="19"/>
        <v>0</v>
      </c>
      <c r="Y36" s="14" t="str">
        <f t="shared" si="20"/>
        <v>-</v>
      </c>
      <c r="Z36" s="20">
        <f t="shared" si="19"/>
        <v>0</v>
      </c>
      <c r="AA36" s="14" t="str">
        <f t="shared" si="10"/>
        <v>-</v>
      </c>
      <c r="AB36" s="20">
        <f t="shared" si="19"/>
        <v>0</v>
      </c>
      <c r="AC36" s="14" t="str">
        <f t="shared" si="11"/>
        <v>-</v>
      </c>
      <c r="AD36" s="20">
        <f t="shared" si="19"/>
        <v>0</v>
      </c>
      <c r="AE36" s="14" t="str">
        <f t="shared" si="12"/>
        <v>-</v>
      </c>
      <c r="AF36" s="20">
        <f t="shared" si="19"/>
        <v>0</v>
      </c>
      <c r="AG36" s="14" t="str">
        <f t="shared" si="13"/>
        <v>-</v>
      </c>
      <c r="AH36" s="20">
        <f t="shared" si="19"/>
        <v>3.4843205574912606E-3</v>
      </c>
      <c r="AI36" s="14">
        <f t="shared" si="14"/>
        <v>1.0000000000000156E-3</v>
      </c>
      <c r="AJ36" s="20">
        <f t="shared" si="19"/>
        <v>0</v>
      </c>
      <c r="AK36" s="14" t="str">
        <f t="shared" si="15"/>
        <v>-</v>
      </c>
      <c r="AL36" s="20">
        <f t="shared" si="21"/>
        <v>0</v>
      </c>
      <c r="AM36" s="14" t="str">
        <f t="shared" si="16"/>
        <v>-</v>
      </c>
      <c r="AN36" s="20">
        <f t="shared" si="22"/>
        <v>1.0452961672474004E-2</v>
      </c>
      <c r="AO36" s="14">
        <f t="shared" si="17"/>
        <v>3.0000000000000183E-3</v>
      </c>
      <c r="AP36" s="20">
        <f t="shared" si="23"/>
        <v>-6.9686411149825211E-3</v>
      </c>
      <c r="AQ36" s="14">
        <f t="shared" si="18"/>
        <v>-1.9999999999999914E-3</v>
      </c>
    </row>
    <row r="37" spans="2:43" x14ac:dyDescent="0.25">
      <c r="B37" s="5" t="s">
        <v>19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9.2243540483432085E-3</v>
      </c>
      <c r="I37" s="14">
        <f t="shared" si="1"/>
        <v>1.6351600750002603E-2</v>
      </c>
      <c r="J37" s="20">
        <f t="shared" si="19"/>
        <v>0</v>
      </c>
      <c r="K37" s="14" t="str">
        <f t="shared" si="2"/>
        <v>-</v>
      </c>
      <c r="L37" s="20">
        <f t="shared" si="19"/>
        <v>0</v>
      </c>
      <c r="M37" s="14" t="str">
        <f t="shared" si="3"/>
        <v>-</v>
      </c>
      <c r="N37" s="20">
        <f t="shared" si="19"/>
        <v>1.0961188869995642E-3</v>
      </c>
      <c r="O37" s="14">
        <f t="shared" si="4"/>
        <v>1.9430410325561032E-3</v>
      </c>
      <c r="P37" s="20">
        <f t="shared" si="19"/>
        <v>-8.9801023604474395E-4</v>
      </c>
      <c r="Q37" s="14">
        <f t="shared" si="5"/>
        <v>-1.5918626683521613E-3</v>
      </c>
      <c r="R37" s="20">
        <f t="shared" si="19"/>
        <v>0</v>
      </c>
      <c r="S37" s="14" t="str">
        <f t="shared" si="6"/>
        <v>-</v>
      </c>
      <c r="T37" s="20">
        <f t="shared" si="19"/>
        <v>0</v>
      </c>
      <c r="U37" s="14" t="str">
        <f t="shared" si="7"/>
        <v>-</v>
      </c>
      <c r="V37" s="20">
        <f t="shared" si="19"/>
        <v>0</v>
      </c>
      <c r="W37" s="14" t="str">
        <f t="shared" si="8"/>
        <v>-</v>
      </c>
      <c r="X37" s="20">
        <f t="shared" si="19"/>
        <v>0</v>
      </c>
      <c r="Y37" s="14" t="str">
        <f t="shared" si="20"/>
        <v>-</v>
      </c>
      <c r="Z37" s="20">
        <f t="shared" si="19"/>
        <v>0</v>
      </c>
      <c r="AA37" s="14" t="str">
        <f t="shared" si="10"/>
        <v>-</v>
      </c>
      <c r="AB37" s="20">
        <f t="shared" si="19"/>
        <v>-1.4297567332690608E-3</v>
      </c>
      <c r="AC37" s="14">
        <f t="shared" si="11"/>
        <v>-2.5344659527938452E-3</v>
      </c>
      <c r="AD37" s="20">
        <f t="shared" si="19"/>
        <v>0</v>
      </c>
      <c r="AE37" s="14" t="str">
        <f t="shared" si="12"/>
        <v>-</v>
      </c>
      <c r="AF37" s="20">
        <f t="shared" si="19"/>
        <v>0</v>
      </c>
      <c r="AG37" s="14" t="str">
        <f t="shared" si="13"/>
        <v>-</v>
      </c>
      <c r="AH37" s="20">
        <f t="shared" si="19"/>
        <v>-1.1512032690319529E-4</v>
      </c>
      <c r="AI37" s="14">
        <f t="shared" si="14"/>
        <v>-2.0406866582387342E-4</v>
      </c>
      <c r="AJ37" s="20">
        <f t="shared" si="19"/>
        <v>0</v>
      </c>
      <c r="AK37" s="14" t="str">
        <f t="shared" si="15"/>
        <v>-</v>
      </c>
      <c r="AL37" s="20">
        <f t="shared" si="21"/>
        <v>0</v>
      </c>
      <c r="AM37" s="14" t="str">
        <f t="shared" si="16"/>
        <v>-</v>
      </c>
      <c r="AN37" s="20"/>
      <c r="AO37" s="14">
        <f t="shared" si="17"/>
        <v>-1.3964244495588826E-2</v>
      </c>
      <c r="AP37" s="20"/>
      <c r="AQ37" s="14" t="str">
        <f t="shared" si="18"/>
        <v>-</v>
      </c>
    </row>
    <row r="38" spans="2:43" x14ac:dyDescent="0.25">
      <c r="B38" s="5" t="s">
        <v>20</v>
      </c>
      <c r="D38" s="24"/>
      <c r="E38" s="25"/>
      <c r="F38" s="20">
        <f t="shared" si="19"/>
        <v>0</v>
      </c>
      <c r="G38" s="14" t="str">
        <f t="shared" si="0"/>
        <v>-</v>
      </c>
      <c r="H38" s="20" t="e">
        <f t="shared" si="19"/>
        <v>#VALUE!</v>
      </c>
      <c r="I38" s="14" t="str">
        <f t="shared" si="1"/>
        <v>-</v>
      </c>
      <c r="J38" s="20" t="e">
        <f t="shared" si="19"/>
        <v>#VALUE!</v>
      </c>
      <c r="K38" s="14" t="str">
        <f t="shared" si="2"/>
        <v>-</v>
      </c>
      <c r="L38" s="20" t="e">
        <f t="shared" si="19"/>
        <v>#VALUE!</v>
      </c>
      <c r="M38" s="14" t="str">
        <f t="shared" si="3"/>
        <v>-</v>
      </c>
      <c r="N38" s="20" t="e">
        <f t="shared" si="19"/>
        <v>#VALUE!</v>
      </c>
      <c r="O38" s="14" t="str">
        <f t="shared" si="4"/>
        <v>-</v>
      </c>
      <c r="P38" s="20" t="e">
        <f t="shared" si="19"/>
        <v>#VALUE!</v>
      </c>
      <c r="Q38" s="14" t="str">
        <f t="shared" si="5"/>
        <v>-</v>
      </c>
      <c r="R38" s="20" t="e">
        <f t="shared" si="19"/>
        <v>#VALUE!</v>
      </c>
      <c r="S38" s="14" t="str">
        <f t="shared" si="6"/>
        <v>-</v>
      </c>
      <c r="T38" s="20" t="e">
        <f t="shared" si="19"/>
        <v>#VALUE!</v>
      </c>
      <c r="U38" s="14" t="str">
        <f t="shared" si="7"/>
        <v>-</v>
      </c>
      <c r="V38" s="20" t="e">
        <f t="shared" si="19"/>
        <v>#VALUE!</v>
      </c>
      <c r="W38" s="14" t="str">
        <f t="shared" si="8"/>
        <v>-</v>
      </c>
      <c r="X38" s="20" t="e">
        <f t="shared" si="19"/>
        <v>#VALUE!</v>
      </c>
      <c r="Y38" s="14" t="str">
        <f t="shared" si="20"/>
        <v>-</v>
      </c>
      <c r="Z38" s="20" t="e">
        <f t="shared" si="19"/>
        <v>#VALUE!</v>
      </c>
      <c r="AA38" s="14" t="str">
        <f t="shared" si="10"/>
        <v>-</v>
      </c>
      <c r="AB38" s="20" t="e">
        <f t="shared" si="19"/>
        <v>#VALUE!</v>
      </c>
      <c r="AC38" s="14" t="str">
        <f t="shared" si="11"/>
        <v>-</v>
      </c>
      <c r="AD38" s="20" t="e">
        <f t="shared" si="19"/>
        <v>#VALUE!</v>
      </c>
      <c r="AE38" s="14" t="str">
        <f t="shared" si="12"/>
        <v>-</v>
      </c>
      <c r="AF38" s="20" t="e">
        <f t="shared" si="19"/>
        <v>#VALUE!</v>
      </c>
      <c r="AG38" s="14" t="str">
        <f t="shared" si="13"/>
        <v>-</v>
      </c>
      <c r="AH38" s="20" t="e">
        <f t="shared" si="19"/>
        <v>#VALUE!</v>
      </c>
      <c r="AI38" s="14" t="str">
        <f t="shared" si="14"/>
        <v>-</v>
      </c>
      <c r="AJ38" s="20" t="e">
        <f t="shared" si="19"/>
        <v>#VALUE!</v>
      </c>
      <c r="AK38" s="14" t="str">
        <f t="shared" si="15"/>
        <v>-</v>
      </c>
      <c r="AL38" s="20" t="e">
        <f t="shared" si="21"/>
        <v>#VALUE!</v>
      </c>
      <c r="AM38" s="14" t="str">
        <f t="shared" si="16"/>
        <v>-</v>
      </c>
      <c r="AN38" s="20"/>
      <c r="AO38" s="14" t="str">
        <f t="shared" si="17"/>
        <v>-</v>
      </c>
      <c r="AP38" s="20"/>
      <c r="AQ38" s="14" t="str">
        <f t="shared" si="18"/>
        <v>-</v>
      </c>
    </row>
    <row r="39" spans="2:43" x14ac:dyDescent="0.25">
      <c r="B39" s="5" t="s">
        <v>21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1.1878081095346049E-2</v>
      </c>
      <c r="I39" s="14">
        <f t="shared" si="1"/>
        <v>1.8119194568284168E-2</v>
      </c>
      <c r="J39" s="20">
        <f t="shared" si="19"/>
        <v>0</v>
      </c>
      <c r="K39" s="14" t="str">
        <f t="shared" si="2"/>
        <v>-</v>
      </c>
      <c r="L39" s="20">
        <f t="shared" si="19"/>
        <v>0</v>
      </c>
      <c r="M39" s="14" t="str">
        <f t="shared" si="3"/>
        <v>-</v>
      </c>
      <c r="N39" s="20">
        <f t="shared" si="19"/>
        <v>-4.0076014082008893E-3</v>
      </c>
      <c r="O39" s="14">
        <f t="shared" si="4"/>
        <v>-6.1133199112249244E-3</v>
      </c>
      <c r="P39" s="20">
        <f t="shared" si="19"/>
        <v>1.7314818081002326E-3</v>
      </c>
      <c r="Q39" s="14">
        <f t="shared" si="5"/>
        <v>2.6412562366412706E-3</v>
      </c>
      <c r="R39" s="20">
        <f t="shared" si="19"/>
        <v>0</v>
      </c>
      <c r="S39" s="14" t="str">
        <f t="shared" si="6"/>
        <v>-</v>
      </c>
      <c r="T39" s="20">
        <f t="shared" si="19"/>
        <v>0</v>
      </c>
      <c r="U39" s="14" t="str">
        <f t="shared" si="7"/>
        <v>-</v>
      </c>
      <c r="V39" s="20">
        <f t="shared" si="19"/>
        <v>0</v>
      </c>
      <c r="W39" s="14" t="str">
        <f t="shared" si="8"/>
        <v>-</v>
      </c>
      <c r="X39" s="20">
        <f t="shared" si="19"/>
        <v>0</v>
      </c>
      <c r="Y39" s="14" t="str">
        <f t="shared" si="20"/>
        <v>-</v>
      </c>
      <c r="Z39" s="20">
        <f t="shared" si="19"/>
        <v>0</v>
      </c>
      <c r="AA39" s="14" t="str">
        <f t="shared" si="10"/>
        <v>-</v>
      </c>
      <c r="AB39" s="20">
        <f t="shared" si="19"/>
        <v>-2.5736200792871866E-3</v>
      </c>
      <c r="AC39" s="14">
        <f t="shared" si="11"/>
        <v>-3.9258801642394862E-3</v>
      </c>
      <c r="AD39" s="20">
        <f t="shared" si="19"/>
        <v>0</v>
      </c>
      <c r="AE39" s="14" t="str">
        <f t="shared" si="12"/>
        <v>-</v>
      </c>
      <c r="AF39" s="20">
        <f t="shared" si="19"/>
        <v>0</v>
      </c>
      <c r="AG39" s="14" t="str">
        <f t="shared" si="13"/>
        <v>-</v>
      </c>
      <c r="AH39" s="20">
        <f t="shared" si="19"/>
        <v>1.5322847859433608E-5</v>
      </c>
      <c r="AI39" s="14">
        <f t="shared" si="14"/>
        <v>2.3373948997002653E-5</v>
      </c>
      <c r="AJ39" s="20">
        <f t="shared" si="19"/>
        <v>0</v>
      </c>
      <c r="AK39" s="14" t="str">
        <f t="shared" si="15"/>
        <v>-</v>
      </c>
      <c r="AL39" s="20">
        <f t="shared" si="21"/>
        <v>0</v>
      </c>
      <c r="AM39" s="14" t="str">
        <f t="shared" si="16"/>
        <v>-</v>
      </c>
      <c r="AN39" s="20"/>
      <c r="AO39" s="14">
        <f t="shared" si="17"/>
        <v>-1.0744624678458031E-2</v>
      </c>
      <c r="AP39" s="20"/>
      <c r="AQ39" s="14" t="str">
        <f t="shared" si="18"/>
        <v>-</v>
      </c>
    </row>
    <row r="40" spans="2:43" x14ac:dyDescent="0.25">
      <c r="B40" s="5" t="s">
        <v>90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22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7.2441670110920953E-3</v>
      </c>
      <c r="I42" s="14">
        <f t="shared" si="1"/>
        <v>1.4288103733248375E-2</v>
      </c>
      <c r="J42" s="20">
        <f t="shared" si="19"/>
        <v>0</v>
      </c>
      <c r="K42" s="14" t="str">
        <f t="shared" si="2"/>
        <v>-</v>
      </c>
      <c r="L42" s="20">
        <f t="shared" si="19"/>
        <v>0</v>
      </c>
      <c r="M42" s="14" t="str">
        <f t="shared" si="3"/>
        <v>-</v>
      </c>
      <c r="N42" s="20">
        <f t="shared" si="19"/>
        <v>3.395235591315382E-3</v>
      </c>
      <c r="O42" s="14">
        <f t="shared" si="4"/>
        <v>6.6966261618835281E-3</v>
      </c>
      <c r="P42" s="20">
        <f t="shared" si="19"/>
        <v>-1.5358289170632755E-3</v>
      </c>
      <c r="Q42" s="14">
        <f t="shared" si="5"/>
        <v>-3.0292072021424234E-3</v>
      </c>
      <c r="R42" s="20">
        <f t="shared" si="19"/>
        <v>0</v>
      </c>
      <c r="S42" s="14" t="str">
        <f t="shared" si="6"/>
        <v>-</v>
      </c>
      <c r="T42" s="20">
        <f t="shared" si="19"/>
        <v>0</v>
      </c>
      <c r="U42" s="14" t="str">
        <f t="shared" si="7"/>
        <v>-</v>
      </c>
      <c r="V42" s="20">
        <f t="shared" si="19"/>
        <v>0</v>
      </c>
      <c r="W42" s="14" t="str">
        <f t="shared" si="8"/>
        <v>-</v>
      </c>
      <c r="X42" s="20">
        <f t="shared" si="19"/>
        <v>0</v>
      </c>
      <c r="Y42" s="14" t="str">
        <f t="shared" si="20"/>
        <v>-</v>
      </c>
      <c r="Z42" s="20">
        <f t="shared" si="19"/>
        <v>5.4978554296258864E-5</v>
      </c>
      <c r="AA42" s="14">
        <f t="shared" si="10"/>
        <v>1.0843748987084123E-4</v>
      </c>
      <c r="AB42" s="20">
        <f t="shared" si="19"/>
        <v>2.7637753782825403E-3</v>
      </c>
      <c r="AC42" s="14">
        <f t="shared" si="11"/>
        <v>5.4511594279695562E-3</v>
      </c>
      <c r="AD42" s="20">
        <f t="shared" si="19"/>
        <v>0</v>
      </c>
      <c r="AE42" s="14" t="str">
        <f t="shared" si="12"/>
        <v>-</v>
      </c>
      <c r="AF42" s="20">
        <f t="shared" si="19"/>
        <v>0</v>
      </c>
      <c r="AG42" s="14" t="str">
        <f t="shared" si="13"/>
        <v>-</v>
      </c>
      <c r="AH42" s="20">
        <f t="shared" si="19"/>
        <v>5.4978554296480908E-5</v>
      </c>
      <c r="AI42" s="14">
        <f t="shared" si="14"/>
        <v>1.0843748987153859E-4</v>
      </c>
      <c r="AJ42" s="20">
        <f t="shared" si="19"/>
        <v>0</v>
      </c>
      <c r="AK42" s="14" t="str">
        <f t="shared" si="15"/>
        <v>-</v>
      </c>
      <c r="AL42" s="20">
        <f t="shared" si="21"/>
        <v>0</v>
      </c>
      <c r="AM42" s="14" t="str">
        <f t="shared" si="16"/>
        <v>-</v>
      </c>
      <c r="AN42" s="20">
        <f t="shared" si="22"/>
        <v>9.278821775742685E-3</v>
      </c>
      <c r="AO42" s="14">
        <f t="shared" si="17"/>
        <v>1.8375820207990279E-2</v>
      </c>
      <c r="AP42" s="20">
        <f t="shared" si="23"/>
        <v>-7.2268211460086995E-3</v>
      </c>
      <c r="AQ42" s="14">
        <f t="shared" si="18"/>
        <v>-1.4279269902623383E-2</v>
      </c>
    </row>
    <row r="43" spans="2:43" x14ac:dyDescent="0.25">
      <c r="B43" s="5" t="s">
        <v>23</v>
      </c>
      <c r="D43" s="24"/>
      <c r="E43" s="25"/>
      <c r="F43" s="20">
        <f t="shared" si="19"/>
        <v>0</v>
      </c>
      <c r="G43" s="14"/>
      <c r="H43" s="20">
        <f t="shared" si="19"/>
        <v>1.0654507000197766E-2</v>
      </c>
      <c r="I43" s="14">
        <f t="shared" si="1"/>
        <v>2.0957676482489772E-2</v>
      </c>
      <c r="J43" s="20">
        <f t="shared" si="19"/>
        <v>0</v>
      </c>
      <c r="K43" s="14" t="str">
        <f t="shared" si="2"/>
        <v>-</v>
      </c>
      <c r="L43" s="20">
        <f t="shared" si="19"/>
        <v>0</v>
      </c>
      <c r="M43" s="14" t="str">
        <f t="shared" si="3"/>
        <v>-</v>
      </c>
      <c r="N43" s="20">
        <f t="shared" si="19"/>
        <v>5.0014953003443274E-3</v>
      </c>
      <c r="O43" s="14">
        <f t="shared" si="4"/>
        <v>9.8380638758197268E-3</v>
      </c>
      <c r="P43" s="20">
        <f t="shared" si="19"/>
        <v>-1.6293882076063859E-3</v>
      </c>
      <c r="Q43" s="14">
        <f t="shared" si="5"/>
        <v>-3.2050465515456282E-3</v>
      </c>
      <c r="R43" s="20">
        <f t="shared" si="19"/>
        <v>0</v>
      </c>
      <c r="S43" s="14" t="str">
        <f t="shared" si="6"/>
        <v>-</v>
      </c>
      <c r="T43" s="20">
        <f t="shared" si="19"/>
        <v>0</v>
      </c>
      <c r="U43" s="14" t="str">
        <f t="shared" si="7"/>
        <v>-</v>
      </c>
      <c r="V43" s="20">
        <f t="shared" si="19"/>
        <v>0</v>
      </c>
      <c r="W43" s="14" t="str">
        <f t="shared" si="8"/>
        <v>-</v>
      </c>
      <c r="X43" s="20">
        <f t="shared" si="19"/>
        <v>0</v>
      </c>
      <c r="Y43" s="14" t="str">
        <f t="shared" si="20"/>
        <v>-</v>
      </c>
      <c r="Z43" s="20">
        <f t="shared" si="19"/>
        <v>0</v>
      </c>
      <c r="AA43" s="14" t="str">
        <f t="shared" si="10"/>
        <v>-</v>
      </c>
      <c r="AB43" s="20">
        <f t="shared" si="19"/>
        <v>7.8914253663664446E-4</v>
      </c>
      <c r="AC43" s="14">
        <f t="shared" si="11"/>
        <v>1.5522627167165876E-3</v>
      </c>
      <c r="AD43" s="20">
        <f t="shared" si="19"/>
        <v>0</v>
      </c>
      <c r="AE43" s="14" t="str">
        <f t="shared" si="12"/>
        <v>-</v>
      </c>
      <c r="AF43" s="20">
        <f t="shared" si="19"/>
        <v>0</v>
      </c>
      <c r="AG43" s="14" t="str">
        <f t="shared" si="13"/>
        <v>-</v>
      </c>
      <c r="AH43" s="20">
        <f t="shared" si="19"/>
        <v>5.3928718628970529E-5</v>
      </c>
      <c r="AI43" s="14">
        <f t="shared" si="14"/>
        <v>1.0607911169642145E-4</v>
      </c>
      <c r="AJ43" s="20">
        <f t="shared" si="19"/>
        <v>0</v>
      </c>
      <c r="AK43" s="14" t="str">
        <f t="shared" si="15"/>
        <v>-</v>
      </c>
      <c r="AL43" s="20">
        <f t="shared" si="21"/>
        <v>0</v>
      </c>
      <c r="AM43" s="14" t="str">
        <f t="shared" si="16"/>
        <v>-</v>
      </c>
      <c r="AN43" s="20">
        <f t="shared" si="22"/>
        <v>1.3696349731112667E-2</v>
      </c>
      <c r="AO43" s="14">
        <f t="shared" si="17"/>
        <v>2.7187409263420347E-2</v>
      </c>
      <c r="AP43" s="20">
        <f t="shared" si="23"/>
        <v>-6.7091493948585601E-3</v>
      </c>
      <c r="AQ43" s="14">
        <f t="shared" si="18"/>
        <v>-1.3254921065807598E-2</v>
      </c>
    </row>
    <row r="44" spans="2:43" x14ac:dyDescent="0.25">
      <c r="B44" s="5" t="s">
        <v>24</v>
      </c>
      <c r="D44" s="24"/>
      <c r="E44" s="25"/>
      <c r="F44" s="20">
        <f t="shared" si="19"/>
        <v>0</v>
      </c>
      <c r="G44" s="14"/>
      <c r="H44" s="20">
        <f t="shared" si="19"/>
        <v>1.0862271503388365E-2</v>
      </c>
      <c r="I44" s="14">
        <f t="shared" si="1"/>
        <v>1.4332839802905169E-2</v>
      </c>
      <c r="J44" s="20">
        <f t="shared" si="19"/>
        <v>0</v>
      </c>
      <c r="K44" s="14" t="str">
        <f t="shared" si="2"/>
        <v>-</v>
      </c>
      <c r="L44" s="20">
        <f t="shared" si="19"/>
        <v>0</v>
      </c>
      <c r="M44" s="14" t="str">
        <f t="shared" si="3"/>
        <v>-</v>
      </c>
      <c r="N44" s="20">
        <f t="shared" si="19"/>
        <v>1.3039013602800242E-3</v>
      </c>
      <c r="O44" s="14">
        <f t="shared" si="4"/>
        <v>1.7205065542556866E-3</v>
      </c>
      <c r="P44" s="20">
        <f t="shared" si="19"/>
        <v>-1.3237916913282355E-3</v>
      </c>
      <c r="Q44" s="14">
        <f t="shared" si="5"/>
        <v>-1.7467519789303582E-3</v>
      </c>
      <c r="R44" s="20">
        <f t="shared" si="19"/>
        <v>0</v>
      </c>
      <c r="S44" s="14" t="str">
        <f t="shared" si="6"/>
        <v>-</v>
      </c>
      <c r="T44" s="20">
        <f t="shared" si="19"/>
        <v>0</v>
      </c>
      <c r="U44" s="14" t="str">
        <f t="shared" si="7"/>
        <v>-</v>
      </c>
      <c r="V44" s="20">
        <f t="shared" si="19"/>
        <v>0</v>
      </c>
      <c r="W44" s="14" t="str">
        <f t="shared" si="8"/>
        <v>-</v>
      </c>
      <c r="X44" s="20">
        <f t="shared" si="19"/>
        <v>0</v>
      </c>
      <c r="Y44" s="14" t="str">
        <f t="shared" si="20"/>
        <v>-</v>
      </c>
      <c r="Z44" s="20">
        <f t="shared" si="19"/>
        <v>0</v>
      </c>
      <c r="AA44" s="14" t="str">
        <f t="shared" si="10"/>
        <v>-</v>
      </c>
      <c r="AB44" s="20">
        <f t="shared" si="19"/>
        <v>-1.3034352296796836E-3</v>
      </c>
      <c r="AC44" s="14">
        <f t="shared" si="11"/>
        <v>-1.7198914918151124E-3</v>
      </c>
      <c r="AD44" s="20">
        <f t="shared" si="19"/>
        <v>0</v>
      </c>
      <c r="AE44" s="14" t="str">
        <f t="shared" si="12"/>
        <v>-</v>
      </c>
      <c r="AF44" s="20">
        <f t="shared" si="19"/>
        <v>0</v>
      </c>
      <c r="AG44" s="14" t="str">
        <f t="shared" si="13"/>
        <v>-</v>
      </c>
      <c r="AH44" s="20">
        <f t="shared" si="19"/>
        <v>-3.2109308776195888E-4</v>
      </c>
      <c r="AI44" s="14">
        <f t="shared" si="14"/>
        <v>-4.236844740326158E-4</v>
      </c>
      <c r="AJ44" s="20">
        <f t="shared" si="19"/>
        <v>0</v>
      </c>
      <c r="AK44" s="14" t="str">
        <f t="shared" si="15"/>
        <v>-</v>
      </c>
      <c r="AL44" s="20">
        <f t="shared" si="21"/>
        <v>0</v>
      </c>
      <c r="AM44" s="14" t="str">
        <f t="shared" si="16"/>
        <v>-</v>
      </c>
      <c r="AN44" s="20">
        <f t="shared" si="22"/>
        <v>1.5077435243401549E-2</v>
      </c>
      <c r="AO44" s="14">
        <f t="shared" si="17"/>
        <v>2.0070920256912657E-2</v>
      </c>
      <c r="AP44" s="20">
        <f t="shared" si="23"/>
        <v>-7.9607979800260242E-3</v>
      </c>
      <c r="AQ44" s="14">
        <f t="shared" si="18"/>
        <v>-1.0562042845862214E-2</v>
      </c>
    </row>
    <row r="45" spans="2:43" x14ac:dyDescent="0.25">
      <c r="B45" s="5" t="s">
        <v>77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1.3029315960912058E-2</v>
      </c>
      <c r="I45" s="14">
        <f t="shared" si="1"/>
        <v>2.3999999999999924E-2</v>
      </c>
      <c r="J45" s="20">
        <f t="shared" si="19"/>
        <v>0</v>
      </c>
      <c r="K45" s="14" t="str">
        <f t="shared" si="2"/>
        <v>-</v>
      </c>
      <c r="L45" s="20">
        <f t="shared" si="19"/>
        <v>0</v>
      </c>
      <c r="M45" s="14" t="str">
        <f t="shared" si="3"/>
        <v>-</v>
      </c>
      <c r="N45" s="20">
        <f t="shared" si="19"/>
        <v>-6.514657980456029E-3</v>
      </c>
      <c r="O45" s="14">
        <f t="shared" si="4"/>
        <v>-1.1999999999999962E-2</v>
      </c>
      <c r="P45" s="20">
        <f t="shared" si="19"/>
        <v>6.514657980456029E-3</v>
      </c>
      <c r="Q45" s="14">
        <f t="shared" si="5"/>
        <v>1.1999999999999962E-2</v>
      </c>
      <c r="R45" s="20">
        <f t="shared" si="19"/>
        <v>0</v>
      </c>
      <c r="S45" s="14" t="str">
        <f t="shared" si="6"/>
        <v>-</v>
      </c>
      <c r="T45" s="20">
        <f t="shared" si="19"/>
        <v>0</v>
      </c>
      <c r="U45" s="14" t="str">
        <f t="shared" si="7"/>
        <v>-</v>
      </c>
      <c r="V45" s="20">
        <f t="shared" si="19"/>
        <v>0</v>
      </c>
      <c r="W45" s="14" t="str">
        <f t="shared" si="8"/>
        <v>-</v>
      </c>
      <c r="X45" s="20">
        <f t="shared" si="19"/>
        <v>0</v>
      </c>
      <c r="Y45" s="14" t="str">
        <f t="shared" si="20"/>
        <v>-</v>
      </c>
      <c r="Z45" s="20">
        <f t="shared" si="19"/>
        <v>0</v>
      </c>
      <c r="AA45" s="14" t="str">
        <f t="shared" si="10"/>
        <v>-</v>
      </c>
      <c r="AB45" s="20">
        <f t="shared" si="19"/>
        <v>1.1943539630835831E-2</v>
      </c>
      <c r="AC45" s="14">
        <f t="shared" si="11"/>
        <v>2.1999999999999777E-2</v>
      </c>
      <c r="AD45" s="20">
        <f t="shared" si="19"/>
        <v>0</v>
      </c>
      <c r="AE45" s="14" t="str">
        <f t="shared" si="12"/>
        <v>-</v>
      </c>
      <c r="AF45" s="20">
        <f t="shared" si="19"/>
        <v>0</v>
      </c>
      <c r="AG45" s="14" t="str">
        <f t="shared" si="13"/>
        <v>-</v>
      </c>
      <c r="AH45" s="20">
        <f t="shared" si="19"/>
        <v>5.4288816503822446E-4</v>
      </c>
      <c r="AI45" s="14">
        <f t="shared" si="14"/>
        <v>1.0000000000004103E-3</v>
      </c>
      <c r="AJ45" s="20">
        <f t="shared" si="19"/>
        <v>0</v>
      </c>
      <c r="AK45" s="14" t="str">
        <f t="shared" si="15"/>
        <v>-</v>
      </c>
      <c r="AL45" s="20">
        <f t="shared" si="21"/>
        <v>0</v>
      </c>
      <c r="AM45" s="14" t="str">
        <f t="shared" si="16"/>
        <v>-</v>
      </c>
      <c r="AN45" s="20">
        <f t="shared" si="22"/>
        <v>8.1433224755700362E-3</v>
      </c>
      <c r="AO45" s="14">
        <f t="shared" si="17"/>
        <v>1.4999999999999909E-2</v>
      </c>
      <c r="AP45" s="20">
        <f t="shared" si="23"/>
        <v>-5.4288816503800241E-3</v>
      </c>
      <c r="AQ45" s="14">
        <f t="shared" si="18"/>
        <v>-1.0000000000000064E-2</v>
      </c>
    </row>
    <row r="46" spans="2:43" x14ac:dyDescent="0.25">
      <c r="B46" s="5" t="s">
        <v>78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1.2611879576891694E-2</v>
      </c>
      <c r="I46" s="14">
        <f t="shared" si="1"/>
        <v>3.0999999999999923E-2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-6.5093572009762291E-3</v>
      </c>
      <c r="O46" s="14">
        <f t="shared" si="4"/>
        <v>-1.5999999999999914E-2</v>
      </c>
      <c r="P46" s="20">
        <f t="shared" si="19"/>
        <v>4.8820179007320608E-3</v>
      </c>
      <c r="Q46" s="14">
        <f t="shared" si="5"/>
        <v>1.1999999999999809E-2</v>
      </c>
      <c r="R46" s="20">
        <f t="shared" si="19"/>
        <v>0</v>
      </c>
      <c r="S46" s="14" t="str">
        <f t="shared" si="6"/>
        <v>-</v>
      </c>
      <c r="T46" s="20">
        <f t="shared" si="19"/>
        <v>0</v>
      </c>
      <c r="U46" s="14" t="str">
        <f t="shared" si="7"/>
        <v>-</v>
      </c>
      <c r="V46" s="20">
        <f t="shared" si="19"/>
        <v>0</v>
      </c>
      <c r="W46" s="14" t="str">
        <f t="shared" si="8"/>
        <v>-</v>
      </c>
      <c r="X46" s="20">
        <f t="shared" si="19"/>
        <v>0</v>
      </c>
      <c r="Y46" s="14" t="str">
        <f t="shared" si="20"/>
        <v>-</v>
      </c>
      <c r="Z46" s="20">
        <f t="shared" si="19"/>
        <v>0</v>
      </c>
      <c r="AA46" s="14" t="str">
        <f t="shared" si="10"/>
        <v>-</v>
      </c>
      <c r="AB46" s="20">
        <f t="shared" si="19"/>
        <v>6.1025223759154645E-3</v>
      </c>
      <c r="AC46" s="14">
        <f t="shared" si="11"/>
        <v>1.500000000000001E-2</v>
      </c>
      <c r="AD46" s="20">
        <f t="shared" si="19"/>
        <v>0</v>
      </c>
      <c r="AE46" s="14" t="str">
        <f t="shared" si="12"/>
        <v>-</v>
      </c>
      <c r="AF46" s="20">
        <f t="shared" si="19"/>
        <v>0</v>
      </c>
      <c r="AG46" s="14" t="str">
        <f t="shared" si="13"/>
        <v>-</v>
      </c>
      <c r="AH46" s="20">
        <f t="shared" si="19"/>
        <v>0</v>
      </c>
      <c r="AI46" s="14" t="str">
        <f t="shared" si="14"/>
        <v>-</v>
      </c>
      <c r="AJ46" s="20">
        <f t="shared" si="19"/>
        <v>0</v>
      </c>
      <c r="AK46" s="14" t="str">
        <f t="shared" si="15"/>
        <v>-</v>
      </c>
      <c r="AL46" s="20">
        <f t="shared" si="21"/>
        <v>0</v>
      </c>
      <c r="AM46" s="14" t="str">
        <f t="shared" si="16"/>
        <v>-</v>
      </c>
      <c r="AN46" s="20">
        <f t="shared" si="22"/>
        <v>9.3572009764035791E-3</v>
      </c>
      <c r="AO46" s="14">
        <f t="shared" si="17"/>
        <v>2.2999999999999868E-2</v>
      </c>
      <c r="AP46" s="20">
        <f t="shared" si="23"/>
        <v>-6.1025223759154645E-3</v>
      </c>
      <c r="AQ46" s="14">
        <f t="shared" si="18"/>
        <v>-1.4999999999999972E-2</v>
      </c>
    </row>
    <row r="47" spans="2:43" x14ac:dyDescent="0.25">
      <c r="B47" s="5" t="s">
        <v>79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1.2311557788944549E-2</v>
      </c>
      <c r="I47" s="14">
        <f t="shared" si="1"/>
        <v>4.8999999999999592E-2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-4.7738693467336279E-3</v>
      </c>
      <c r="O47" s="14">
        <f t="shared" si="4"/>
        <v>-1.9000000000000003E-2</v>
      </c>
      <c r="P47" s="20">
        <f t="shared" si="19"/>
        <v>2.7638190954775155E-3</v>
      </c>
      <c r="Q47" s="14">
        <f t="shared" si="5"/>
        <v>1.1000000000000079E-2</v>
      </c>
      <c r="R47" s="20">
        <f t="shared" si="19"/>
        <v>0</v>
      </c>
      <c r="S47" s="14" t="str">
        <f t="shared" si="6"/>
        <v>-</v>
      </c>
      <c r="T47" s="20">
        <f t="shared" si="19"/>
        <v>0</v>
      </c>
      <c r="U47" s="14" t="str">
        <f t="shared" si="7"/>
        <v>-</v>
      </c>
      <c r="V47" s="20">
        <f t="shared" si="19"/>
        <v>0</v>
      </c>
      <c r="W47" s="14" t="str">
        <f t="shared" si="8"/>
        <v>-</v>
      </c>
      <c r="X47" s="20">
        <f t="shared" si="19"/>
        <v>0</v>
      </c>
      <c r="Y47" s="14" t="str">
        <f t="shared" si="20"/>
        <v>-</v>
      </c>
      <c r="Z47" s="20">
        <f t="shared" si="19"/>
        <v>0</v>
      </c>
      <c r="AA47" s="14" t="str">
        <f t="shared" si="10"/>
        <v>-</v>
      </c>
      <c r="AB47" s="20">
        <f t="shared" si="19"/>
        <v>1.5075376884421399E-3</v>
      </c>
      <c r="AC47" s="14">
        <f t="shared" si="11"/>
        <v>6.0000000000003245E-3</v>
      </c>
      <c r="AD47" s="20">
        <f t="shared" si="19"/>
        <v>0</v>
      </c>
      <c r="AE47" s="14" t="str">
        <f t="shared" si="12"/>
        <v>-</v>
      </c>
      <c r="AF47" s="20">
        <f t="shared" si="19"/>
        <v>0</v>
      </c>
      <c r="AG47" s="14" t="str">
        <f t="shared" si="13"/>
        <v>-</v>
      </c>
      <c r="AH47" s="20">
        <f t="shared" si="19"/>
        <v>2.5125628140676426E-4</v>
      </c>
      <c r="AI47" s="14">
        <f t="shared" si="14"/>
        <v>9.9999999999904332E-4</v>
      </c>
      <c r="AJ47" s="20">
        <f t="shared" si="19"/>
        <v>0</v>
      </c>
      <c r="AK47" s="14" t="str">
        <f t="shared" si="15"/>
        <v>-</v>
      </c>
      <c r="AL47" s="20">
        <f t="shared" si="21"/>
        <v>0</v>
      </c>
      <c r="AM47" s="14" t="str">
        <f t="shared" si="16"/>
        <v>-</v>
      </c>
      <c r="AN47" s="20">
        <f t="shared" si="22"/>
        <v>1.0050251256281673E-2</v>
      </c>
      <c r="AO47" s="14">
        <f t="shared" si="17"/>
        <v>4.0000000000000389E-2</v>
      </c>
      <c r="AP47" s="20">
        <f t="shared" si="23"/>
        <v>-7.0351758793969488E-3</v>
      </c>
      <c r="AQ47" s="14">
        <f t="shared" si="18"/>
        <v>-2.7999999999999352E-2</v>
      </c>
    </row>
    <row r="48" spans="2:43" x14ac:dyDescent="0.25">
      <c r="B48" s="5" t="s">
        <v>80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25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1.2706152494838419E-2</v>
      </c>
      <c r="I49" s="15">
        <f>IF(I25-G25=0,"-",I25-G25)</f>
        <v>3.3273014354492154E-2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-6.3264747915012798E-3</v>
      </c>
      <c r="O49" s="15">
        <f>IF(O25-M25=0,"-",O25-M25)</f>
        <v>-1.6566847173954794E-2</v>
      </c>
      <c r="P49" s="21">
        <f>P25-N25</f>
        <v>4.5445054173334221E-3</v>
      </c>
      <c r="Q49" s="15">
        <f>IF(Q25-O25=0,"-",Q25-O25)</f>
        <v>1.1900486323174572E-2</v>
      </c>
      <c r="R49" s="21">
        <f>R25-P25</f>
        <v>0</v>
      </c>
      <c r="S49" s="15" t="str">
        <f>IF(S25-Q25=0,"-",S25-Q25)</f>
        <v>-</v>
      </c>
      <c r="T49" s="21">
        <f>T25-R25</f>
        <v>0</v>
      </c>
      <c r="U49" s="15" t="str">
        <f>IF(U25-S25=0,"-",U25-S25)</f>
        <v>-</v>
      </c>
      <c r="V49" s="21">
        <f>V25-T25</f>
        <v>0</v>
      </c>
      <c r="W49" s="15" t="str">
        <f>IF(W25-U25=0,"-",W25-U25)</f>
        <v>-</v>
      </c>
      <c r="X49" s="21">
        <f>X25-V25</f>
        <v>0</v>
      </c>
      <c r="Y49" s="15" t="str">
        <f t="shared" ref="Y49" si="24">IF(Y25-U25=0,"-",Y25-U25)</f>
        <v>-</v>
      </c>
      <c r="Z49" s="21">
        <f>Z25-X25</f>
        <v>4.080610829304554E-5</v>
      </c>
      <c r="AA49" s="15">
        <f t="shared" ref="AA49" si="25">IF(AA25-Y25=0,"-",AA25-Y25)</f>
        <v>1.0685707003252332E-4</v>
      </c>
      <c r="AB49" s="21">
        <f>AB25-Z25</f>
        <v>5.3837973660644245E-3</v>
      </c>
      <c r="AC49" s="15">
        <f t="shared" ref="AC49" si="26">IF(AC25-AA25=0,"-",AC25-AA25)</f>
        <v>1.4098301363493614E-2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0</v>
      </c>
      <c r="AG49" s="15" t="str">
        <f t="shared" ref="AG49" si="28">IF(AG25-AE25=0,"-",AG25-AE25)</f>
        <v>-</v>
      </c>
      <c r="AH49" s="21">
        <f>AH25-AF25</f>
        <v>2.2213237447288314E-4</v>
      </c>
      <c r="AI49" s="15">
        <f t="shared" ref="AI49" si="29">IF(AI25-AG25=0,"-",AI25-AG25)</f>
        <v>5.8168778372820473E-4</v>
      </c>
      <c r="AJ49" s="21">
        <f>AJ25-AH25</f>
        <v>0</v>
      </c>
      <c r="AK49" s="15" t="str">
        <f t="shared" ref="AK49" si="30">IF(AK25-AI25=0,"-",AK25-AI25)</f>
        <v>-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9.6476664505011911E-3</v>
      </c>
      <c r="AO49" s="15">
        <f t="shared" ref="AO49" si="32">IF(AO25-AM25=0,"-",AO25-AM25)</f>
        <v>2.5263898290633732E-2</v>
      </c>
      <c r="AP49" s="21">
        <f>AP25-AN25</f>
        <v>-6.523194903353513E-3</v>
      </c>
      <c r="AQ49" s="15">
        <f t="shared" ref="AQ49" si="33">IF(AQ25-AO25=0,"-",AQ25-AO25)</f>
        <v>-1.708198903992391E-2</v>
      </c>
    </row>
    <row r="51" spans="2:52" x14ac:dyDescent="0.25">
      <c r="D51" s="16">
        <f>MAX(D31:D49)</f>
        <v>0</v>
      </c>
      <c r="F51" s="16">
        <f>MAX(F31:F49)</f>
        <v>0</v>
      </c>
      <c r="H51" s="16" t="e">
        <f>MAX(H31:H49)</f>
        <v>#VALUE!</v>
      </c>
      <c r="J51" s="16" t="e">
        <f>MAX(J31:J49)</f>
        <v>#VALUE!</v>
      </c>
      <c r="L51" s="16" t="e">
        <f>MAX(L31:L49)</f>
        <v>#VALUE!</v>
      </c>
      <c r="N51" s="16" t="e">
        <f>MAX(N31:N49)</f>
        <v>#VALUE!</v>
      </c>
      <c r="P51" s="16" t="e">
        <f>MAX(P31:P49)</f>
        <v>#VALUE!</v>
      </c>
      <c r="R51" s="16" t="e">
        <f>MAX(R31:R49)</f>
        <v>#VALUE!</v>
      </c>
      <c r="T51" s="16" t="e">
        <f>MAX(T31:T49)</f>
        <v>#VALUE!</v>
      </c>
      <c r="V51" s="16" t="e">
        <f>MAX(V31:V49)</f>
        <v>#VALUE!</v>
      </c>
      <c r="X51" s="16" t="e">
        <f>MAX(X31:X49)</f>
        <v>#VALUE!</v>
      </c>
      <c r="Z51" s="16" t="e">
        <f>MAX(Z31:Z49)</f>
        <v>#VALUE!</v>
      </c>
      <c r="AB51" s="16" t="e">
        <f>MAX(AB31:AB49)</f>
        <v>#VALUE!</v>
      </c>
      <c r="AD51" s="16" t="e">
        <f>MAX(AD31:AD49)</f>
        <v>#VALUE!</v>
      </c>
      <c r="AF51" s="16" t="e">
        <f>MAX(AF31:AF49)</f>
        <v>#VALUE!</v>
      </c>
      <c r="AH51" s="16" t="e">
        <f>MAX(AH31:AH49)</f>
        <v>#VALUE!</v>
      </c>
      <c r="AJ51" s="16" t="e">
        <f>MAX(AJ31:AJ49)</f>
        <v>#VALUE!</v>
      </c>
      <c r="AL51" s="16" t="e">
        <f>MAX(AL31:AL49)</f>
        <v>#VALUE!</v>
      </c>
      <c r="AN51" s="16">
        <f>MAX(AN31:AN49)</f>
        <v>1.5077435243401549E-2</v>
      </c>
      <c r="AP51" s="16">
        <f>MAX(AP31:AP49)</f>
        <v>-5.4288816503800241E-3</v>
      </c>
    </row>
    <row r="52" spans="2:52" ht="219" customHeight="1" x14ac:dyDescent="0.25">
      <c r="B52" s="17" t="s">
        <v>27</v>
      </c>
      <c r="C52" s="18"/>
      <c r="D52" s="65"/>
      <c r="E52" s="66"/>
      <c r="F52" s="57"/>
      <c r="G52" s="58"/>
      <c r="H52" s="57" t="s">
        <v>28</v>
      </c>
      <c r="I52" s="58"/>
      <c r="J52" s="57" t="s">
        <v>28</v>
      </c>
      <c r="K52" s="58"/>
      <c r="L52" s="57" t="s">
        <v>28</v>
      </c>
      <c r="M52" s="58"/>
      <c r="N52" s="57" t="s">
        <v>85</v>
      </c>
      <c r="O52" s="58"/>
      <c r="P52" s="57" t="s">
        <v>85</v>
      </c>
      <c r="Q52" s="58"/>
      <c r="R52" s="57" t="s">
        <v>28</v>
      </c>
      <c r="S52" s="58"/>
      <c r="T52" s="57" t="s">
        <v>86</v>
      </c>
      <c r="U52" s="58"/>
      <c r="V52" s="57" t="s">
        <v>87</v>
      </c>
      <c r="W52" s="58"/>
      <c r="X52" s="57" t="s">
        <v>87</v>
      </c>
      <c r="Y52" s="58"/>
      <c r="Z52" s="57" t="s">
        <v>83</v>
      </c>
      <c r="AA52" s="58"/>
      <c r="AB52" s="57" t="s">
        <v>82</v>
      </c>
      <c r="AC52" s="58"/>
      <c r="AD52" s="57" t="s">
        <v>28</v>
      </c>
      <c r="AE52" s="58"/>
      <c r="AF52" s="57" t="s">
        <v>87</v>
      </c>
      <c r="AG52" s="58"/>
      <c r="AH52" s="57" t="s">
        <v>88</v>
      </c>
      <c r="AI52" s="58"/>
      <c r="AJ52" s="57" t="s">
        <v>88</v>
      </c>
      <c r="AK52" s="58"/>
      <c r="AL52" s="57" t="s">
        <v>84</v>
      </c>
      <c r="AM52" s="58"/>
      <c r="AN52" s="57" t="s">
        <v>29</v>
      </c>
      <c r="AO52" s="58"/>
      <c r="AP52" s="59" t="s">
        <v>89</v>
      </c>
      <c r="AQ52" s="60"/>
      <c r="AR52" s="61"/>
      <c r="AS52" s="62"/>
    </row>
    <row r="54" spans="2:52" x14ac:dyDescent="0.25">
      <c r="B54" s="1" t="s">
        <v>13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>Changes due to issue of Model version DCP179,</v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>Changes due to issue of Model version DCP179,</v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Gone down mainly due to Changes due to issue of Model version DCP179,</v>
      </c>
      <c r="AY54" s="1" t="str">
        <f>"Gone up mainly due to "&amp;AU54</f>
        <v xml:space="preserve">Gone up mainly due to </v>
      </c>
      <c r="AZ54" s="1" t="str">
        <f>"Gone down mainly due to "&amp;AV54</f>
        <v>Gone down mainly due to Changes due to issue of Model version DCP179,</v>
      </c>
    </row>
    <row r="55" spans="2:52" x14ac:dyDescent="0.25">
      <c r="B55" s="1" t="s">
        <v>14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/>
      </c>
      <c r="AQ55" s="1" t="str">
        <f t="shared" si="73"/>
        <v/>
      </c>
      <c r="AU55" s="1" t="str">
        <f t="shared" ref="AU55:AU71" si="74">D55&amp;F55&amp;H55&amp;J55&amp;L55&amp;N55&amp;P55&amp;R55&amp;T55&amp;V55&amp;X55&amp;Z55&amp;AB55&amp;AD55&amp;AF55&amp;AH55&amp;AJ55&amp;AL55&amp;AN55&amp;AP55</f>
        <v/>
      </c>
      <c r="AV55" s="1" t="str">
        <f t="shared" ref="AV55:AV71" si="75">E55&amp;G55&amp;I55&amp;K55&amp;M55&amp;O55&amp;Q55&amp;S55&amp;U55&amp;W55&amp;Y55&amp;AA55&amp;AC55&amp;AE55&amp;AG55&amp;AI55&amp;AK55&amp;AM55&amp;AO55&amp;AQ55</f>
        <v/>
      </c>
      <c r="AW55" s="1" t="str">
        <f t="shared" ref="AW55:AW71" si="76">IF(AU55="","No factors contributing to greater than 2% upward change.",AY55)</f>
        <v>No factors contributing to greater than 2% upward change.</v>
      </c>
      <c r="AX55" s="1" t="str">
        <f t="shared" ref="AX55:AX71" si="77">IF(AV55="","No factors contributing to greater than 2% downward change.",AZ55)</f>
        <v>No factors contributing to greater than 2% downward change.</v>
      </c>
      <c r="AY55" s="1" t="str">
        <f t="shared" ref="AY55:AY71" si="78">"Gone up mainly due to "&amp;AU55</f>
        <v xml:space="preserve">Gone up mainly due to </v>
      </c>
      <c r="AZ55" s="1" t="str">
        <f t="shared" ref="AZ55:AZ71" si="79">"Gone down mainly due to "&amp;AV55</f>
        <v xml:space="preserve">Gone down mainly due to </v>
      </c>
    </row>
    <row r="56" spans="2:52" x14ac:dyDescent="0.25">
      <c r="B56" s="1" t="s">
        <v>15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/>
      </c>
      <c r="AU56" s="1" t="str">
        <f t="shared" si="74"/>
        <v/>
      </c>
      <c r="AV56" s="1" t="str">
        <f t="shared" si="75"/>
        <v/>
      </c>
      <c r="AW56" s="1" t="str">
        <f t="shared" si="76"/>
        <v>No factors contributing to greater than 2% upward change.</v>
      </c>
      <c r="AX56" s="1" t="str">
        <f t="shared" si="77"/>
        <v>No factors contributing to greater than 2% downward change.</v>
      </c>
      <c r="AY56" s="1" t="str">
        <f t="shared" si="78"/>
        <v xml:space="preserve">Gone up mainly due to </v>
      </c>
      <c r="AZ56" s="1" t="str">
        <f t="shared" si="79"/>
        <v xml:space="preserve">Gone down mainly due to </v>
      </c>
    </row>
    <row r="57" spans="2:52" x14ac:dyDescent="0.25">
      <c r="B57" s="1" t="s">
        <v>16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>Changes due to issue of Model version DCP179,</v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/>
      </c>
      <c r="AU57" s="1" t="str">
        <f t="shared" si="74"/>
        <v>Changes due to issue of Model version DCP179,</v>
      </c>
      <c r="AV57" s="1" t="str">
        <f t="shared" si="75"/>
        <v/>
      </c>
      <c r="AW57" s="1" t="str">
        <f t="shared" si="76"/>
        <v>Gone up mainly due to Changes due to issue of Model version DCP179,</v>
      </c>
      <c r="AX57" s="1" t="str">
        <f t="shared" si="77"/>
        <v>No factors contributing to greater than 2% downward change.</v>
      </c>
      <c r="AY57" s="1" t="str">
        <f t="shared" si="78"/>
        <v>Gone up mainly due to Changes due to issue of Model version DCP179,</v>
      </c>
      <c r="AZ57" s="1" t="str">
        <f t="shared" si="79"/>
        <v xml:space="preserve">Gone down mainly due to </v>
      </c>
    </row>
    <row r="58" spans="2:52" x14ac:dyDescent="0.25">
      <c r="B58" s="1" t="s">
        <v>17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/>
      </c>
      <c r="AU58" s="1" t="str">
        <f t="shared" si="74"/>
        <v/>
      </c>
      <c r="AV58" s="1" t="str">
        <f t="shared" si="75"/>
        <v/>
      </c>
      <c r="AW58" s="1" t="str">
        <f t="shared" si="76"/>
        <v>No factors contributing to greater than 2% upward change.</v>
      </c>
      <c r="AX58" s="1" t="str">
        <f t="shared" si="77"/>
        <v>No factors contributing to greater than 2% downward change.</v>
      </c>
      <c r="AY58" s="1" t="str">
        <f t="shared" si="78"/>
        <v xml:space="preserve">Gone up mainly due to </v>
      </c>
      <c r="AZ58" s="1" t="str">
        <f t="shared" si="79"/>
        <v xml:space="preserve">Gone down mainly due to </v>
      </c>
    </row>
    <row r="59" spans="2:52" x14ac:dyDescent="0.25">
      <c r="B59" s="1" t="s">
        <v>18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/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/>
      </c>
      <c r="AU59" s="1" t="str">
        <f t="shared" si="74"/>
        <v/>
      </c>
      <c r="AV59" s="1" t="str">
        <f t="shared" si="75"/>
        <v/>
      </c>
      <c r="AW59" s="1" t="str">
        <f t="shared" si="76"/>
        <v>No factors contributing to greater than 2% upward change.</v>
      </c>
      <c r="AX59" s="1" t="str">
        <f t="shared" si="77"/>
        <v>No factors contributing to greater than 2% downward change.</v>
      </c>
      <c r="AY59" s="1" t="str">
        <f t="shared" si="78"/>
        <v xml:space="preserve">Gone up mainly due to </v>
      </c>
      <c r="AZ59" s="1" t="str">
        <f t="shared" si="79"/>
        <v xml:space="preserve">Gone down mainly due to </v>
      </c>
    </row>
    <row r="60" spans="2:52" x14ac:dyDescent="0.25">
      <c r="B60" s="1" t="s">
        <v>19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/>
      </c>
      <c r="AU60" s="1" t="str">
        <f t="shared" si="74"/>
        <v/>
      </c>
      <c r="AV60" s="1" t="str">
        <f t="shared" si="75"/>
        <v/>
      </c>
      <c r="AW60" s="1" t="str">
        <f t="shared" si="76"/>
        <v>No factors contributing to greater than 2% upward change.</v>
      </c>
      <c r="AX60" s="1" t="str">
        <f t="shared" si="77"/>
        <v>No factors contributing to greater than 2% downward change.</v>
      </c>
      <c r="AY60" s="1" t="str">
        <f t="shared" si="78"/>
        <v xml:space="preserve">Gone up mainly due to </v>
      </c>
      <c r="AZ60" s="1" t="str">
        <f t="shared" si="79"/>
        <v xml:space="preserve">Gone down mainly due to </v>
      </c>
    </row>
    <row r="61" spans="2:52" x14ac:dyDescent="0.25">
      <c r="B61" s="1" t="s">
        <v>20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e">
        <f t="shared" si="38"/>
        <v>#VALUE!</v>
      </c>
      <c r="I61" s="1" t="e">
        <f t="shared" si="39"/>
        <v>#VALUE!</v>
      </c>
      <c r="J61" s="1" t="e">
        <f t="shared" si="40"/>
        <v>#VALUE!</v>
      </c>
      <c r="K61" s="1" t="e">
        <f t="shared" si="41"/>
        <v>#VALUE!</v>
      </c>
      <c r="L61" s="1" t="e">
        <f t="shared" si="42"/>
        <v>#VALUE!</v>
      </c>
      <c r="M61" s="1" t="e">
        <f t="shared" si="43"/>
        <v>#VALUE!</v>
      </c>
      <c r="N61" s="1" t="e">
        <f t="shared" si="44"/>
        <v>#VALUE!</v>
      </c>
      <c r="O61" s="1" t="e">
        <f t="shared" si="45"/>
        <v>#VALUE!</v>
      </c>
      <c r="P61" s="1" t="e">
        <f t="shared" si="46"/>
        <v>#VALUE!</v>
      </c>
      <c r="Q61" s="1" t="e">
        <f t="shared" si="47"/>
        <v>#VALUE!</v>
      </c>
      <c r="R61" s="1" t="e">
        <f t="shared" si="48"/>
        <v>#VALUE!</v>
      </c>
      <c r="S61" s="1" t="e">
        <f t="shared" si="49"/>
        <v>#VALUE!</v>
      </c>
      <c r="T61" s="1" t="e">
        <f t="shared" si="50"/>
        <v>#VALUE!</v>
      </c>
      <c r="U61" s="1" t="e">
        <f t="shared" si="51"/>
        <v>#VALUE!</v>
      </c>
      <c r="V61" s="1" t="e">
        <f t="shared" si="52"/>
        <v>#VALUE!</v>
      </c>
      <c r="W61" s="1" t="e">
        <f t="shared" si="53"/>
        <v>#VALUE!</v>
      </c>
      <c r="X61" s="1" t="e">
        <f t="shared" si="54"/>
        <v>#VALUE!</v>
      </c>
      <c r="Y61" s="1" t="e">
        <f t="shared" si="55"/>
        <v>#VALUE!</v>
      </c>
      <c r="Z61" s="1" t="e">
        <f t="shared" si="56"/>
        <v>#VALUE!</v>
      </c>
      <c r="AA61" s="1" t="e">
        <f t="shared" si="57"/>
        <v>#VALUE!</v>
      </c>
      <c r="AB61" s="1" t="e">
        <f t="shared" si="58"/>
        <v>#VALUE!</v>
      </c>
      <c r="AC61" s="1" t="e">
        <f t="shared" si="59"/>
        <v>#VALUE!</v>
      </c>
      <c r="AD61" s="1" t="e">
        <f t="shared" si="60"/>
        <v>#VALUE!</v>
      </c>
      <c r="AE61" s="1" t="e">
        <f t="shared" si="61"/>
        <v>#VALUE!</v>
      </c>
      <c r="AF61" s="1" t="e">
        <f t="shared" si="62"/>
        <v>#VALUE!</v>
      </c>
      <c r="AG61" s="1" t="e">
        <f t="shared" si="63"/>
        <v>#VALUE!</v>
      </c>
      <c r="AH61" s="1" t="e">
        <f t="shared" si="64"/>
        <v>#VALUE!</v>
      </c>
      <c r="AI61" s="1" t="e">
        <f t="shared" si="65"/>
        <v>#VALUE!</v>
      </c>
      <c r="AJ61" s="1" t="e">
        <f t="shared" si="66"/>
        <v>#VALUE!</v>
      </c>
      <c r="AK61" s="1" t="e">
        <f t="shared" si="67"/>
        <v>#VALUE!</v>
      </c>
      <c r="AL61" s="1" t="e">
        <f t="shared" si="68"/>
        <v>#VALUE!</v>
      </c>
      <c r="AM61" s="1" t="e">
        <f t="shared" si="69"/>
        <v>#VALUE!</v>
      </c>
      <c r="AN61" s="1" t="str">
        <f t="shared" si="70"/>
        <v/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e">
        <f t="shared" si="74"/>
        <v>#VALUE!</v>
      </c>
      <c r="AV61" s="1" t="e">
        <f t="shared" si="75"/>
        <v>#VALUE!</v>
      </c>
      <c r="AW61" s="1" t="e">
        <f t="shared" si="76"/>
        <v>#VALUE!</v>
      </c>
      <c r="AX61" s="1" t="e">
        <f t="shared" si="77"/>
        <v>#VALUE!</v>
      </c>
      <c r="AY61" s="1" t="e">
        <f t="shared" si="78"/>
        <v>#VALUE!</v>
      </c>
      <c r="AZ61" s="1" t="e">
        <f t="shared" si="79"/>
        <v>#VALUE!</v>
      </c>
    </row>
    <row r="62" spans="2:52" x14ac:dyDescent="0.25">
      <c r="B62" s="1" t="s">
        <v>21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/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/>
      </c>
      <c r="AQ62" s="1" t="str">
        <f t="shared" si="73"/>
        <v/>
      </c>
      <c r="AU62" s="1" t="str">
        <f t="shared" si="74"/>
        <v/>
      </c>
      <c r="AV62" s="1" t="str">
        <f t="shared" si="75"/>
        <v/>
      </c>
      <c r="AW62" s="1" t="str">
        <f t="shared" si="76"/>
        <v>No factors contributing to greater than 2% upward change.</v>
      </c>
      <c r="AX62" s="1" t="str">
        <f t="shared" si="77"/>
        <v>No factors contributing to greater than 2% downward change.</v>
      </c>
      <c r="AY62" s="1" t="str">
        <f t="shared" si="78"/>
        <v xml:space="preserve">Gone up mainly due to </v>
      </c>
      <c r="AZ62" s="1" t="str">
        <f t="shared" si="79"/>
        <v xml:space="preserve">Gone down mainly due to </v>
      </c>
    </row>
    <row r="63" spans="2:52" x14ac:dyDescent="0.25">
      <c r="B63" s="1" t="s">
        <v>90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91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22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/>
      </c>
      <c r="AQ65" s="1" t="str">
        <f t="shared" si="73"/>
        <v/>
      </c>
      <c r="AU65" s="1" t="str">
        <f t="shared" si="74"/>
        <v/>
      </c>
      <c r="AV65" s="1" t="str">
        <f t="shared" si="75"/>
        <v/>
      </c>
      <c r="AW65" s="1" t="str">
        <f t="shared" si="76"/>
        <v>No factors contributing to greater than 2% upward change.</v>
      </c>
      <c r="AX65" s="1" t="str">
        <f t="shared" si="77"/>
        <v>No factors contributing to greater than 2% downward change.</v>
      </c>
      <c r="AY65" s="1" t="str">
        <f t="shared" si="78"/>
        <v xml:space="preserve">Gone up mainly due to </v>
      </c>
      <c r="AZ65" s="1" t="str">
        <f t="shared" si="79"/>
        <v xml:space="preserve">Gone down mainly due to </v>
      </c>
    </row>
    <row r="66" spans="2:52" x14ac:dyDescent="0.25">
      <c r="B66" s="1" t="s">
        <v>23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/>
      </c>
      <c r="AV66" s="1" t="str">
        <f t="shared" ref="AV66" si="121">E66&amp;G66&amp;I66&amp;K66&amp;M66&amp;O66&amp;Q66&amp;S66&amp;U66&amp;W66&amp;Y66&amp;AA66&amp;AC66&amp;AE66&amp;AG66&amp;AI66&amp;AK66&amp;AM66&amp;AO66&amp;AQ66</f>
        <v/>
      </c>
      <c r="AW66" s="1" t="str">
        <f t="shared" ref="AW66" si="122">IF(AU66="","No factors contributing to greater than 2% upward change.",AY66)</f>
        <v>No factors contributing to greater than 2% upward change.</v>
      </c>
      <c r="AX66" s="1" t="str">
        <f t="shared" ref="AX66" si="123">IF(AV66="","No factors contributing to greater than 2% downward change.",AZ66)</f>
        <v>No factors contributing to greater than 2% downward change.</v>
      </c>
      <c r="AY66" s="1" t="str">
        <f t="shared" ref="AY66" si="124">"Gone up mainly due to "&amp;AU66</f>
        <v xml:space="preserve">Gone up mainly due to </v>
      </c>
      <c r="AZ66" s="1" t="str">
        <f t="shared" ref="AZ66" si="125">"Gone down mainly due to "&amp;AV66</f>
        <v xml:space="preserve">Gone down mainly due to </v>
      </c>
    </row>
    <row r="67" spans="2:52" x14ac:dyDescent="0.25">
      <c r="B67" s="1" t="s">
        <v>24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/>
      </c>
      <c r="AQ67" s="1" t="str">
        <f t="shared" si="119"/>
        <v/>
      </c>
      <c r="AU67" s="1" t="str">
        <f t="shared" si="74"/>
        <v/>
      </c>
      <c r="AV67" s="1" t="str">
        <f t="shared" si="75"/>
        <v/>
      </c>
      <c r="AW67" s="1" t="str">
        <f t="shared" si="76"/>
        <v>No factors contributing to greater than 2% upward change.</v>
      </c>
      <c r="AX67" s="1" t="str">
        <f t="shared" si="77"/>
        <v>No factors contributing to greater than 2% downward change.</v>
      </c>
      <c r="AY67" s="1" t="str">
        <f t="shared" si="78"/>
        <v xml:space="preserve">Gone up mainly due to </v>
      </c>
      <c r="AZ67" s="1" t="str">
        <f t="shared" si="79"/>
        <v xml:space="preserve">Gone down mainly due to </v>
      </c>
    </row>
    <row r="68" spans="2:52" x14ac:dyDescent="0.25">
      <c r="B68" s="1" t="s">
        <v>77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/>
      </c>
      <c r="AV68" s="1" t="str">
        <f t="shared" si="75"/>
        <v/>
      </c>
      <c r="AW68" s="1" t="str">
        <f t="shared" si="76"/>
        <v>No factors contributing to greater than 2% upward change.</v>
      </c>
      <c r="AX68" s="1" t="str">
        <f t="shared" si="77"/>
        <v>No factors contributing to greater than 2% downward change.</v>
      </c>
      <c r="AY68" s="1" t="str">
        <f t="shared" si="78"/>
        <v xml:space="preserve">Gone up mainly due to </v>
      </c>
      <c r="AZ68" s="1" t="str">
        <f t="shared" si="79"/>
        <v xml:space="preserve">Gone down mainly due to </v>
      </c>
    </row>
    <row r="69" spans="2:52" x14ac:dyDescent="0.25">
      <c r="B69" s="1" t="s">
        <v>78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/>
      </c>
      <c r="AP69" s="1" t="str">
        <f t="shared" si="118"/>
        <v/>
      </c>
      <c r="AQ69" s="1" t="str">
        <f t="shared" si="119"/>
        <v/>
      </c>
      <c r="AU69" s="1" t="str">
        <f t="shared" si="74"/>
        <v/>
      </c>
      <c r="AV69" s="1" t="str">
        <f t="shared" si="75"/>
        <v/>
      </c>
      <c r="AW69" s="1" t="str">
        <f t="shared" si="76"/>
        <v>No factors contributing to greater than 2% upward change.</v>
      </c>
      <c r="AX69" s="1" t="str">
        <f t="shared" si="77"/>
        <v>No factors contributing to greater than 2% downward change.</v>
      </c>
      <c r="AY69" s="1" t="str">
        <f t="shared" si="78"/>
        <v xml:space="preserve">Gone up mainly due to </v>
      </c>
      <c r="AZ69" s="1" t="str">
        <f t="shared" si="79"/>
        <v xml:space="preserve">Gone down mainly due to </v>
      </c>
    </row>
    <row r="70" spans="2:52" x14ac:dyDescent="0.25">
      <c r="B70" s="1" t="s">
        <v>79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/>
      </c>
      <c r="AP70" s="1" t="str">
        <f t="shared" si="118"/>
        <v/>
      </c>
      <c r="AQ70" s="1" t="str">
        <f t="shared" si="119"/>
        <v/>
      </c>
      <c r="AU70" s="1" t="str">
        <f t="shared" si="74"/>
        <v/>
      </c>
      <c r="AV70" s="1" t="str">
        <f t="shared" si="75"/>
        <v/>
      </c>
      <c r="AW70" s="1" t="str">
        <f t="shared" si="76"/>
        <v>No factors contributing to greater than 2% upward change.</v>
      </c>
      <c r="AX70" s="1" t="str">
        <f t="shared" si="77"/>
        <v>No factors contributing to greater than 2% downward change.</v>
      </c>
      <c r="AY70" s="1" t="str">
        <f t="shared" si="78"/>
        <v xml:space="preserve">Gone up mainly due to </v>
      </c>
      <c r="AZ70" s="1" t="str">
        <f t="shared" si="79"/>
        <v xml:space="preserve">Gone down mainly due to </v>
      </c>
    </row>
    <row r="71" spans="2:52" x14ac:dyDescent="0.25">
      <c r="B71" s="1" t="s">
        <v>80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25</v>
      </c>
    </row>
  </sheetData>
  <mergeCells count="61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="80" zoomScaleNormal="80" workbookViewId="0">
      <pane xSplit="2" ySplit="5" topLeftCell="C11" activePane="bottomRight" state="frozen"/>
      <selection pane="topRight" activeCell="C1" sqref="C1"/>
      <selection pane="bottomLeft" activeCell="A6" sqref="A6"/>
      <selection pane="bottomRight" activeCell="D3" sqref="D3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97</v>
      </c>
    </row>
    <row r="4" spans="1:17" ht="45.75" customHeight="1" x14ac:dyDescent="0.2">
      <c r="B4" s="67" t="s">
        <v>76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34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35</v>
      </c>
      <c r="D5" s="48" t="s">
        <v>36</v>
      </c>
      <c r="E5" s="48" t="s">
        <v>37</v>
      </c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8" t="s">
        <v>49</v>
      </c>
    </row>
    <row r="6" spans="1:17" ht="42.75" x14ac:dyDescent="0.2">
      <c r="A6" s="40"/>
      <c r="B6" s="41" t="s">
        <v>13</v>
      </c>
      <c r="C6" s="42"/>
      <c r="D6" s="43">
        <f>VLOOKUP($B6,[1]Tariffs!$A$15:$I$42,3,FALSE)</f>
        <v>1</v>
      </c>
      <c r="E6" s="44">
        <f>VLOOKUP($B6,[2]Tariffs!$A:$I,4,FALSE)</f>
        <v>2.069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3.12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2.4117323532824053</v>
      </c>
      <c r="N6" s="47">
        <f>VLOOKUP(B6,[1]Summary!$A$1:$I$65536,9,FALSE)</f>
        <v>2.4731764697351299</v>
      </c>
      <c r="O6" s="50">
        <f>M6/N6-1</f>
        <v>-2.4844210352407692E-2</v>
      </c>
      <c r="P6" s="51">
        <f>VLOOKUP(B6,[2]Summary!$A$1:$IJ$65536,10,FALSE)</f>
        <v>80.134856765475988</v>
      </c>
      <c r="Q6" s="52" t="str">
        <f>'Detailed Breakdown'!AW54&amp;" and "&amp;'Detailed Breakdown'!AX54</f>
        <v>No factors contributing to greater than 2% upward change. and Gone down mainly due to Changes due to issue of Model version DCP179,</v>
      </c>
    </row>
    <row r="7" spans="1:17" ht="28.5" x14ac:dyDescent="0.2">
      <c r="A7" s="40"/>
      <c r="B7" s="41" t="s">
        <v>14</v>
      </c>
      <c r="C7" s="42"/>
      <c r="D7" s="43">
        <f>VLOOKUP($B7,[1]Tariffs!$A$15:$I$42,3,FALSE)</f>
        <v>2</v>
      </c>
      <c r="E7" s="44">
        <f>VLOOKUP($B7,[2]Tariffs!$A:$I,4,FALSE)</f>
        <v>2.5070000000000001</v>
      </c>
      <c r="F7" s="44">
        <f>VLOOKUP($B7,[2]Tariffs!$A:$I,5,FALSE)</f>
        <v>6.8000000000000005E-2</v>
      </c>
      <c r="G7" s="44">
        <f>VLOOKUP($B7,[2]Tariffs!$A:$I,6,FALSE)</f>
        <v>0</v>
      </c>
      <c r="H7" s="44">
        <f>VLOOKUP($B7,[2]Tariffs!$A:$I,7,FALSE)</f>
        <v>3.12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VLOOKUP(B7,[2]Summary!$A$1:$I$65536,9,FALSE)</f>
        <v>1.9944800671061524</v>
      </c>
      <c r="N7" s="47">
        <f>VLOOKUP(B7,[1]Summary!$A$1:$I$65536,9,FALSE)</f>
        <v>1.970097619649698</v>
      </c>
      <c r="O7" s="50">
        <f t="shared" ref="O7:O32" si="1">M7/N7-1</f>
        <v>1.2376263598953052E-2</v>
      </c>
      <c r="P7" s="51">
        <f>VLOOKUP(B7,[2]Summary!$A$1:$IJ$65536,10,FALSE)</f>
        <v>87.655497613433852</v>
      </c>
      <c r="Q7" s="52" t="str">
        <f>'Detailed Breakdown'!AW55&amp;" and "&amp;'Detailed Breakdown'!AX55</f>
        <v>No factors contributing to greater than 2% upward change. and No factors contributing to greater than 2% downward change.</v>
      </c>
    </row>
    <row r="8" spans="1:17" ht="28.5" x14ac:dyDescent="0.2">
      <c r="A8" s="40"/>
      <c r="B8" s="41" t="s">
        <v>15</v>
      </c>
      <c r="C8" s="42"/>
      <c r="D8" s="43">
        <f>VLOOKUP($B8,[1]Tariffs!$A$15:$I$42,3,FALSE)</f>
        <v>2</v>
      </c>
      <c r="E8" s="44">
        <f>VLOOKUP($B8,[2]Tariffs!$A:$I,4,FALSE)</f>
        <v>0.628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0.628</v>
      </c>
      <c r="N8" s="47">
        <f>VLOOKUP(B8,[1]Summary!$A$1:$I$65536,9,FALSE)</f>
        <v>0.61799999999999999</v>
      </c>
      <c r="O8" s="50">
        <f t="shared" si="1"/>
        <v>1.6181229773462702E-2</v>
      </c>
      <c r="P8" s="51">
        <f>VLOOKUP(B8,[2]Summary!$A$1:$IJ$65536,10,FALSE)</f>
        <v>21.113868890966405</v>
      </c>
      <c r="Q8" s="52" t="str">
        <f>'Detailed Breakdown'!AW56&amp;" and "&amp;'Detailed Breakdown'!AX56</f>
        <v>No factors contributing to greater than 2% upward change. and No factors contributing to greater than 2% downward change.</v>
      </c>
    </row>
    <row r="9" spans="1:17" ht="42.75" x14ac:dyDescent="0.2">
      <c r="A9" s="40"/>
      <c r="B9" s="41" t="s">
        <v>16</v>
      </c>
      <c r="C9" s="42"/>
      <c r="D9" s="43">
        <f>VLOOKUP($B9,[1]Tariffs!$A$15:$I$42,3,FALSE)</f>
        <v>3</v>
      </c>
      <c r="E9" s="44">
        <f>VLOOKUP($B9,[2]Tariffs!$A:$I,4,FALSE)</f>
        <v>1.946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5.28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2.1113163335171965</v>
      </c>
      <c r="N9" s="47">
        <f>VLOOKUP(B9,[1]Summary!$A$1:$I$65536,9,FALSE)</f>
        <v>2.0490142113870289</v>
      </c>
      <c r="O9" s="50">
        <f t="shared" si="1"/>
        <v>3.0405900449071988E-2</v>
      </c>
      <c r="P9" s="51">
        <f>VLOOKUP(B9,[2]Summary!$A$1:$IJ$65536,10,FALSE)</f>
        <v>246.12987424688333</v>
      </c>
      <c r="Q9" s="52" t="str">
        <f>'Detailed Breakdown'!AW57&amp;" and "&amp;'Detailed Breakdown'!AX57</f>
        <v>Gone up mainly due to Changes due to issue of Model version DCP179, and No factors contributing to greater than 2% downward change.</v>
      </c>
    </row>
    <row r="10" spans="1:17" ht="28.5" x14ac:dyDescent="0.2">
      <c r="A10" s="40"/>
      <c r="B10" s="41" t="s">
        <v>17</v>
      </c>
      <c r="C10" s="42"/>
      <c r="D10" s="43">
        <f>VLOOKUP($B10,[1]Tariffs!$A$15:$I$42,3,FALSE)</f>
        <v>4</v>
      </c>
      <c r="E10" s="44">
        <f>VLOOKUP($B10,[2]Tariffs!$A:$I,4,FALSE)</f>
        <v>2.1230000000000002</v>
      </c>
      <c r="F10" s="44">
        <f>VLOOKUP($B10,[2]Tariffs!$A:$I,5,FALSE)</f>
        <v>6.5000000000000002E-2</v>
      </c>
      <c r="G10" s="44">
        <f>VLOOKUP($B10,[2]Tariffs!$A:$I,6,FALSE)</f>
        <v>0</v>
      </c>
      <c r="H10" s="44">
        <f>VLOOKUP($B10,[2]Tariffs!$A:$I,7,FALSE)</f>
        <v>5.28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1.7069695090717996</v>
      </c>
      <c r="N10" s="47">
        <f>VLOOKUP(B10,[1]Summary!$A$1:$I$65536,9,FALSE)</f>
        <v>1.6866696458548933</v>
      </c>
      <c r="O10" s="50">
        <f t="shared" si="1"/>
        <v>1.2035470767375545E-2</v>
      </c>
      <c r="P10" s="51">
        <f>VLOOKUP(B10,[2]Summary!$A$1:$IJ$65536,10,FALSE)</f>
        <v>421.74175895420609</v>
      </c>
      <c r="Q10" s="52" t="str">
        <f>'Detailed Breakdown'!AW58&amp;" and "&amp;'Detailed Breakdown'!AX58</f>
        <v>No factors contributing to greater than 2% upward change. and No factors contributing to greater than 2% downward change.</v>
      </c>
    </row>
    <row r="11" spans="1:17" ht="28.5" x14ac:dyDescent="0.2">
      <c r="A11" s="40"/>
      <c r="B11" s="41" t="s">
        <v>18</v>
      </c>
      <c r="C11" s="42"/>
      <c r="D11" s="43">
        <f>VLOOKUP($B11,[1]Tariffs!$A$15:$I$42,3,FALSE)</f>
        <v>4</v>
      </c>
      <c r="E11" s="44">
        <f>VLOOKUP($B11,[2]Tariffs!$A:$I,4,FALSE)</f>
        <v>0.29299999999999998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0.29299999999999998</v>
      </c>
      <c r="N11" s="47">
        <f>VLOOKUP(B11,[1]Summary!$A$1:$I$65536,9,FALSE)</f>
        <v>0.28700000000000003</v>
      </c>
      <c r="O11" s="50">
        <f t="shared" si="1"/>
        <v>2.0905923344947563E-2</v>
      </c>
      <c r="P11" s="51">
        <f>VLOOKUP(B11,[2]Summary!$A$1:$IJ$65536,10,FALSE)</f>
        <v>17.104748798330597</v>
      </c>
      <c r="Q11" s="52" t="str">
        <f>'Detailed Breakdown'!AW59&amp;" and "&amp;'Detailed Breakdown'!AX59</f>
        <v>No factors contributing to greater than 2% upward change. and No factors contributing to greater than 2% downward change.</v>
      </c>
    </row>
    <row r="12" spans="1:17" x14ac:dyDescent="0.2">
      <c r="A12" s="40"/>
      <c r="B12" s="41" t="s">
        <v>19</v>
      </c>
      <c r="C12" s="42"/>
      <c r="D12" s="43" t="str">
        <f>VLOOKUP($B12,[1]Tariffs!$A$15:$I$42,3,FALSE)</f>
        <v>5-8</v>
      </c>
      <c r="E12" s="44">
        <f>VLOOKUP($B12,[2]Tariffs!$A:$I,4,FALSE)</f>
        <v>1.6160000000000001</v>
      </c>
      <c r="F12" s="44">
        <f>VLOOKUP($B12,[2]Tariffs!$A:$I,5,FALSE)</f>
        <v>4.7E-2</v>
      </c>
      <c r="G12" s="44">
        <f>VLOOKUP($B12,[2]Tariffs!$A:$I,6,FALSE)</f>
        <v>0</v>
      </c>
      <c r="H12" s="44">
        <f>VLOOKUP($B12,[2]Tariffs!$A:$I,7,FALSE)</f>
        <v>4.7300000000000004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 t="str">
        <f>VLOOKUP(B12,[2]Summary!$A$1:$I$65536,9,FALSE)</f>
        <v/>
      </c>
      <c r="N12" s="47">
        <f>VLOOKUP(B12,[1]Summary!$A$1:$I$65536,9,FALSE)</f>
        <v>1.7726553712386584</v>
      </c>
      <c r="O12" s="50"/>
      <c r="P12" s="51" t="str">
        <f>VLOOKUP(B12,[2]Summary!$A$1:$IJ$65536,10,FALSE)</f>
        <v/>
      </c>
      <c r="Q12" s="52" t="s">
        <v>95</v>
      </c>
    </row>
    <row r="13" spans="1:17" x14ac:dyDescent="0.2">
      <c r="A13" s="40"/>
      <c r="B13" s="41" t="s">
        <v>20</v>
      </c>
      <c r="C13" s="42"/>
      <c r="D13" s="43" t="str">
        <f>VLOOKUP($B13,[1]Tariffs!$A$15:$I$42,3,FALSE)</f>
        <v>5-8</v>
      </c>
      <c r="E13" s="44">
        <f>VLOOKUP($B13,[2]Tariffs!$A:$I,4,FALSE)</f>
        <v>1.456</v>
      </c>
      <c r="F13" s="44">
        <f>VLOOKUP($B13,[2]Tariffs!$A:$I,5,FALSE)</f>
        <v>4.1000000000000002E-2</v>
      </c>
      <c r="G13" s="44">
        <f>VLOOKUP($B13,[2]Tariffs!$A:$I,6,FALSE)</f>
        <v>0</v>
      </c>
      <c r="H13" s="44">
        <f>VLOOKUP($B13,[2]Tariffs!$A:$I,7,FALSE)</f>
        <v>3.5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 t="str">
        <f>VLOOKUP(B13,[2]Summary!$A$1:$I$65536,9,FALSE)</f>
        <v/>
      </c>
      <c r="N13" s="47" t="str">
        <f>VLOOKUP(B13,[1]Summary!$A$1:$I$65536,9,FALSE)</f>
        <v/>
      </c>
      <c r="O13" s="50"/>
      <c r="P13" s="51" t="str">
        <f>VLOOKUP(B13,[2]Summary!$A$1:$IJ$65536,10,FALSE)</f>
        <v/>
      </c>
      <c r="Q13" s="52" t="s">
        <v>95</v>
      </c>
    </row>
    <row r="14" spans="1:17" x14ac:dyDescent="0.2">
      <c r="A14" s="40"/>
      <c r="B14" s="41" t="s">
        <v>21</v>
      </c>
      <c r="C14" s="42"/>
      <c r="D14" s="43" t="str">
        <f>VLOOKUP($B14,[1]Tariffs!$A$15:$I$42,3,FALSE)</f>
        <v>5-8</v>
      </c>
      <c r="E14" s="44">
        <f>VLOOKUP($B14,[2]Tariffs!$A:$I,4,FALSE)</f>
        <v>0.97299999999999998</v>
      </c>
      <c r="F14" s="44">
        <f>VLOOKUP($B14,[2]Tariffs!$A:$I,5,FALSE)</f>
        <v>1.9E-2</v>
      </c>
      <c r="G14" s="44">
        <f>VLOOKUP($B14,[2]Tariffs!$A:$I,6,FALSE)</f>
        <v>0</v>
      </c>
      <c r="H14" s="44">
        <f>VLOOKUP($B14,[2]Tariffs!$A:$I,7,FALSE)</f>
        <v>60.87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 t="str">
        <f>VLOOKUP(B14,[2]Summary!$A$1:$I$65536,9,FALSE)</f>
        <v/>
      </c>
      <c r="N14" s="47">
        <f>VLOOKUP(B14,[1]Summary!$A$1:$I$65536,9,FALSE)</f>
        <v>1.5254311216466987</v>
      </c>
      <c r="O14" s="50"/>
      <c r="P14" s="51" t="str">
        <f>VLOOKUP(B14,[2]Summary!$A$1:$IJ$65536,10,FALSE)</f>
        <v/>
      </c>
      <c r="Q14" s="52" t="s">
        <v>95</v>
      </c>
    </row>
    <row r="15" spans="1:17" ht="28.5" x14ac:dyDescent="0.2">
      <c r="A15" s="40"/>
      <c r="B15" s="41" t="s">
        <v>90</v>
      </c>
      <c r="C15" s="42"/>
      <c r="D15" s="43">
        <v>0</v>
      </c>
      <c r="E15" s="44">
        <f>VLOOKUP($B15,[2]Tariffs!$A:$I,4,FALSE)</f>
        <v>12.865</v>
      </c>
      <c r="F15" s="44">
        <f>VLOOKUP($B15,[2]Tariffs!$A:$I,5,FALSE)</f>
        <v>0.58899999999999997</v>
      </c>
      <c r="G15" s="44">
        <f>VLOOKUP($B15,[2]Tariffs!$A:$I,6,FALSE)</f>
        <v>0.06</v>
      </c>
      <c r="H15" s="44">
        <f>VLOOKUP($B15,[2]Tariffs!$A:$I,7,FALSE)</f>
        <v>3.12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VLOOKUP(B15,[2]Summary!$A$1:$I$65536,9,FALSE)</f>
        <v/>
      </c>
      <c r="N15" s="47" t="str">
        <f>VLOOKUP(B15,[1]Summary!$A$1:$I$65536,9,FALSE)</f>
        <v/>
      </c>
      <c r="O15" s="50" t="e">
        <f t="shared" ref="O15:O16" si="3">M15/N15-1</f>
        <v>#VALUE!</v>
      </c>
      <c r="P15" s="51" t="str">
        <f>VLOOKUP(B15,[2]Summary!$A$1:$IJ$65536,10,FALSE)</f>
        <v/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91</v>
      </c>
      <c r="C16" s="42"/>
      <c r="D16" s="43">
        <v>0</v>
      </c>
      <c r="E16" s="44">
        <f>VLOOKUP($B16,[2]Tariffs!$A:$I,4,FALSE)</f>
        <v>13.25</v>
      </c>
      <c r="F16" s="44">
        <f>VLOOKUP($B16,[2]Tariffs!$A:$I,5,FALSE)</f>
        <v>0.60699999999999998</v>
      </c>
      <c r="G16" s="44">
        <f>VLOOKUP($B16,[2]Tariffs!$A:$I,6,FALSE)</f>
        <v>6.0999999999999999E-2</v>
      </c>
      <c r="H16" s="44">
        <f>VLOOKUP($B16,[2]Tariffs!$A:$I,7,FALSE)</f>
        <v>5.28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VLOOKUP(B16,[2]Summary!$A$1:$I$65536,9,FALSE)</f>
        <v>1.7436332447967493</v>
      </c>
      <c r="N16" s="47">
        <f>VLOOKUP(B16,[1]Summary!$A$1:$I$65536,9,FALSE)</f>
        <v>1.7142849847004564</v>
      </c>
      <c r="O16" s="50">
        <f t="shared" si="3"/>
        <v>1.7119825675554701E-2</v>
      </c>
      <c r="P16" s="51">
        <f>VLOOKUP(B16,[2]Summary!$A$1:$IJ$65536,10,FALSE)</f>
        <v>1057.0076807784164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22</v>
      </c>
      <c r="C17" s="42"/>
      <c r="D17" s="43">
        <f>VLOOKUP($B17,[1]Tariffs!$A$15:$I$42,3,FALSE)</f>
        <v>0</v>
      </c>
      <c r="E17" s="44">
        <f>VLOOKUP($B17,[2]Tariffs!$A:$I,4,FALSE)</f>
        <v>11.372999999999999</v>
      </c>
      <c r="F17" s="44">
        <f>VLOOKUP($B17,[2]Tariffs!$A:$I,5,FALSE)</f>
        <v>0.45400000000000001</v>
      </c>
      <c r="G17" s="44">
        <f>VLOOKUP($B17,[2]Tariffs!$A:$I,6,FALSE)</f>
        <v>4.8000000000000001E-2</v>
      </c>
      <c r="H17" s="44">
        <f>VLOOKUP($B17,[2]Tariffs!$A:$I,7,FALSE)</f>
        <v>7.97</v>
      </c>
      <c r="I17" s="44">
        <f>VLOOKUP($B17,[2]Tariffs!$A:$I,8,FALSE)</f>
        <v>2.5499999999999998</v>
      </c>
      <c r="J17" s="44">
        <f>VLOOKUP($B17,[2]Tariffs!$A:$I,9,FALSE)</f>
        <v>0.39500000000000002</v>
      </c>
      <c r="K17" s="44">
        <f t="shared" si="0"/>
        <v>2.5499999999999998</v>
      </c>
      <c r="L17" s="54"/>
      <c r="M17" s="47">
        <f>VLOOKUP(B17,[2]Summary!$A$1:$I$65536,9,FALSE)</f>
        <v>2.0035916025114751</v>
      </c>
      <c r="N17" s="47">
        <f>VLOOKUP(B17,[1]Summary!$A$1:$I$65536,9,FALSE)</f>
        <v>1.9723597911769515</v>
      </c>
      <c r="O17" s="50">
        <f t="shared" si="1"/>
        <v>1.5834743475421797E-2</v>
      </c>
      <c r="P17" s="51">
        <f>VLOOKUP(B17,[2]Summary!$A$1:$IJ$65536,10,FALSE)</f>
        <v>5016.7297818776997</v>
      </c>
      <c r="Q17" s="52" t="str">
        <f>'Detailed Breakdown'!AW63&amp;" and "&amp;'Detailed Breakdown'!AX63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23</v>
      </c>
      <c r="C18" s="42"/>
      <c r="D18" s="43">
        <f>VLOOKUP($B18,[1]Tariffs!$A$15:$I$42,3,FALSE)</f>
        <v>0</v>
      </c>
      <c r="E18" s="44">
        <f>VLOOKUP($B18,[2]Tariffs!$A:$I,4,FALSE)</f>
        <v>9.7249999999999996</v>
      </c>
      <c r="F18" s="44">
        <f>VLOOKUP($B18,[2]Tariffs!$A:$I,5,FALSE)</f>
        <v>0.28000000000000003</v>
      </c>
      <c r="G18" s="44">
        <f>VLOOKUP($B18,[2]Tariffs!$A:$I,6,FALSE)</f>
        <v>3.5000000000000003E-2</v>
      </c>
      <c r="H18" s="44">
        <f>VLOOKUP($B18,[2]Tariffs!$A:$I,7,FALSE)</f>
        <v>6.14</v>
      </c>
      <c r="I18" s="44">
        <f>VLOOKUP($B18,[2]Tariffs!$A:$I,8,FALSE)</f>
        <v>3.44</v>
      </c>
      <c r="J18" s="44">
        <f>VLOOKUP($B18,[2]Tariffs!$A:$I,9,FALSE)</f>
        <v>0.318</v>
      </c>
      <c r="K18" s="44">
        <f t="shared" si="0"/>
        <v>3.44</v>
      </c>
      <c r="L18" s="54"/>
      <c r="M18" s="47">
        <f>VLOOKUP(B18,[2]Summary!$A$1:$I$65536,9,FALSE)</f>
        <v>2.0188300428484833</v>
      </c>
      <c r="N18" s="47">
        <f>VLOOKUP(B18,[1]Summary!$A$1:$I$65536,9,FALSE)</f>
        <v>1.9670245166764597</v>
      </c>
      <c r="O18" s="50">
        <f t="shared" si="1"/>
        <v>2.6337000750532358E-2</v>
      </c>
      <c r="P18" s="51">
        <f>VLOOKUP(B18,[2]Summary!$A$1:$IJ$65536,10,FALSE)</f>
        <v>13684.828010229328</v>
      </c>
      <c r="Q18" s="52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28.5" x14ac:dyDescent="0.2">
      <c r="A19" s="40"/>
      <c r="B19" s="41" t="s">
        <v>24</v>
      </c>
      <c r="C19" s="42"/>
      <c r="D19" s="43">
        <f>VLOOKUP($B19,[1]Tariffs!$A$15:$I$42,3,FALSE)</f>
        <v>0</v>
      </c>
      <c r="E19" s="44">
        <f>VLOOKUP($B19,[2]Tariffs!$A:$I,4,FALSE)</f>
        <v>7.391</v>
      </c>
      <c r="F19" s="44">
        <f>VLOOKUP($B19,[2]Tariffs!$A:$I,5,FALSE)</f>
        <v>0.121</v>
      </c>
      <c r="G19" s="44">
        <f>VLOOKUP($B19,[2]Tariffs!$A:$I,6,FALSE)</f>
        <v>2.1000000000000001E-2</v>
      </c>
      <c r="H19" s="44">
        <f>VLOOKUP($B19,[2]Tariffs!$A:$I,7,FALSE)</f>
        <v>60.87</v>
      </c>
      <c r="I19" s="44">
        <f>VLOOKUP($B19,[2]Tariffs!$A:$I,8,FALSE)</f>
        <v>4.09</v>
      </c>
      <c r="J19" s="44">
        <f>VLOOKUP($B19,[2]Tariffs!$A:$I,9,FALSE)</f>
        <v>0.216</v>
      </c>
      <c r="K19" s="44">
        <f t="shared" si="0"/>
        <v>4.09</v>
      </c>
      <c r="L19" s="54"/>
      <c r="M19" s="47">
        <f>VLOOKUP(B19,[2]Summary!$A$1:$I$65536,9,FALSE)</f>
        <v>1.3484286948733248</v>
      </c>
      <c r="N19" s="47">
        <f>VLOOKUP(B19,[1]Summary!$A$1:$I$65536,9,FALSE)</f>
        <v>1.3195066794670258</v>
      </c>
      <c r="O19" s="50">
        <f t="shared" si="1"/>
        <v>2.1918809397752481E-2</v>
      </c>
      <c r="P19" s="51">
        <f>VLOOKUP(B19,[2]Summary!$A$1:$IJ$65536,10,FALSE)</f>
        <v>32295.785995791339</v>
      </c>
      <c r="Q19" s="52" t="str">
        <f>'Detailed Breakdown'!AW65&amp;" and "&amp;'Detailed Breakdown'!AX65</f>
        <v>No factors contributing to greater than 2% upward change. and No factors contributing to greater than 2% downward change.</v>
      </c>
    </row>
    <row r="20" spans="1:17" ht="28.5" x14ac:dyDescent="0.2">
      <c r="A20" s="40"/>
      <c r="B20" s="41" t="s">
        <v>77</v>
      </c>
      <c r="C20" s="42"/>
      <c r="D20" s="43">
        <f>VLOOKUP($B20,[1]Tariffs!$A$15:$I$42,3,FALSE)</f>
        <v>8</v>
      </c>
      <c r="E20" s="44">
        <f>VLOOKUP($B20,[2]Tariffs!$A:$I,4,FALSE)</f>
        <v>1.8939999999999999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VLOOKUP(B20,[2]Summary!$A$1:$I$65536,9,FALSE)</f>
        <v>1.8939999999999999</v>
      </c>
      <c r="N20" s="47">
        <f>VLOOKUP(B20,[1]Summary!$A$1:$I$65536,9,FALSE)</f>
        <v>1.8420000000000001</v>
      </c>
      <c r="O20" s="50">
        <f t="shared" si="1"/>
        <v>2.8230184581976125E-2</v>
      </c>
      <c r="P20" s="51">
        <f>VLOOKUP(B20,[2]Summary!$A$1:$IJ$65536,10,FALSE)</f>
        <v>661.06534520019295</v>
      </c>
      <c r="Q20" s="52" t="str">
        <f>'Detailed Breakdown'!AW67&amp;" and "&amp;'Detailed Breakdown'!AX67</f>
        <v>No factors contributing to greater than 2% upward change. and No factors contributing to greater than 2% downward change.</v>
      </c>
    </row>
    <row r="21" spans="1:17" ht="28.5" x14ac:dyDescent="0.2">
      <c r="A21" s="40"/>
      <c r="B21" s="41" t="s">
        <v>78</v>
      </c>
      <c r="C21" s="42"/>
      <c r="D21" s="43">
        <f>VLOOKUP($B21,[1]Tariffs!$A$15:$I$42,3,FALSE)</f>
        <v>1</v>
      </c>
      <c r="E21" s="44">
        <f>VLOOKUP($B21,[2]Tariffs!$A:$I,4,FALSE)</f>
        <v>2.508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2.5080000000000005</v>
      </c>
      <c r="N21" s="47">
        <f>VLOOKUP(B21,[1]Summary!$A$1:$I$65536,9,FALSE)</f>
        <v>2.4580000000000002</v>
      </c>
      <c r="O21" s="50">
        <f t="shared" si="1"/>
        <v>2.0341741253051326E-2</v>
      </c>
      <c r="P21" s="51">
        <f>VLOOKUP(B21,[2]Summary!$A$1:$IJ$65536,10,FALSE)</f>
        <v>483.72002837140002</v>
      </c>
      <c r="Q21" s="52" t="str">
        <f>'Detailed Breakdown'!AW68&amp;" and "&amp;'Detailed Breakdown'!AX68</f>
        <v>No factors contributing to greater than 2% upward change. and No factors contributing to greater than 2% downward change.</v>
      </c>
    </row>
    <row r="22" spans="1:17" ht="28.5" x14ac:dyDescent="0.2">
      <c r="A22" s="40"/>
      <c r="B22" s="41" t="s">
        <v>79</v>
      </c>
      <c r="C22" s="42"/>
      <c r="D22" s="43">
        <f>VLOOKUP($B22,[1]Tariffs!$A$15:$I$42,3,FALSE)</f>
        <v>1</v>
      </c>
      <c r="E22" s="44">
        <f>VLOOKUP($B22,[2]Tariffs!$A:$I,4,FALSE)</f>
        <v>4.04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VLOOKUP(B22,[2]Summary!$A$1:$I$65536,9,FALSE)</f>
        <v>4.0400000000000009</v>
      </c>
      <c r="N22" s="47">
        <f>VLOOKUP(B22,[1]Summary!$A$1:$I$65536,9,FALSE)</f>
        <v>3.9800000000000009</v>
      </c>
      <c r="O22" s="50">
        <f t="shared" si="1"/>
        <v>1.5075376884422065E-2</v>
      </c>
      <c r="P22" s="51">
        <f>VLOOKUP(B22,[2]Summary!$A$1:$IJ$65536,10,FALSE)</f>
        <v>88.951814550374948</v>
      </c>
      <c r="Q22" s="52" t="str">
        <f>'Detailed Breakdown'!AW69&amp;" and "&amp;'Detailed Breakdown'!AX69</f>
        <v>No factors contributing to greater than 2% upward change. and No factors contributing to greater than 2% downward change.</v>
      </c>
    </row>
    <row r="23" spans="1:17" x14ac:dyDescent="0.2">
      <c r="A23" s="40"/>
      <c r="B23" s="41" t="s">
        <v>80</v>
      </c>
      <c r="C23" s="42"/>
      <c r="D23" s="43">
        <f>VLOOKUP($B23,[1]Tariffs!$A$15:$I$42,3,FALSE)</f>
        <v>1</v>
      </c>
      <c r="E23" s="44">
        <f>VLOOKUP($B23,[2]Tariffs!$A:$I,4,FALSE)</f>
        <v>1.2849999999999999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VLOOKUP(B23,[2]Summary!$A$1:$I$65536,9,FALSE)</f>
        <v>1.2849999999999999</v>
      </c>
      <c r="N23" s="47">
        <f>VLOOKUP(B23,[1]Summary!$A$1:$I$65536,9,FALSE)</f>
        <v>1.232</v>
      </c>
      <c r="O23" s="50">
        <f t="shared" si="1"/>
        <v>4.3019480519480569E-2</v>
      </c>
      <c r="P23" s="51">
        <f>VLOOKUP(B23,[2]Summary!$A$1:$IJ$65536,10,FALSE)</f>
        <v>408.69298482209587</v>
      </c>
      <c r="Q23" s="52"/>
    </row>
    <row r="24" spans="1:17" ht="28.5" x14ac:dyDescent="0.2">
      <c r="A24" s="40"/>
      <c r="B24" s="41" t="s">
        <v>25</v>
      </c>
      <c r="C24" s="42"/>
      <c r="D24" s="43">
        <f>VLOOKUP($B24,[1]Tariffs!$A$15:$I$42,3,FALSE)</f>
        <v>0</v>
      </c>
      <c r="E24" s="44">
        <f>VLOOKUP($B24,[2]Tariffs!$A:$I,4,FALSE)</f>
        <v>37.704000000000001</v>
      </c>
      <c r="F24" s="44">
        <f>VLOOKUP($B24,[2]Tariffs!$A:$I,5,FALSE)</f>
        <v>1.101</v>
      </c>
      <c r="G24" s="44">
        <f>VLOOKUP($B24,[2]Tariffs!$A:$I,6,FALSE)</f>
        <v>0.63200000000000001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VLOOKUP(B24,[2]Summary!$A$1:$I$65536,9,FALSE)</f>
        <v>2.6702291964190055</v>
      </c>
      <c r="N24" s="47">
        <f>VLOOKUP(B24,[1]Summary!$A$1:$I$65536,9,FALSE)</f>
        <v>2.6186537874473288</v>
      </c>
      <c r="O24" s="50">
        <f t="shared" si="1"/>
        <v>1.9695390516648814E-2</v>
      </c>
      <c r="P24" s="51">
        <f>VLOOKUP(B24,[2]Summary!$A$1:$IJ$65536,10,FALSE)</f>
        <v>55079.468794148917</v>
      </c>
      <c r="Q24" s="52" t="str">
        <f>'Detailed Breakdown'!AW71&amp;" and "&amp;'Detailed Breakdown'!AX71</f>
        <v>No factors contributing to greater than 2% upward change. and No factors contributing to greater than 2% downward change.</v>
      </c>
    </row>
    <row r="25" spans="1:17" ht="15" customHeight="1" x14ac:dyDescent="0.2">
      <c r="A25" s="40"/>
      <c r="B25" s="41" t="s">
        <v>93</v>
      </c>
      <c r="C25" s="42"/>
      <c r="D25" s="43" t="str">
        <f>VLOOKUP($B25,[1]Tariffs!$A$15:$I$42,3,FALSE)</f>
        <v>8&amp;0</v>
      </c>
      <c r="E25" s="44">
        <f>VLOOKUP($B25,[2]Tariffs!$A:$I,4,FALSE)</f>
        <v>-0.626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VLOOKUP(B25,[2]Summary!$A$1:$I$65536,9,FALSE)</f>
        <v>-0.62600000000000011</v>
      </c>
      <c r="N25" s="47" t="e">
        <f>VLOOKUP("LV Generation NHH",[1]Summary!$A$1:$I$65536,9,FALSE)</f>
        <v>#N/A</v>
      </c>
      <c r="O25" s="50" t="e">
        <f t="shared" si="1"/>
        <v>#N/A</v>
      </c>
      <c r="P25" s="51">
        <f>VLOOKUP(B25,[2]Summary!$A$1:$IJ$65536,10,FALSE)</f>
        <v>-449.56918194913078</v>
      </c>
      <c r="Q25" s="55"/>
    </row>
    <row r="26" spans="1:17" ht="15" customHeight="1" x14ac:dyDescent="0.2">
      <c r="A26" s="40"/>
      <c r="B26" s="41" t="s">
        <v>50</v>
      </c>
      <c r="C26" s="42"/>
      <c r="D26" s="43">
        <f>VLOOKUP($B26,[1]Tariffs!$A$15:$I$42,3,FALSE)</f>
        <v>8</v>
      </c>
      <c r="E26" s="44">
        <f>VLOOKUP($B26,[2]Tariffs!$A:$I,4,FALSE)</f>
        <v>-0.54600000000000004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/>
      <c r="N26" s="47"/>
      <c r="O26" s="50"/>
      <c r="P26" s="51"/>
      <c r="Q26" s="55"/>
    </row>
    <row r="27" spans="1:17" x14ac:dyDescent="0.2">
      <c r="A27" s="40"/>
      <c r="B27" s="41" t="s">
        <v>51</v>
      </c>
      <c r="C27" s="42"/>
      <c r="D27" s="43">
        <f>VLOOKUP($B27,[1]Tariffs!$A$15:$I$42,3,FALSE)</f>
        <v>0</v>
      </c>
      <c r="E27" s="44">
        <f>VLOOKUP($B27,[2]Tariffs!$A:$I,4,FALSE)</f>
        <v>-0.626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0.23200000000000001</v>
      </c>
      <c r="K27" s="44">
        <f t="shared" si="0"/>
        <v>0</v>
      </c>
      <c r="L27" s="49"/>
      <c r="M27" s="47">
        <f>VLOOKUP(B27,[2]Summary!$A$1:$I$65536,9,FALSE)</f>
        <v>-0.61172870497829568</v>
      </c>
      <c r="N27" s="47">
        <f>VLOOKUP(B27,[1]Summary!$A$1:$I$65536,9,FALSE)</f>
        <v>-0.58586665783100145</v>
      </c>
      <c r="O27" s="50">
        <f t="shared" si="1"/>
        <v>4.41432308898424E-2</v>
      </c>
      <c r="P27" s="51">
        <f>VLOOKUP(B27,[2]Summary!$A$1:$IJ$65536,10,FALSE)</f>
        <v>-1201.1775164544617</v>
      </c>
      <c r="Q27" s="55"/>
    </row>
    <row r="28" spans="1:17" ht="15" customHeight="1" x14ac:dyDescent="0.2">
      <c r="A28" s="40"/>
      <c r="B28" s="41" t="s">
        <v>52</v>
      </c>
      <c r="C28" s="42"/>
      <c r="D28" s="43">
        <f>VLOOKUP($B28,[1]Tariffs!$A$15:$I$42,3,FALSE)</f>
        <v>0</v>
      </c>
      <c r="E28" s="44">
        <f>VLOOKUP($B28,[2]Tariffs!$A:$I,4,FALSE)</f>
        <v>-5.1929999999999996</v>
      </c>
      <c r="F28" s="44">
        <f>VLOOKUP($B28,[2]Tariffs!$A:$I,5,FALSE)</f>
        <v>-0.46</v>
      </c>
      <c r="G28" s="44">
        <f>VLOOKUP($B28,[2]Tariffs!$A:$I,6,FALSE)</f>
        <v>-3.4000000000000002E-2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0.23200000000000001</v>
      </c>
      <c r="K28" s="44">
        <f t="shared" si="0"/>
        <v>0</v>
      </c>
      <c r="L28" s="49"/>
      <c r="M28" s="47">
        <f>VLOOKUP(B28,[2]Summary!$A$1:$I$65536,9,FALSE)</f>
        <v>-0.68816471513904365</v>
      </c>
      <c r="N28" s="47">
        <f>VLOOKUP(B28,[1]Summary!$A$1:$I$65536,9,FALSE)</f>
        <v>-0.65688659262982363</v>
      </c>
      <c r="O28" s="50">
        <f t="shared" si="1"/>
        <v>4.7615711540098804E-2</v>
      </c>
      <c r="P28" s="51">
        <f>VLOOKUP(B28,[2]Summary!$A$1:$IJ$65536,10,FALSE)</f>
        <v>-736.58121077952774</v>
      </c>
      <c r="Q28" s="55"/>
    </row>
    <row r="29" spans="1:17" ht="15" customHeight="1" x14ac:dyDescent="0.2">
      <c r="A29" s="40"/>
      <c r="B29" s="41" t="s">
        <v>53</v>
      </c>
      <c r="C29" s="42"/>
      <c r="D29" s="43">
        <f>VLOOKUP($B29,[1]Tariffs!$A$15:$I$42,3,FALSE)</f>
        <v>0</v>
      </c>
      <c r="E29" s="44">
        <f>VLOOKUP($B29,[2]Tariffs!$A:$I,4,FALSE)</f>
        <v>-0.54600000000000004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0.20200000000000001</v>
      </c>
      <c r="K29" s="44">
        <f t="shared" si="0"/>
        <v>0</v>
      </c>
      <c r="L29" s="49"/>
      <c r="M29" s="47">
        <f>VLOOKUP(B29,[2]Summary!$A$1:$I$65536,9,FALSE)</f>
        <v>-0.52183681661794301</v>
      </c>
      <c r="N29" s="47">
        <f>VLOOKUP(B29,[1]Summary!$A$1:$I$65536,9,FALSE)</f>
        <v>-0.49998287546117315</v>
      </c>
      <c r="O29" s="50">
        <f t="shared" si="1"/>
        <v>4.3709379319466279E-2</v>
      </c>
      <c r="P29" s="51">
        <f>VLOOKUP(B29,[2]Summary!$A$1:$IJ$65536,10,FALSE)</f>
        <v>-1386.2963542354473</v>
      </c>
      <c r="Q29" s="55"/>
    </row>
    <row r="30" spans="1:17" ht="15" customHeight="1" x14ac:dyDescent="0.2">
      <c r="A30" s="40"/>
      <c r="B30" s="41" t="s">
        <v>54</v>
      </c>
      <c r="C30" s="42"/>
      <c r="D30" s="43">
        <f>VLOOKUP($B30,[1]Tariffs!$A$15:$I$42,3,FALSE)</f>
        <v>0</v>
      </c>
      <c r="E30" s="44">
        <f>VLOOKUP($B30,[2]Tariffs!$A:$I,4,FALSE)</f>
        <v>-4.5720000000000001</v>
      </c>
      <c r="F30" s="44">
        <f>VLOOKUP($B30,[2]Tariffs!$A:$I,5,FALSE)</f>
        <v>-0.39</v>
      </c>
      <c r="G30" s="44">
        <f>VLOOKUP($B30,[2]Tariffs!$A:$I,6,FALSE)</f>
        <v>-2.9000000000000001E-2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0.20200000000000001</v>
      </c>
      <c r="K30" s="44">
        <f t="shared" si="0"/>
        <v>0</v>
      </c>
      <c r="L30" s="49"/>
      <c r="M30" s="47">
        <f>VLOOKUP(B30,[2]Summary!$A$1:$I$65536,9,FALSE)</f>
        <v>-0.5141890184742961</v>
      </c>
      <c r="N30" s="47">
        <f>VLOOKUP(B30,[1]Summary!$A$1:$I$65536,9,FALSE)</f>
        <v>-0.49107421171291765</v>
      </c>
      <c r="O30" s="50">
        <f t="shared" si="1"/>
        <v>4.7069885182428051E-2</v>
      </c>
      <c r="P30" s="51">
        <f>VLOOKUP(B30,[2]Summary!$A$1:$IJ$65536,10,FALSE)</f>
        <v>-23084.558973028965</v>
      </c>
      <c r="Q30" s="55"/>
    </row>
    <row r="31" spans="1:17" x14ac:dyDescent="0.2">
      <c r="A31" s="40"/>
      <c r="B31" s="41" t="s">
        <v>55</v>
      </c>
      <c r="C31" s="42"/>
      <c r="D31" s="43">
        <f>VLOOKUP($B31,[1]Tariffs!$A$15:$I$42,3,FALSE)</f>
        <v>0</v>
      </c>
      <c r="E31" s="44">
        <f>VLOOKUP($B31,[2]Tariffs!$A:$I,4,FALSE)</f>
        <v>-0.33300000000000002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29.35</v>
      </c>
      <c r="I31" s="44">
        <f>VLOOKUP($B31,[2]Tariffs!$A:$I,8,FALSE)</f>
        <v>0</v>
      </c>
      <c r="J31" s="44">
        <f>VLOOKUP($B31,[2]Tariffs!$A:$I,9,FALSE)</f>
        <v>0.159</v>
      </c>
      <c r="K31" s="44">
        <f t="shared" si="0"/>
        <v>0</v>
      </c>
      <c r="L31" s="49"/>
      <c r="M31" s="47">
        <f>VLOOKUP(B31,[2]Summary!$A$1:$I$65536,9,FALSE)</f>
        <v>-0.32455626288062328</v>
      </c>
      <c r="N31" s="47">
        <f>VLOOKUP(B31,[1]Summary!$A$1:$I$65536,9,FALSE)</f>
        <v>-0.31075813583400358</v>
      </c>
      <c r="O31" s="50">
        <f t="shared" si="1"/>
        <v>4.4401498965067177E-2</v>
      </c>
      <c r="P31" s="51">
        <f>VLOOKUP(B31,[2]Summary!$A$1:$IJ$65536,10,FALSE)</f>
        <v>-7009.2846566511944</v>
      </c>
      <c r="Q31" s="55"/>
    </row>
    <row r="32" spans="1:17" x14ac:dyDescent="0.2">
      <c r="A32" s="40"/>
      <c r="B32" s="41" t="s">
        <v>56</v>
      </c>
      <c r="C32" s="42"/>
      <c r="D32" s="43">
        <f>VLOOKUP($B32,[1]Tariffs!$A$15:$I$42,3,FALSE)</f>
        <v>0</v>
      </c>
      <c r="E32" s="44">
        <f>VLOOKUP($B32,[2]Tariffs!$A:$I,4,FALSE)</f>
        <v>-2.9550000000000001</v>
      </c>
      <c r="F32" s="44">
        <f>VLOOKUP($B32,[2]Tariffs!$A:$I,5,FALSE)</f>
        <v>-0.19700000000000001</v>
      </c>
      <c r="G32" s="44">
        <f>VLOOKUP($B32,[2]Tariffs!$A:$I,6,FALSE)</f>
        <v>-1.4E-2</v>
      </c>
      <c r="H32" s="44">
        <f>VLOOKUP($B32,[2]Tariffs!$A:$I,7,FALSE)</f>
        <v>29.35</v>
      </c>
      <c r="I32" s="44">
        <f>VLOOKUP($B32,[2]Tariffs!$A:$I,8,FALSE)</f>
        <v>0</v>
      </c>
      <c r="J32" s="44">
        <f>VLOOKUP($B32,[2]Tariffs!$A:$I,9,FALSE)</f>
        <v>0.159</v>
      </c>
      <c r="K32" s="44">
        <f t="shared" si="0"/>
        <v>0</v>
      </c>
      <c r="L32" s="49"/>
      <c r="M32" s="47">
        <f>VLOOKUP(B32,[2]Summary!$A$1:$I$65536,9,FALSE)</f>
        <v>-0.35481414485732443</v>
      </c>
      <c r="N32" s="47">
        <f>VLOOKUP(B32,[1]Summary!$A$1:$I$65536,9,FALSE)</f>
        <v>-0.3385991724488131</v>
      </c>
      <c r="O32" s="50">
        <f t="shared" si="1"/>
        <v>4.7888399405236592E-2</v>
      </c>
      <c r="P32" s="51">
        <f>VLOOKUP(B32,[2]Summary!$A$1:$IJ$65536,10,FALSE)</f>
        <v>-14758.790908025503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2015-12-08T07:31:49Z</cp:lastPrinted>
  <dcterms:created xsi:type="dcterms:W3CDTF">2012-04-17T13:56:47Z</dcterms:created>
  <dcterms:modified xsi:type="dcterms:W3CDTF">2015-12-15T13:48:28Z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