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95" yWindow="345" windowWidth="14250" windowHeight="9660" activeTab="2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Breakdown'!$B$2:$AZ$49</definedName>
  </definedNames>
  <calcPr calcId="145621"/>
</workbook>
</file>

<file path=xl/calcChain.xml><?xml version="1.0" encoding="utf-8"?>
<calcChain xmlns="http://schemas.openxmlformats.org/spreadsheetml/2006/main">
  <c r="Q16" i="3" l="1"/>
  <c r="Q15" i="3"/>
  <c r="E15" i="3"/>
  <c r="F15" i="3"/>
  <c r="G15" i="3"/>
  <c r="H15" i="3"/>
  <c r="I15" i="3"/>
  <c r="K15" i="3" s="1"/>
  <c r="J15" i="3"/>
  <c r="M15" i="3"/>
  <c r="N15" i="3"/>
  <c r="P15" i="3"/>
  <c r="E16" i="3"/>
  <c r="F16" i="3"/>
  <c r="G16" i="3"/>
  <c r="H16" i="3"/>
  <c r="I16" i="3"/>
  <c r="J16" i="3"/>
  <c r="K16" i="3"/>
  <c r="M16" i="3"/>
  <c r="N16" i="3"/>
  <c r="P16" i="3"/>
  <c r="AU71" i="2"/>
  <c r="AT71" i="2"/>
  <c r="AU64" i="2"/>
  <c r="AT64" i="2"/>
  <c r="AU63" i="2"/>
  <c r="AT63" i="2"/>
  <c r="AU62" i="2"/>
  <c r="AT62" i="2"/>
  <c r="AU61" i="2"/>
  <c r="AT61" i="2"/>
  <c r="AU60" i="2"/>
  <c r="AT60" i="2"/>
  <c r="AU49" i="2"/>
  <c r="AT49" i="2"/>
  <c r="AU47" i="2"/>
  <c r="AT47" i="2"/>
  <c r="AU70" i="2" s="1"/>
  <c r="AU46" i="2"/>
  <c r="AT46" i="2"/>
  <c r="AT69" i="2" s="1"/>
  <c r="AU45" i="2"/>
  <c r="AT45" i="2"/>
  <c r="AU68" i="2" s="1"/>
  <c r="AU44" i="2"/>
  <c r="AT44" i="2"/>
  <c r="AT67" i="2" s="1"/>
  <c r="AU43" i="2"/>
  <c r="AT43" i="2"/>
  <c r="AU66" i="2" s="1"/>
  <c r="AU42" i="2"/>
  <c r="AT42" i="2"/>
  <c r="AT65" i="2" s="1"/>
  <c r="AU39" i="2"/>
  <c r="AU38" i="2"/>
  <c r="AU37" i="2"/>
  <c r="AU36" i="2"/>
  <c r="AT36" i="2"/>
  <c r="AU59" i="2" s="1"/>
  <c r="AU35" i="2"/>
  <c r="AT35" i="2"/>
  <c r="AU58" i="2" s="1"/>
  <c r="AU34" i="2"/>
  <c r="AT34" i="2"/>
  <c r="AT57" i="2" s="1"/>
  <c r="AU33" i="2"/>
  <c r="AT33" i="2"/>
  <c r="AU56" i="2" s="1"/>
  <c r="AU32" i="2"/>
  <c r="AT32" i="2"/>
  <c r="AU55" i="2" s="1"/>
  <c r="AU31" i="2"/>
  <c r="AT31" i="2"/>
  <c r="AU54" i="2" s="1"/>
  <c r="AT28" i="2"/>
  <c r="AS71" i="2"/>
  <c r="AR71" i="2"/>
  <c r="AS64" i="2"/>
  <c r="AR64" i="2"/>
  <c r="AS63" i="2"/>
  <c r="AR63" i="2"/>
  <c r="AS62" i="2"/>
  <c r="AR62" i="2"/>
  <c r="AS61" i="2"/>
  <c r="AR61" i="2"/>
  <c r="AS60" i="2"/>
  <c r="AR60" i="2"/>
  <c r="AR59" i="2"/>
  <c r="AS57" i="2"/>
  <c r="AR55" i="2"/>
  <c r="AS49" i="2"/>
  <c r="AR49" i="2"/>
  <c r="AS47" i="2"/>
  <c r="AR47" i="2"/>
  <c r="AS70" i="2" s="1"/>
  <c r="AS46" i="2"/>
  <c r="AR46" i="2"/>
  <c r="AS69" i="2" s="1"/>
  <c r="AS45" i="2"/>
  <c r="AR45" i="2"/>
  <c r="AS68" i="2" s="1"/>
  <c r="AS44" i="2"/>
  <c r="AR44" i="2"/>
  <c r="AS67" i="2" s="1"/>
  <c r="AS43" i="2"/>
  <c r="AR43" i="2"/>
  <c r="AS66" i="2" s="1"/>
  <c r="AS42" i="2"/>
  <c r="AR42" i="2"/>
  <c r="AS65" i="2" s="1"/>
  <c r="AS39" i="2"/>
  <c r="AS38" i="2"/>
  <c r="AS37" i="2"/>
  <c r="AS36" i="2"/>
  <c r="AR36" i="2"/>
  <c r="AS59" i="2" s="1"/>
  <c r="AS35" i="2"/>
  <c r="AR35" i="2"/>
  <c r="AS58" i="2" s="1"/>
  <c r="AS34" i="2"/>
  <c r="AR34" i="2"/>
  <c r="AR57" i="2" s="1"/>
  <c r="AS33" i="2"/>
  <c r="AR33" i="2"/>
  <c r="AS56" i="2" s="1"/>
  <c r="AS32" i="2"/>
  <c r="AR32" i="2"/>
  <c r="AS55" i="2" s="1"/>
  <c r="AS31" i="2"/>
  <c r="AR31" i="2"/>
  <c r="AR51" i="2" s="1"/>
  <c r="AR28" i="2"/>
  <c r="AT59" i="2" l="1"/>
  <c r="AT55" i="2"/>
  <c r="AU57" i="2"/>
  <c r="AT51" i="2"/>
  <c r="AU65" i="2"/>
  <c r="AU67" i="2"/>
  <c r="AU69" i="2"/>
  <c r="AT54" i="2"/>
  <c r="AT56" i="2"/>
  <c r="AT58" i="2"/>
  <c r="AT66" i="2"/>
  <c r="AT68" i="2"/>
  <c r="AT70" i="2"/>
  <c r="AR65" i="2"/>
  <c r="AR67" i="2"/>
  <c r="AR69" i="2"/>
  <c r="AR54" i="2"/>
  <c r="AR56" i="2"/>
  <c r="AR58" i="2"/>
  <c r="AR66" i="2"/>
  <c r="AR68" i="2"/>
  <c r="AR70" i="2"/>
  <c r="AS54" i="2"/>
  <c r="D33" i="3" l="1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4" i="3"/>
  <c r="D13" i="3"/>
  <c r="D12" i="3"/>
  <c r="D11" i="3"/>
  <c r="D10" i="3"/>
  <c r="D9" i="3"/>
  <c r="D8" i="3"/>
  <c r="D7" i="3"/>
  <c r="D6" i="3"/>
  <c r="N33" i="3"/>
  <c r="N32" i="3"/>
  <c r="N31" i="3"/>
  <c r="N30" i="3"/>
  <c r="N29" i="3"/>
  <c r="N28" i="3"/>
  <c r="N26" i="3"/>
  <c r="N25" i="3"/>
  <c r="N24" i="3"/>
  <c r="N23" i="3"/>
  <c r="N22" i="3"/>
  <c r="N21" i="3"/>
  <c r="N19" i="3"/>
  <c r="N18" i="3"/>
  <c r="N17" i="3"/>
  <c r="N14" i="3"/>
  <c r="N13" i="3"/>
  <c r="N12" i="3"/>
  <c r="N11" i="3"/>
  <c r="N10" i="3"/>
  <c r="N9" i="3"/>
  <c r="N8" i="3"/>
  <c r="N7" i="3"/>
  <c r="N6" i="3"/>
  <c r="P33" i="3"/>
  <c r="M33" i="3"/>
  <c r="P32" i="3"/>
  <c r="M32" i="3"/>
  <c r="P31" i="3"/>
  <c r="M31" i="3"/>
  <c r="P30" i="3"/>
  <c r="M30" i="3"/>
  <c r="P29" i="3"/>
  <c r="M29" i="3"/>
  <c r="P28" i="3"/>
  <c r="M28" i="3"/>
  <c r="P26" i="3"/>
  <c r="M26" i="3"/>
  <c r="P25" i="3"/>
  <c r="M25" i="3"/>
  <c r="P24" i="3"/>
  <c r="M24" i="3"/>
  <c r="P23" i="3"/>
  <c r="M23" i="3"/>
  <c r="P22" i="3"/>
  <c r="M22" i="3"/>
  <c r="P21" i="3"/>
  <c r="M21" i="3"/>
  <c r="P19" i="3"/>
  <c r="M19" i="3"/>
  <c r="P18" i="3"/>
  <c r="M18" i="3"/>
  <c r="P17" i="3"/>
  <c r="M17" i="3"/>
  <c r="P14" i="3"/>
  <c r="M14" i="3"/>
  <c r="P13" i="3"/>
  <c r="M13" i="3"/>
  <c r="P12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J33" i="3"/>
  <c r="I33" i="3"/>
  <c r="H33" i="3"/>
  <c r="G33" i="3"/>
  <c r="F33" i="3"/>
  <c r="E33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O7" i="3" l="1"/>
  <c r="O8" i="3"/>
  <c r="O9" i="3"/>
  <c r="O10" i="3"/>
  <c r="O11" i="3"/>
  <c r="O17" i="3"/>
  <c r="O18" i="3"/>
  <c r="O19" i="3"/>
  <c r="O21" i="3"/>
  <c r="O22" i="3"/>
  <c r="O23" i="3"/>
  <c r="O24" i="3"/>
  <c r="O25" i="3"/>
  <c r="O28" i="3"/>
  <c r="O29" i="3"/>
  <c r="O30" i="3"/>
  <c r="O31" i="3"/>
  <c r="O32" i="3"/>
  <c r="O33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19" i="3"/>
  <c r="K18" i="3"/>
  <c r="K17" i="3"/>
  <c r="K14" i="3"/>
  <c r="K13" i="3"/>
  <c r="K12" i="3"/>
  <c r="K11" i="3"/>
  <c r="K10" i="3"/>
  <c r="K9" i="3"/>
  <c r="K8" i="3"/>
  <c r="K7" i="3"/>
  <c r="O26" i="3" l="1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O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O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O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P28" i="2" l="1"/>
  <c r="AN28" i="2"/>
  <c r="AL28" i="2"/>
  <c r="AJ28" i="2"/>
  <c r="AF28" i="2"/>
  <c r="AD28" i="2"/>
  <c r="AB28" i="2"/>
  <c r="Z28" i="2"/>
  <c r="X28" i="2"/>
  <c r="V28" i="2"/>
  <c r="R28" i="2"/>
  <c r="P28" i="2"/>
  <c r="N28" i="2"/>
  <c r="D66" i="2" l="1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Z66" i="2" l="1"/>
  <c r="BD66" i="2" s="1"/>
  <c r="BB66" i="2" s="1"/>
  <c r="AY66" i="2"/>
  <c r="BC66" i="2" s="1"/>
  <c r="BA66" i="2" l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Q71" i="2" l="1"/>
  <c r="AP71" i="2"/>
  <c r="AQ69" i="2"/>
  <c r="AP69" i="2"/>
  <c r="AQ70" i="2"/>
  <c r="AP70" i="2"/>
  <c r="G54" i="2"/>
  <c r="F54" i="2"/>
  <c r="K60" i="2"/>
  <c r="J60" i="2"/>
  <c r="I55" i="2"/>
  <c r="H55" i="2"/>
  <c r="K54" i="2"/>
  <c r="J54" i="2"/>
  <c r="D51" i="2"/>
  <c r="J51" i="2" l="1"/>
  <c r="AY70" i="2"/>
  <c r="AZ69" i="2"/>
  <c r="BD69" i="2" s="1"/>
  <c r="BB69" i="2" s="1"/>
  <c r="AZ70" i="2"/>
  <c r="BD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1" i="2"/>
  <c r="K61" i="2"/>
  <c r="K62" i="2"/>
  <c r="J62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I60" i="2"/>
  <c r="H60" i="2"/>
  <c r="H61" i="2"/>
  <c r="I61" i="2"/>
  <c r="I62" i="2"/>
  <c r="H62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W60" i="2"/>
  <c r="V60" i="2"/>
  <c r="V61" i="2"/>
  <c r="W61" i="2"/>
  <c r="W62" i="2"/>
  <c r="V62" i="2"/>
  <c r="V63" i="2"/>
  <c r="W63" i="2"/>
  <c r="W64" i="2"/>
  <c r="V64" i="2"/>
  <c r="V65" i="2"/>
  <c r="W65" i="2"/>
  <c r="H51" i="2"/>
  <c r="AQ68" i="2" l="1"/>
  <c r="AZ68" i="2" s="1"/>
  <c r="BD68" i="2" s="1"/>
  <c r="BB68" i="2" s="1"/>
  <c r="AP68" i="2"/>
  <c r="BC70" i="2"/>
  <c r="BA70" i="2" s="1"/>
  <c r="BB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AZ55" i="2" l="1"/>
  <c r="BD55" i="2" s="1"/>
  <c r="BB55" i="2" s="1"/>
  <c r="AY55" i="2"/>
  <c r="BC55" i="2" s="1"/>
  <c r="BA55" i="2" s="1"/>
  <c r="AY71" i="2"/>
  <c r="AZ67" i="2"/>
  <c r="BD67" i="2" s="1"/>
  <c r="BB67" i="2" s="1"/>
  <c r="AY64" i="2"/>
  <c r="BC64" i="2" s="1"/>
  <c r="BA64" i="2" s="1"/>
  <c r="AY60" i="2"/>
  <c r="BC60" i="2" s="1"/>
  <c r="BA60" i="2" s="1"/>
  <c r="AY67" i="2"/>
  <c r="BC67" i="2" s="1"/>
  <c r="BA67" i="2" s="1"/>
  <c r="AZ64" i="2"/>
  <c r="BD64" i="2" s="1"/>
  <c r="AZ62" i="2"/>
  <c r="BD62" i="2" s="1"/>
  <c r="AZ60" i="2"/>
  <c r="BD60" i="2" s="1"/>
  <c r="BB60" i="2" s="1"/>
  <c r="AY58" i="2"/>
  <c r="BC58" i="2" s="1"/>
  <c r="BA58" i="2" s="1"/>
  <c r="AY56" i="2"/>
  <c r="AZ71" i="2"/>
  <c r="BD71" i="2" s="1"/>
  <c r="AZ65" i="2"/>
  <c r="BD65" i="2" s="1"/>
  <c r="BB65" i="2" s="1"/>
  <c r="AZ63" i="2"/>
  <c r="BD63" i="2" s="1"/>
  <c r="BB63" i="2" s="1"/>
  <c r="AZ61" i="2"/>
  <c r="BD61" i="2" s="1"/>
  <c r="BB61" i="2" s="1"/>
  <c r="AY59" i="2"/>
  <c r="BC59" i="2" s="1"/>
  <c r="BA59" i="2" s="1"/>
  <c r="AY57" i="2"/>
  <c r="BC57" i="2" s="1"/>
  <c r="BA57" i="2" s="1"/>
  <c r="AY63" i="2"/>
  <c r="BC63" i="2" s="1"/>
  <c r="BA63" i="2" s="1"/>
  <c r="AY61" i="2"/>
  <c r="BC61" i="2" s="1"/>
  <c r="BA61" i="2" s="1"/>
  <c r="AZ59" i="2"/>
  <c r="BD59" i="2" s="1"/>
  <c r="BB59" i="2" s="1"/>
  <c r="AZ57" i="2"/>
  <c r="BD57" i="2" s="1"/>
  <c r="BB57" i="2" s="1"/>
  <c r="AY65" i="2"/>
  <c r="BC65" i="2" s="1"/>
  <c r="BA65" i="2" s="1"/>
  <c r="AY62" i="2"/>
  <c r="BC62" i="2" s="1"/>
  <c r="BA62" i="2" s="1"/>
  <c r="AZ58" i="2"/>
  <c r="BD58" i="2" s="1"/>
  <c r="BB58" i="2" s="1"/>
  <c r="AZ56" i="2"/>
  <c r="BD56" i="2" s="1"/>
  <c r="BB56" i="2" s="1"/>
  <c r="AY54" i="2"/>
  <c r="BC54" i="2" s="1"/>
  <c r="BA54" i="2" s="1"/>
  <c r="AY68" i="2"/>
  <c r="BC68" i="2" s="1"/>
  <c r="BA68" i="2" s="1"/>
  <c r="AY69" i="2"/>
  <c r="BC69" i="2" s="1"/>
  <c r="BA69" i="2" s="1"/>
  <c r="Q23" i="3" s="1"/>
  <c r="AZ54" i="2"/>
  <c r="BC71" i="2"/>
  <c r="BA71" i="2" s="1"/>
  <c r="BC56" i="2"/>
  <c r="BA56" i="2" s="1"/>
  <c r="Q9" i="3" l="1"/>
  <c r="Q17" i="3"/>
  <c r="Q11" i="3"/>
  <c r="BB62" i="2"/>
  <c r="Q10" i="3"/>
  <c r="BB71" i="2"/>
  <c r="Q25" i="3" s="1"/>
  <c r="Q8" i="3"/>
  <c r="Q22" i="3"/>
  <c r="Q19" i="3"/>
  <c r="BB64" i="2"/>
  <c r="Q18" i="3" s="1"/>
  <c r="Q7" i="3"/>
  <c r="Q21" i="3"/>
  <c r="BD54" i="2"/>
  <c r="BB54" i="2" s="1"/>
  <c r="Q6" i="3" s="1"/>
  <c r="O6" i="3" l="1"/>
  <c r="K6" i="3" l="1"/>
</calcChain>
</file>

<file path=xl/sharedStrings.xml><?xml version="1.0" encoding="utf-8"?>
<sst xmlns="http://schemas.openxmlformats.org/spreadsheetml/2006/main" count="313" uniqueCount="100">
  <si>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</si>
  <si>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</si>
  <si>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</si>
  <si>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</si>
  <si>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</si>
  <si>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</si>
  <si>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</si>
  <si>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</si>
  <si>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</si>
  <si>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</si>
  <si>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</si>
  <si>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</si>
  <si>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</si>
  <si>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</si>
  <si>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</si>
  <si>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</si>
  <si>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</si>
  <si>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</si>
  <si>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</si>
  <si>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</si>
  <si>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</si>
  <si>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</si>
  <si>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</si>
  <si>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</si>
  <si>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</si>
  <si>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</si>
  <si>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</si>
  <si>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</si>
  <si>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</si>
  <si>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</si>
  <si>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</si>
  <si>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</si>
  <si>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</si>
  <si>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</si>
  <si>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</si>
  <si>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</si>
  <si>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</si>
  <si>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</si>
  <si>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</si>
  <si>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</si>
  <si>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</si>
  <si>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</si>
  <si>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</si>
  <si>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</si>
  <si>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</si>
  <si>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</si>
  <si>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</si>
  <si>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</si>
  <si>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</si>
  <si>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</si>
  <si>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</si>
  <si>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</si>
  <si>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</si>
  <si>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</si>
  <si>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</si>
  <si>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</si>
  <si>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</si>
  <si>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</si>
  <si>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</si>
  <si>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</si>
  <si>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</si>
  <si>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</si>
  <si>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</si>
  <si>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</si>
  <si>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</si>
  <si>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</si>
  <si>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</si>
  <si>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</si>
  <si>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</si>
  <si>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</si>
  <si>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</si>
  <si>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</si>
  <si>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</si>
  <si>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</si>
  <si>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</si>
  <si>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</si>
  <si>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</si>
  <si>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</si>
  <si>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</si>
  <si>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</si>
  <si>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</si>
  <si>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</si>
  <si>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/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</si>
  <si>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</si>
  <si>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</si>
  <si>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</si>
  <si>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</si>
  <si>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</si>
  <si>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</si>
  <si>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</si>
  <si>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</si>
  <si>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</si>
  <si>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</si>
  <si>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Changes due to issue of Model version DCP179</t>
  </si>
  <si>
    <t>LV Generation NHH or Aggregate HH</t>
  </si>
  <si>
    <t>Changes due to issue of Model version DCP227</t>
  </si>
  <si>
    <t>No More Profile Class 5 to 8 Customers</t>
  </si>
  <si>
    <t>Table 1066</t>
  </si>
  <si>
    <t>Rate of return</t>
  </si>
  <si>
    <t>DNO : South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</si>
</sst>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4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South Wales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6/CDCM%20Models/CDCM%20Model%20103/CDCM%20Model_Version%20103_1%20April%202016%20-%20South%20Wa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7/CDCM%20Models/CDCM%20Models%20with%20DCP227%20Updates/CDCM-model227+r7062%20-%201%20April%202017%20-%20South%20Wale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A15" t="str">
            <v>Domestic Unrestricted</v>
          </cell>
          <cell r="B15" t="str">
            <v>100, 105, 800, 860</v>
          </cell>
          <cell r="C15">
            <v>1</v>
          </cell>
          <cell r="D15">
            <v>2.9590000000000001</v>
          </cell>
          <cell r="E15">
            <v>0</v>
          </cell>
          <cell r="F15">
            <v>0</v>
          </cell>
          <cell r="G15">
            <v>4.13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 xml:space="preserve">101, 106, 801, 861,  </v>
          </cell>
          <cell r="C16">
            <v>2</v>
          </cell>
          <cell r="D16">
            <v>3.2090000000000001</v>
          </cell>
          <cell r="E16">
            <v>0.189</v>
          </cell>
          <cell r="F16">
            <v>0</v>
          </cell>
          <cell r="G16">
            <v>4.13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194, 843</v>
          </cell>
          <cell r="C17">
            <v>2</v>
          </cell>
          <cell r="D17">
            <v>0.315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200, 810, 862</v>
          </cell>
          <cell r="C18">
            <v>3</v>
          </cell>
          <cell r="D18">
            <v>2.1520000000000001</v>
          </cell>
          <cell r="E18">
            <v>0</v>
          </cell>
          <cell r="F18">
            <v>0</v>
          </cell>
          <cell r="G18">
            <v>7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201, 811, 863</v>
          </cell>
          <cell r="C19">
            <v>4</v>
          </cell>
          <cell r="D19">
            <v>2.9049999999999998</v>
          </cell>
          <cell r="E19">
            <v>0.249</v>
          </cell>
          <cell r="F19">
            <v>0</v>
          </cell>
          <cell r="G19">
            <v>7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294</v>
          </cell>
          <cell r="C20">
            <v>4</v>
          </cell>
          <cell r="D20">
            <v>0.32200000000000001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>
            <v>300</v>
          </cell>
          <cell r="C21" t="str">
            <v>5-8</v>
          </cell>
          <cell r="D21">
            <v>2.6320000000000001</v>
          </cell>
          <cell r="E21">
            <v>0.13400000000000001</v>
          </cell>
          <cell r="F21">
            <v>0</v>
          </cell>
          <cell r="G21">
            <v>38.39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>
            <v>344</v>
          </cell>
          <cell r="C22" t="str">
            <v>5-8</v>
          </cell>
          <cell r="D22">
            <v>2.5640000000000001</v>
          </cell>
          <cell r="E22">
            <v>0.11899999999999999</v>
          </cell>
          <cell r="F22">
            <v>0</v>
          </cell>
          <cell r="G22">
            <v>29.39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>
            <v>400</v>
          </cell>
          <cell r="C23" t="str">
            <v>5-8</v>
          </cell>
          <cell r="D23">
            <v>2.1960000000000002</v>
          </cell>
          <cell r="E23">
            <v>6.6000000000000003E-2</v>
          </cell>
          <cell r="F23">
            <v>0</v>
          </cell>
          <cell r="G23">
            <v>161.56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>
            <v>116</v>
          </cell>
          <cell r="D24">
            <v>16.8</v>
          </cell>
          <cell r="E24">
            <v>1.98</v>
          </cell>
          <cell r="F24">
            <v>0.14899999999999999</v>
          </cell>
          <cell r="G24">
            <v>4.13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>
            <v>117</v>
          </cell>
          <cell r="D25">
            <v>15.355</v>
          </cell>
          <cell r="E25">
            <v>1.8029999999999999</v>
          </cell>
          <cell r="F25">
            <v>0.13700000000000001</v>
          </cell>
          <cell r="G25">
            <v>7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>
            <v>300</v>
          </cell>
          <cell r="D26">
            <v>12.61</v>
          </cell>
          <cell r="E26">
            <v>1.478</v>
          </cell>
          <cell r="F26">
            <v>0.10100000000000001</v>
          </cell>
          <cell r="G26">
            <v>10.61</v>
          </cell>
          <cell r="H26">
            <v>2.68</v>
          </cell>
          <cell r="I26">
            <v>0.47199999999999998</v>
          </cell>
        </row>
        <row r="27">
          <cell r="A27" t="str">
            <v>LV Sub HH Metered</v>
          </cell>
          <cell r="B27">
            <v>344</v>
          </cell>
          <cell r="D27">
            <v>10.851000000000001</v>
          </cell>
          <cell r="E27">
            <v>1.2609999999999999</v>
          </cell>
          <cell r="F27">
            <v>7.0999999999999994E-2</v>
          </cell>
          <cell r="G27">
            <v>8.17</v>
          </cell>
          <cell r="H27">
            <v>2.98</v>
          </cell>
          <cell r="I27">
            <v>0.41699999999999998</v>
          </cell>
        </row>
        <row r="28">
          <cell r="A28" t="str">
            <v>HV HH Metered</v>
          </cell>
          <cell r="B28">
            <v>400</v>
          </cell>
          <cell r="D28">
            <v>9.4990000000000006</v>
          </cell>
          <cell r="E28">
            <v>1.109</v>
          </cell>
          <cell r="F28">
            <v>5.1999999999999998E-2</v>
          </cell>
          <cell r="G28">
            <v>81.06</v>
          </cell>
          <cell r="H28">
            <v>3.11</v>
          </cell>
          <cell r="I28">
            <v>0.33300000000000002</v>
          </cell>
        </row>
        <row r="29">
          <cell r="A29" t="str">
            <v>NHH UMS category A</v>
          </cell>
          <cell r="B29">
            <v>718</v>
          </cell>
          <cell r="C29">
            <v>8</v>
          </cell>
          <cell r="D29">
            <v>2.4180000000000001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>
            <v>701</v>
          </cell>
          <cell r="C30">
            <v>1</v>
          </cell>
          <cell r="D30">
            <v>2.6629999999999998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>
            <v>719</v>
          </cell>
          <cell r="C31">
            <v>1</v>
          </cell>
          <cell r="D31">
            <v>3.8540000000000001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>
            <v>720</v>
          </cell>
          <cell r="C32">
            <v>1</v>
          </cell>
          <cell r="D32">
            <v>2.1819999999999999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>
            <v>700</v>
          </cell>
          <cell r="D33">
            <v>34.901000000000003</v>
          </cell>
          <cell r="E33">
            <v>2.5270000000000001</v>
          </cell>
          <cell r="F33">
            <v>0.88300000000000001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>
            <v>697</v>
          </cell>
          <cell r="C34" t="str">
            <v>8&amp;0</v>
          </cell>
          <cell r="D34">
            <v>-0.75600000000000001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>
            <v>717</v>
          </cell>
          <cell r="C35">
            <v>8</v>
          </cell>
          <cell r="D35">
            <v>-0.69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>
            <v>697</v>
          </cell>
          <cell r="D36">
            <v>-0.75600000000000001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0.248</v>
          </cell>
        </row>
        <row r="37">
          <cell r="A37" t="str">
            <v>LV Generation Non-Intermittent</v>
          </cell>
          <cell r="B37">
            <v>603</v>
          </cell>
          <cell r="D37">
            <v>-5.9219999999999997</v>
          </cell>
          <cell r="E37">
            <v>-0.623</v>
          </cell>
          <cell r="F37">
            <v>-9.6000000000000002E-2</v>
          </cell>
          <cell r="G37">
            <v>0</v>
          </cell>
          <cell r="H37">
            <v>0</v>
          </cell>
          <cell r="I37">
            <v>0.248</v>
          </cell>
        </row>
        <row r="38">
          <cell r="A38" t="str">
            <v>LV Sub Generation Intermittent</v>
          </cell>
          <cell r="B38">
            <v>602</v>
          </cell>
          <cell r="D38">
            <v>-0.69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0.216</v>
          </cell>
        </row>
        <row r="39">
          <cell r="A39" t="str">
            <v>LV Sub Generation Non-Intermittent</v>
          </cell>
          <cell r="B39">
            <v>604</v>
          </cell>
          <cell r="D39">
            <v>-5.4480000000000004</v>
          </cell>
          <cell r="E39">
            <v>-0.56499999999999995</v>
          </cell>
          <cell r="F39">
            <v>-8.5999999999999993E-2</v>
          </cell>
          <cell r="G39">
            <v>0</v>
          </cell>
          <cell r="H39">
            <v>0</v>
          </cell>
          <cell r="I39">
            <v>0.216</v>
          </cell>
        </row>
        <row r="40">
          <cell r="A40" t="str">
            <v>HV Generation Intermittent</v>
          </cell>
          <cell r="B40">
            <v>698</v>
          </cell>
          <cell r="D40">
            <v>-0.48</v>
          </cell>
          <cell r="E40">
            <v>0</v>
          </cell>
          <cell r="F40">
            <v>0</v>
          </cell>
          <cell r="G40">
            <v>39.08</v>
          </cell>
          <cell r="H40">
            <v>0</v>
          </cell>
          <cell r="I40">
            <v>0.17799999999999999</v>
          </cell>
        </row>
        <row r="41">
          <cell r="A41" t="str">
            <v>HV Generation Non-Intermittent</v>
          </cell>
          <cell r="B41">
            <v>606</v>
          </cell>
          <cell r="D41">
            <v>-3.93</v>
          </cell>
          <cell r="E41">
            <v>-0.376</v>
          </cell>
          <cell r="F41">
            <v>-5.1999999999999998E-2</v>
          </cell>
          <cell r="G41">
            <v>39.08</v>
          </cell>
          <cell r="H41">
            <v>0</v>
          </cell>
          <cell r="I41">
            <v>0.17799999999999999</v>
          </cell>
        </row>
        <row r="42">
          <cell r="A42" t="str">
            <v>LDNO LV: Domestic Unrestricted</v>
          </cell>
          <cell r="B42">
            <v>870</v>
          </cell>
          <cell r="C42">
            <v>1</v>
          </cell>
          <cell r="D42">
            <v>2.012</v>
          </cell>
          <cell r="E42">
            <v>0</v>
          </cell>
          <cell r="F42">
            <v>0</v>
          </cell>
          <cell r="G42">
            <v>2.81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statistics for WPD South Wales in April 16 (Finals)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96929565.490445644</v>
          </cell>
          <cell r="D14">
            <v>-1223.4903984665871</v>
          </cell>
          <cell r="E14">
            <v>-5.5521690499815814E-6</v>
          </cell>
          <cell r="F14">
            <v>0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3205162.7299342249</v>
          </cell>
          <cell r="C46">
            <v>971007</v>
          </cell>
          <cell r="D46">
            <v>109478210.20025373</v>
          </cell>
          <cell r="E46">
            <v>94840765.178753719</v>
          </cell>
          <cell r="F46">
            <v>14637445.021500001</v>
          </cell>
          <cell r="G46">
            <v>0</v>
          </cell>
          <cell r="H46">
            <v>0</v>
          </cell>
          <cell r="I46">
            <v>3.4156833653965641</v>
          </cell>
        </row>
        <row r="47">
          <cell r="A47" t="str">
            <v>LDNO LV: Domestic Unrestricted</v>
          </cell>
          <cell r="B47">
            <v>2749.2693562665727</v>
          </cell>
          <cell r="C47">
            <v>969</v>
          </cell>
          <cell r="D47">
            <v>65253.847948083443</v>
          </cell>
          <cell r="E47">
            <v>55315.299448083446</v>
          </cell>
          <cell r="F47">
            <v>9938.5485000000008</v>
          </cell>
          <cell r="G47">
            <v>0</v>
          </cell>
          <cell r="H47">
            <v>0</v>
          </cell>
          <cell r="I47">
            <v>2.3734978094942383</v>
          </cell>
        </row>
        <row r="48">
          <cell r="A48" t="str">
            <v>LDNO HV: Domestic Unrestricted</v>
          </cell>
          <cell r="B48">
            <v>11421.221723557299</v>
          </cell>
          <cell r="C48">
            <v>4408</v>
          </cell>
          <cell r="D48">
            <v>145951.55600759198</v>
          </cell>
          <cell r="E48">
            <v>121978.64800759197</v>
          </cell>
          <cell r="F48">
            <v>23972.908000000003</v>
          </cell>
          <cell r="G48">
            <v>0</v>
          </cell>
          <cell r="H48">
            <v>0</v>
          </cell>
          <cell r="I48">
            <v>1.277897930188622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344680.89583602641</v>
          </cell>
          <cell r="C50">
            <v>56457</v>
          </cell>
          <cell r="D50">
            <v>6589156.6505579026</v>
          </cell>
          <cell r="E50">
            <v>5738095.6040579025</v>
          </cell>
          <cell r="F50">
            <v>851061.04650000005</v>
          </cell>
          <cell r="G50">
            <v>0</v>
          </cell>
          <cell r="H50">
            <v>0</v>
          </cell>
          <cell r="I50">
            <v>1.91166865647597</v>
          </cell>
        </row>
        <row r="51">
          <cell r="A51" t="str">
            <v>LDNO LV: Domestic Two Rate</v>
          </cell>
          <cell r="B51">
            <v>71.395881378111497</v>
          </cell>
          <cell r="C51">
            <v>25</v>
          </cell>
          <cell r="D51">
            <v>1546.3400503952876</v>
          </cell>
          <cell r="E51">
            <v>1289.9275503952877</v>
          </cell>
          <cell r="F51">
            <v>256.41250000000002</v>
          </cell>
          <cell r="G51">
            <v>0</v>
          </cell>
          <cell r="H51">
            <v>0</v>
          </cell>
          <cell r="I51">
            <v>2.1658673029133073</v>
          </cell>
        </row>
        <row r="52">
          <cell r="A52" t="str">
            <v>LDNO HV: Domestic Two Rate</v>
          </cell>
          <cell r="B52">
            <v>194.88102954772046</v>
          </cell>
          <cell r="C52">
            <v>69</v>
          </cell>
          <cell r="D52">
            <v>1599.4467915897633</v>
          </cell>
          <cell r="E52">
            <v>1224.1902915897633</v>
          </cell>
          <cell r="F52">
            <v>375.25650000000002</v>
          </cell>
          <cell r="G52">
            <v>0</v>
          </cell>
          <cell r="H52">
            <v>0</v>
          </cell>
          <cell r="I52">
            <v>0.82072985518485642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3505.0914495277148</v>
          </cell>
          <cell r="C54">
            <v>1037</v>
          </cell>
          <cell r="D54">
            <v>11041.038066012301</v>
          </cell>
          <cell r="E54">
            <v>11041.038066012301</v>
          </cell>
          <cell r="F54">
            <v>0</v>
          </cell>
          <cell r="G54">
            <v>0</v>
          </cell>
          <cell r="H54">
            <v>0</v>
          </cell>
          <cell r="I54">
            <v>0.315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817701.8606186664</v>
          </cell>
          <cell r="C58">
            <v>63748</v>
          </cell>
          <cell r="D58">
            <v>19225705.4405137</v>
          </cell>
          <cell r="E58">
            <v>17596944.040513702</v>
          </cell>
          <cell r="F58">
            <v>1628761.4</v>
          </cell>
          <cell r="G58">
            <v>0</v>
          </cell>
          <cell r="H58">
            <v>0</v>
          </cell>
          <cell r="I58">
            <v>2.3511876842212018</v>
          </cell>
        </row>
        <row r="59">
          <cell r="A59" t="str">
            <v>LDNO LV: Small Non Domestic Unrestricted</v>
          </cell>
          <cell r="B59">
            <v>46.449960337838469</v>
          </cell>
          <cell r="C59">
            <v>4</v>
          </cell>
          <cell r="D59">
            <v>749.05891974257679</v>
          </cell>
          <cell r="E59">
            <v>679.56291974257681</v>
          </cell>
          <cell r="F59">
            <v>69.495999999999995</v>
          </cell>
          <cell r="G59">
            <v>0</v>
          </cell>
          <cell r="H59">
            <v>0</v>
          </cell>
          <cell r="I59">
            <v>1.6126147671484405</v>
          </cell>
        </row>
        <row r="60">
          <cell r="A60" t="str">
            <v>LDNO HV: Small Non Domestic Unrestricted</v>
          </cell>
          <cell r="B60">
            <v>3399.7616807433574</v>
          </cell>
          <cell r="C60">
            <v>123</v>
          </cell>
          <cell r="D60">
            <v>27551.991759375884</v>
          </cell>
          <cell r="E60">
            <v>26416.148259375885</v>
          </cell>
          <cell r="F60">
            <v>1135.8434999999999</v>
          </cell>
          <cell r="G60">
            <v>0</v>
          </cell>
          <cell r="H60">
            <v>0</v>
          </cell>
          <cell r="I60">
            <v>0.81040950356707497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300525.34179623995</v>
          </cell>
          <cell r="C62">
            <v>13464</v>
          </cell>
          <cell r="D62">
            <v>6615876.0098056132</v>
          </cell>
          <cell r="E62">
            <v>6271870.809805613</v>
          </cell>
          <cell r="F62">
            <v>344005.2</v>
          </cell>
          <cell r="G62">
            <v>0</v>
          </cell>
          <cell r="H62">
            <v>0</v>
          </cell>
          <cell r="I62">
            <v>2.2014369804098792</v>
          </cell>
        </row>
        <row r="63">
          <cell r="A63" t="str">
            <v>LDNO LV: Small Non Domestic Two Rate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 t="str">
            <v/>
          </cell>
        </row>
        <row r="64">
          <cell r="A64" t="str">
            <v>LDNO HV: Small Non Domestic Two Rate</v>
          </cell>
          <cell r="B64">
            <v>1074.4183924922031</v>
          </cell>
          <cell r="C64">
            <v>9</v>
          </cell>
          <cell r="D64">
            <v>9903.9830150740218</v>
          </cell>
          <cell r="E64">
            <v>9820.8725150740211</v>
          </cell>
          <cell r="F64">
            <v>83.110499999999988</v>
          </cell>
          <cell r="G64">
            <v>0</v>
          </cell>
          <cell r="H64">
            <v>0</v>
          </cell>
          <cell r="I64">
            <v>0.92179946697495629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2172.8083513223755</v>
          </cell>
          <cell r="C66">
            <v>293</v>
          </cell>
          <cell r="D66">
            <v>6996.4428912580488</v>
          </cell>
          <cell r="E66">
            <v>6996.4428912580488</v>
          </cell>
          <cell r="F66">
            <v>0</v>
          </cell>
          <cell r="G66">
            <v>0</v>
          </cell>
          <cell r="H66">
            <v>0</v>
          </cell>
          <cell r="I66">
            <v>0.32200000000000001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297740.48263879999</v>
          </cell>
          <cell r="C70">
            <v>3072.5413698630141</v>
          </cell>
          <cell r="D70">
            <v>6714165.5685085645</v>
          </cell>
          <cell r="E70">
            <v>6283630.3178685643</v>
          </cell>
          <cell r="F70">
            <v>430535.25064000004</v>
          </cell>
          <cell r="G70">
            <v>0</v>
          </cell>
          <cell r="H70">
            <v>0</v>
          </cell>
          <cell r="I70">
            <v>2.2550395260337401</v>
          </cell>
        </row>
        <row r="71">
          <cell r="A71" t="str">
            <v>LDNO LV: LV Medium Non-Domestic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 t="str">
            <v/>
          </cell>
        </row>
        <row r="72">
          <cell r="A72" t="str">
            <v>LDNO HV: LV Medium Non-Domestic</v>
          </cell>
          <cell r="B72">
            <v>956.68933150022679</v>
          </cell>
          <cell r="C72">
            <v>12.357808219178084</v>
          </cell>
          <cell r="D72">
            <v>8428.9726831649805</v>
          </cell>
          <cell r="E72">
            <v>7803.8035231649801</v>
          </cell>
          <cell r="F72">
            <v>625.16916000000003</v>
          </cell>
          <cell r="G72">
            <v>0</v>
          </cell>
          <cell r="H72">
            <v>0</v>
          </cell>
          <cell r="I72">
            <v>0.88105641043860461</v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429.92498431999996</v>
          </cell>
          <cell r="C74">
            <v>2.601643835616438</v>
          </cell>
          <cell r="D74">
            <v>9058.5226594007981</v>
          </cell>
          <cell r="E74">
            <v>8779.4352194007988</v>
          </cell>
          <cell r="F74">
            <v>279.08743999999996</v>
          </cell>
          <cell r="G74">
            <v>0</v>
          </cell>
          <cell r="H74">
            <v>0</v>
          </cell>
          <cell r="I74">
            <v>2.1070007535683009</v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649.93821551999997</v>
          </cell>
          <cell r="C76">
            <v>8.4553424657534251</v>
          </cell>
          <cell r="D76">
            <v>16050.417414419202</v>
          </cell>
          <cell r="E76">
            <v>11064.352694419202</v>
          </cell>
          <cell r="F76">
            <v>4986.0647200000003</v>
          </cell>
          <cell r="G76">
            <v>0</v>
          </cell>
          <cell r="H76">
            <v>0</v>
          </cell>
          <cell r="I76">
            <v>2.469529723156477</v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65951.795317422249</v>
          </cell>
          <cell r="C82">
            <v>927.69077239940771</v>
          </cell>
          <cell r="D82">
            <v>1494162.3574229404</v>
          </cell>
          <cell r="E82">
            <v>1470459.8581881355</v>
          </cell>
          <cell r="F82">
            <v>23702.499234804865</v>
          </cell>
          <cell r="G82">
            <v>0</v>
          </cell>
          <cell r="H82">
            <v>0</v>
          </cell>
          <cell r="I82">
            <v>2.2655370490395628</v>
          </cell>
        </row>
        <row r="83">
          <cell r="A83" t="str">
            <v>LDNO LV: LV Network Non-Domestic Non-CT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 t="str">
            <v/>
          </cell>
        </row>
        <row r="84">
          <cell r="A84" t="str">
            <v>LDNO HV: LV Network Non-Domestic Non-CT</v>
          </cell>
          <cell r="B84">
            <v>193.76289799648899</v>
          </cell>
          <cell r="C84">
            <v>3.7311864258231888</v>
          </cell>
          <cell r="D84">
            <v>1719.0635403703679</v>
          </cell>
          <cell r="E84">
            <v>1684.6078993211038</v>
          </cell>
          <cell r="F84">
            <v>34.455641049264237</v>
          </cell>
          <cell r="G84">
            <v>0</v>
          </cell>
          <cell r="H84">
            <v>0</v>
          </cell>
          <cell r="I84">
            <v>0.88719954033796389</v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1346170.3022176577</v>
          </cell>
          <cell r="C86">
            <v>3949.7678577375791</v>
          </cell>
          <cell r="D86">
            <v>31980938.333127346</v>
          </cell>
          <cell r="E86">
            <v>25046591.073781878</v>
          </cell>
          <cell r="F86">
            <v>152960.68494267433</v>
          </cell>
          <cell r="G86">
            <v>6251075.6944027962</v>
          </cell>
          <cell r="H86">
            <v>530310.87999999989</v>
          </cell>
          <cell r="I86">
            <v>2.3756978058751188</v>
          </cell>
        </row>
        <row r="87">
          <cell r="A87" t="str">
            <v>LDNO LV: LV HH Metered</v>
          </cell>
          <cell r="B87">
            <v>163.67491847643151</v>
          </cell>
          <cell r="C87">
            <v>1</v>
          </cell>
          <cell r="D87">
            <v>2326.7369359350573</v>
          </cell>
          <cell r="E87">
            <v>1896.5354359350572</v>
          </cell>
          <cell r="F87">
            <v>26.316500000000001</v>
          </cell>
          <cell r="G87">
            <v>365.36500000000007</v>
          </cell>
          <cell r="H87">
            <v>38.519999999999996</v>
          </cell>
          <cell r="I87">
            <v>1.4215598563258778</v>
          </cell>
        </row>
        <row r="88">
          <cell r="A88" t="str">
            <v>LDNO HV: LV HH Metered</v>
          </cell>
          <cell r="B88">
            <v>29333.482438616586</v>
          </cell>
          <cell r="C88">
            <v>45.911005354998721</v>
          </cell>
          <cell r="D88">
            <v>270490.39721219346</v>
          </cell>
          <cell r="E88">
            <v>194500.0673920727</v>
          </cell>
          <cell r="F88">
            <v>641.8128993602046</v>
          </cell>
          <cell r="G88">
            <v>72655.716920760577</v>
          </cell>
          <cell r="H88">
            <v>2692.8</v>
          </cell>
          <cell r="I88">
            <v>0.92212166686387564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23314.909492708397</v>
          </cell>
          <cell r="C90">
            <v>30.398356164383564</v>
          </cell>
          <cell r="D90">
            <v>520248.76527171984</v>
          </cell>
          <cell r="E90">
            <v>376241.40785171976</v>
          </cell>
          <cell r="F90">
            <v>906.49418000000014</v>
          </cell>
          <cell r="G90">
            <v>129965.36324000004</v>
          </cell>
          <cell r="H90">
            <v>13135.5</v>
          </cell>
          <cell r="I90">
            <v>2.2313994632251295</v>
          </cell>
        </row>
        <row r="91">
          <cell r="A91" t="str">
            <v>LDNO HV: LV Sub HH Metered</v>
          </cell>
          <cell r="B91">
            <v>2331.5150392935893</v>
          </cell>
          <cell r="C91">
            <v>1</v>
          </cell>
          <cell r="D91">
            <v>26937.520732360419</v>
          </cell>
          <cell r="E91">
            <v>21358.089732360419</v>
          </cell>
          <cell r="F91">
            <v>16.425000000000001</v>
          </cell>
          <cell r="G91">
            <v>5423.3159999999989</v>
          </cell>
          <cell r="H91">
            <v>139.69</v>
          </cell>
          <cell r="I91">
            <v>1.1553655146278639</v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1990207.2851667202</v>
          </cell>
          <cell r="C93">
            <v>633.54465753424665</v>
          </cell>
          <cell r="D93">
            <v>34312491.956249796</v>
          </cell>
          <cell r="E93">
            <v>25808909.295904081</v>
          </cell>
          <cell r="F93">
            <v>187446.22428000002</v>
          </cell>
          <cell r="G93">
            <v>7851754.6160657117</v>
          </cell>
          <cell r="H93">
            <v>464381.82</v>
          </cell>
          <cell r="I93">
            <v>1.7240662423449742</v>
          </cell>
        </row>
        <row r="94">
          <cell r="A94" t="str">
            <v>LDNO HV: HV HH Metered</v>
          </cell>
          <cell r="B94">
            <v>6905.518953068603</v>
          </cell>
          <cell r="C94">
            <v>4</v>
          </cell>
          <cell r="D94">
            <v>81388.29234502255</v>
          </cell>
          <cell r="E94">
            <v>66350.189345022547</v>
          </cell>
          <cell r="F94">
            <v>782.4140000000001</v>
          </cell>
          <cell r="G94">
            <v>13767.288999999999</v>
          </cell>
          <cell r="H94">
            <v>488.40000000000009</v>
          </cell>
          <cell r="I94">
            <v>1.1785977693806209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6838.2302748000011</v>
          </cell>
          <cell r="C96">
            <v>517.09818797125251</v>
          </cell>
          <cell r="D96">
            <v>165348.40804466401</v>
          </cell>
          <cell r="E96">
            <v>165348.40804466401</v>
          </cell>
          <cell r="F96">
            <v>0</v>
          </cell>
          <cell r="G96">
            <v>0</v>
          </cell>
          <cell r="H96">
            <v>0</v>
          </cell>
          <cell r="I96">
            <v>2.4180000000000001</v>
          </cell>
        </row>
        <row r="97">
          <cell r="A97" t="str">
            <v>LDNO LV: NHH UMS category A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 t="str">
            <v/>
          </cell>
        </row>
        <row r="98">
          <cell r="A98" t="str">
            <v>LDNO HV: NHH UMS category A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 t="str">
            <v/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5704.5610979599996</v>
          </cell>
          <cell r="C100">
            <v>753.51467468962664</v>
          </cell>
          <cell r="D100">
            <v>151912.4620386748</v>
          </cell>
          <cell r="E100">
            <v>151912.4620386748</v>
          </cell>
          <cell r="F100">
            <v>0</v>
          </cell>
          <cell r="G100">
            <v>0</v>
          </cell>
          <cell r="H100">
            <v>0</v>
          </cell>
          <cell r="I100">
            <v>2.6630000000000003</v>
          </cell>
        </row>
        <row r="101">
          <cell r="A101" t="str">
            <v>LDNO LV: NHH UMS category B</v>
          </cell>
          <cell r="B101">
            <v>5.7621247757497871</v>
          </cell>
          <cell r="C101">
            <v>0</v>
          </cell>
          <cell r="D101">
            <v>104.35207968882864</v>
          </cell>
          <cell r="E101">
            <v>104.35207968882864</v>
          </cell>
          <cell r="F101">
            <v>0</v>
          </cell>
          <cell r="G101">
            <v>0</v>
          </cell>
          <cell r="H101">
            <v>0</v>
          </cell>
          <cell r="I101">
            <v>1.8109999999999999</v>
          </cell>
        </row>
        <row r="102">
          <cell r="A102" t="str">
            <v>LDNO HV: NHH UMS category B</v>
          </cell>
          <cell r="B102">
            <v>271.3676551756123</v>
          </cell>
          <cell r="C102">
            <v>0</v>
          </cell>
          <cell r="D102">
            <v>2610.55684278939</v>
          </cell>
          <cell r="E102">
            <v>2610.55684278939</v>
          </cell>
          <cell r="F102">
            <v>0</v>
          </cell>
          <cell r="G102">
            <v>0</v>
          </cell>
          <cell r="H102">
            <v>0</v>
          </cell>
          <cell r="I102">
            <v>0.96199999999999986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348.04948095999998</v>
          </cell>
          <cell r="C104">
            <v>84.506318656780579</v>
          </cell>
          <cell r="D104">
            <v>13413.826996198401</v>
          </cell>
          <cell r="E104">
            <v>13413.826996198401</v>
          </cell>
          <cell r="F104">
            <v>0</v>
          </cell>
          <cell r="G104">
            <v>0</v>
          </cell>
          <cell r="H104">
            <v>0</v>
          </cell>
          <cell r="I104">
            <v>3.8540000000000005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</row>
        <row r="106">
          <cell r="A106" t="str">
            <v>LDNO HV: NHH UMS category C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0</v>
          </cell>
          <cell r="C108">
            <v>1.0060276030569115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 t="str">
            <v/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139050.99118779998</v>
          </cell>
          <cell r="C112">
            <v>26.156717679479698</v>
          </cell>
          <cell r="D112">
            <v>3849206.3518356695</v>
          </cell>
          <cell r="E112">
            <v>3849206.3518356695</v>
          </cell>
          <cell r="F112">
            <v>0</v>
          </cell>
          <cell r="G112">
            <v>0</v>
          </cell>
          <cell r="H112">
            <v>0</v>
          </cell>
          <cell r="I112">
            <v>2.7681977085923788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1381.6104318517782</v>
          </cell>
          <cell r="C116">
            <v>130.78358839739849</v>
          </cell>
          <cell r="D116">
            <v>-10444.974864799444</v>
          </cell>
          <cell r="E116">
            <v>-10444.974864799444</v>
          </cell>
          <cell r="F116">
            <v>0</v>
          </cell>
          <cell r="G116">
            <v>0</v>
          </cell>
          <cell r="H116">
            <v>0</v>
          </cell>
          <cell r="I116">
            <v>-0.75600000000000012</v>
          </cell>
        </row>
        <row r="117">
          <cell r="A117" t="str">
            <v>LDNO LV: LV Generation NHH or Aggregate HH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21344.028547892263</v>
          </cell>
          <cell r="C123">
            <v>146.88003004630912</v>
          </cell>
          <cell r="D123">
            <v>-157606.13582206552</v>
          </cell>
          <cell r="E123">
            <v>-161360.85582206552</v>
          </cell>
          <cell r="F123">
            <v>0</v>
          </cell>
          <cell r="G123">
            <v>0</v>
          </cell>
          <cell r="H123">
            <v>3754.72</v>
          </cell>
          <cell r="I123">
            <v>-0.73840856925591603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LDNO HV: LV Generation Intermittent</v>
          </cell>
          <cell r="B125">
            <v>158.92727179294431</v>
          </cell>
          <cell r="C125">
            <v>0</v>
          </cell>
          <cell r="D125">
            <v>-725.33017475465897</v>
          </cell>
          <cell r="E125">
            <v>-1201.4901747546589</v>
          </cell>
          <cell r="F125">
            <v>0</v>
          </cell>
          <cell r="G125">
            <v>0</v>
          </cell>
          <cell r="H125">
            <v>476.15999999999991</v>
          </cell>
          <cell r="I125">
            <v>-0.45639125781989326</v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2505.7389832803037</v>
          </cell>
          <cell r="C127">
            <v>11.066303633626028</v>
          </cell>
          <cell r="D127">
            <v>-17676.671293738033</v>
          </cell>
          <cell r="E127">
            <v>-18678.591293738031</v>
          </cell>
          <cell r="F127">
            <v>0</v>
          </cell>
          <cell r="G127">
            <v>0</v>
          </cell>
          <cell r="H127">
            <v>1001.92</v>
          </cell>
          <cell r="I127">
            <v>-0.70544743134407462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163.46818453135461</v>
          </cell>
          <cell r="C131">
            <v>1.0060276030569115</v>
          </cell>
          <cell r="D131">
            <v>-1127.9304732663468</v>
          </cell>
          <cell r="E131">
            <v>-1127.9304732663468</v>
          </cell>
          <cell r="F131">
            <v>0</v>
          </cell>
          <cell r="G131">
            <v>0</v>
          </cell>
          <cell r="H131">
            <v>0</v>
          </cell>
          <cell r="I131">
            <v>-0.69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108095.05131667118</v>
          </cell>
          <cell r="C137">
            <v>53</v>
          </cell>
          <cell r="D137">
            <v>-509128.18032002164</v>
          </cell>
          <cell r="E137">
            <v>-518856.24632002157</v>
          </cell>
          <cell r="F137">
            <v>7560.0259999999998</v>
          </cell>
          <cell r="G137">
            <v>0</v>
          </cell>
          <cell r="H137">
            <v>2168.04</v>
          </cell>
          <cell r="I137">
            <v>-0.47100045202670654</v>
          </cell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135297.25782385352</v>
          </cell>
          <cell r="C140">
            <v>33</v>
          </cell>
          <cell r="D140">
            <v>-742386.84587729326</v>
          </cell>
          <cell r="E140">
            <v>-748040.99187729321</v>
          </cell>
          <cell r="F140">
            <v>4707.1859999999997</v>
          </cell>
          <cell r="G140">
            <v>0</v>
          </cell>
          <cell r="H140">
            <v>946.96</v>
          </cell>
          <cell r="I140">
            <v>-0.54870797665672055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8878220.4520037752</v>
          </cell>
          <cell r="C156">
            <v>1122064.0178762802</v>
          </cell>
          <cell r="D156">
            <v>220361448.79969513</v>
          </cell>
          <cell r="E156">
            <v>186704591.67492792</v>
          </cell>
          <cell r="F156">
            <v>18312314.35413789</v>
          </cell>
          <cell r="G156">
            <v>14325007.360629268</v>
          </cell>
          <cell r="H156">
            <v>1019535.41</v>
          </cell>
          <cell r="I156">
            <v>0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South Wales in April 17 (Final)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str">
            <v>100, 105, 800, 860</v>
          </cell>
          <cell r="C15">
            <v>1</v>
          </cell>
          <cell r="D15">
            <v>2.78</v>
          </cell>
          <cell r="E15">
            <v>0</v>
          </cell>
          <cell r="F15">
            <v>0</v>
          </cell>
          <cell r="G15">
            <v>4.4400000000000004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 xml:space="preserve">101, 106, 801, 861,  </v>
          </cell>
          <cell r="C16">
            <v>2</v>
          </cell>
          <cell r="D16">
            <v>3.363</v>
          </cell>
          <cell r="E16">
            <v>0.20100000000000001</v>
          </cell>
          <cell r="F16">
            <v>0</v>
          </cell>
          <cell r="G16">
            <v>4.4400000000000004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194, 843</v>
          </cell>
          <cell r="C17">
            <v>2</v>
          </cell>
          <cell r="D17">
            <v>0.33200000000000002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200, 810, 862</v>
          </cell>
          <cell r="C18">
            <v>3</v>
          </cell>
          <cell r="D18">
            <v>2.56</v>
          </cell>
          <cell r="E18">
            <v>0</v>
          </cell>
          <cell r="F18">
            <v>0</v>
          </cell>
          <cell r="G18">
            <v>7.66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201, 811, 863</v>
          </cell>
          <cell r="C19">
            <v>4</v>
          </cell>
          <cell r="D19">
            <v>2.9950000000000001</v>
          </cell>
          <cell r="E19">
            <v>0.26</v>
          </cell>
          <cell r="F19">
            <v>0</v>
          </cell>
          <cell r="G19">
            <v>7.66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294</v>
          </cell>
          <cell r="C20">
            <v>4</v>
          </cell>
          <cell r="D20">
            <v>0.33500000000000002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>
            <v>300</v>
          </cell>
          <cell r="C21" t="str">
            <v>5-8</v>
          </cell>
          <cell r="D21">
            <v>2.2429999999999999</v>
          </cell>
          <cell r="E21">
            <v>0.11600000000000001</v>
          </cell>
          <cell r="F21">
            <v>0</v>
          </cell>
          <cell r="G21">
            <v>7.06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>
            <v>344</v>
          </cell>
          <cell r="C22" t="str">
            <v>5-8</v>
          </cell>
          <cell r="D22">
            <v>2.0920000000000001</v>
          </cell>
          <cell r="E22">
            <v>9.9000000000000005E-2</v>
          </cell>
          <cell r="F22">
            <v>0</v>
          </cell>
          <cell r="G22">
            <v>5.23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>
            <v>400</v>
          </cell>
          <cell r="C23" t="str">
            <v>5-8</v>
          </cell>
          <cell r="D23">
            <v>1.655</v>
          </cell>
          <cell r="E23">
            <v>5.0999999999999997E-2</v>
          </cell>
          <cell r="F23">
            <v>0</v>
          </cell>
          <cell r="G23">
            <v>90.9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>
            <v>116</v>
          </cell>
          <cell r="C24">
            <v>0</v>
          </cell>
          <cell r="D24">
            <v>15.906000000000001</v>
          </cell>
          <cell r="E24">
            <v>1.8660000000000001</v>
          </cell>
          <cell r="F24">
            <v>0.14199999999999999</v>
          </cell>
          <cell r="G24">
            <v>4.4400000000000004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>
            <v>117</v>
          </cell>
          <cell r="C25">
            <v>0</v>
          </cell>
          <cell r="D25">
            <v>17.635000000000002</v>
          </cell>
          <cell r="E25">
            <v>2.069</v>
          </cell>
          <cell r="F25">
            <v>0.158</v>
          </cell>
          <cell r="G25">
            <v>7.66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>
            <v>300</v>
          </cell>
          <cell r="C26">
            <v>0</v>
          </cell>
          <cell r="D26">
            <v>13.326000000000001</v>
          </cell>
          <cell r="E26">
            <v>1.5549999999999999</v>
          </cell>
          <cell r="F26">
            <v>0.108</v>
          </cell>
          <cell r="G26">
            <v>11.9</v>
          </cell>
          <cell r="H26">
            <v>2.82</v>
          </cell>
          <cell r="I26">
            <v>0.49299999999999999</v>
          </cell>
        </row>
        <row r="27">
          <cell r="A27" t="str">
            <v>LV Sub HH Metered</v>
          </cell>
          <cell r="B27">
            <v>344</v>
          </cell>
          <cell r="C27">
            <v>0</v>
          </cell>
          <cell r="D27">
            <v>11.391</v>
          </cell>
          <cell r="E27">
            <v>1.3169999999999999</v>
          </cell>
          <cell r="F27">
            <v>7.4999999999999997E-2</v>
          </cell>
          <cell r="G27">
            <v>9.16</v>
          </cell>
          <cell r="H27">
            <v>3.28</v>
          </cell>
          <cell r="I27">
            <v>0.434</v>
          </cell>
        </row>
        <row r="28">
          <cell r="A28" t="str">
            <v>HV HH Metered</v>
          </cell>
          <cell r="B28">
            <v>400</v>
          </cell>
          <cell r="C28">
            <v>0</v>
          </cell>
          <cell r="D28">
            <v>9.9420000000000002</v>
          </cell>
          <cell r="E28">
            <v>1.155</v>
          </cell>
          <cell r="F28">
            <v>5.5E-2</v>
          </cell>
          <cell r="G28">
            <v>90.9</v>
          </cell>
          <cell r="H28">
            <v>3.42</v>
          </cell>
          <cell r="I28">
            <v>0.34599999999999997</v>
          </cell>
        </row>
        <row r="29">
          <cell r="A29" t="str">
            <v>NHH UMS category A</v>
          </cell>
          <cell r="B29">
            <v>718</v>
          </cell>
          <cell r="C29">
            <v>8</v>
          </cell>
          <cell r="D29">
            <v>2.6019999999999999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>
            <v>701</v>
          </cell>
          <cell r="C30">
            <v>1</v>
          </cell>
          <cell r="D30">
            <v>2.8639999999999999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>
            <v>719</v>
          </cell>
          <cell r="C31">
            <v>1</v>
          </cell>
          <cell r="D31">
            <v>4.1219999999999999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>
            <v>720</v>
          </cell>
          <cell r="C32">
            <v>1</v>
          </cell>
          <cell r="D32">
            <v>2.3479999999999999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>
            <v>700</v>
          </cell>
          <cell r="C33">
            <v>0</v>
          </cell>
          <cell r="D33">
            <v>36.948</v>
          </cell>
          <cell r="E33">
            <v>2.7090000000000001</v>
          </cell>
          <cell r="F33">
            <v>0.98599999999999999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>
            <v>697</v>
          </cell>
          <cell r="C34" t="str">
            <v>8&amp;0</v>
          </cell>
          <cell r="D34">
            <v>-0.81399999999999995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>
            <v>717</v>
          </cell>
          <cell r="C35">
            <v>8</v>
          </cell>
          <cell r="D35">
            <v>-0.74199999999999999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>
            <v>697</v>
          </cell>
          <cell r="C36">
            <v>0</v>
          </cell>
          <cell r="D36">
            <v>-0.81399999999999995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0.26800000000000002</v>
          </cell>
        </row>
        <row r="37">
          <cell r="A37" t="str">
            <v>LV Generation Non-Intermittent</v>
          </cell>
          <cell r="B37">
            <v>603</v>
          </cell>
          <cell r="C37">
            <v>0</v>
          </cell>
          <cell r="D37">
            <v>-6.3949999999999996</v>
          </cell>
          <cell r="E37">
            <v>-0.67300000000000004</v>
          </cell>
          <cell r="F37">
            <v>-0.10299999999999999</v>
          </cell>
          <cell r="G37">
            <v>0</v>
          </cell>
          <cell r="H37">
            <v>0</v>
          </cell>
          <cell r="I37">
            <v>0.26800000000000002</v>
          </cell>
        </row>
        <row r="38">
          <cell r="A38" t="str">
            <v>LV Sub Generation Intermittent</v>
          </cell>
          <cell r="B38">
            <v>602</v>
          </cell>
          <cell r="C38">
            <v>0</v>
          </cell>
          <cell r="D38">
            <v>-0.74199999999999999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0.23200000000000001</v>
          </cell>
        </row>
        <row r="39">
          <cell r="A39" t="str">
            <v>LV Sub Generation Non-Intermittent</v>
          </cell>
          <cell r="B39">
            <v>604</v>
          </cell>
          <cell r="C39">
            <v>0</v>
          </cell>
          <cell r="D39">
            <v>-5.8689999999999998</v>
          </cell>
          <cell r="E39">
            <v>-0.60799999999999998</v>
          </cell>
          <cell r="F39">
            <v>-9.1999999999999998E-2</v>
          </cell>
          <cell r="G39">
            <v>0</v>
          </cell>
          <cell r="H39">
            <v>0</v>
          </cell>
          <cell r="I39">
            <v>0.23200000000000001</v>
          </cell>
        </row>
        <row r="40">
          <cell r="A40" t="str">
            <v>HV Generation Intermittent</v>
          </cell>
          <cell r="B40">
            <v>698</v>
          </cell>
          <cell r="C40">
            <v>0</v>
          </cell>
          <cell r="D40">
            <v>-0.51400000000000001</v>
          </cell>
          <cell r="E40">
            <v>0</v>
          </cell>
          <cell r="F40">
            <v>0</v>
          </cell>
          <cell r="G40">
            <v>43.83</v>
          </cell>
          <cell r="H40">
            <v>0</v>
          </cell>
          <cell r="I40">
            <v>0.193</v>
          </cell>
        </row>
        <row r="41">
          <cell r="A41" t="str">
            <v>HV Generation Non-Intermittent</v>
          </cell>
          <cell r="B41">
            <v>606</v>
          </cell>
          <cell r="C41">
            <v>0</v>
          </cell>
          <cell r="D41">
            <v>-4.2210000000000001</v>
          </cell>
          <cell r="E41">
            <v>-0.40400000000000003</v>
          </cell>
          <cell r="F41">
            <v>-5.6000000000000001E-2</v>
          </cell>
          <cell r="G41">
            <v>43.83</v>
          </cell>
          <cell r="H41">
            <v>0</v>
          </cell>
          <cell r="I41">
            <v>0.193</v>
          </cell>
        </row>
        <row r="42">
          <cell r="A42" t="str">
            <v>LDNO LV: Domestic Unrestricted</v>
          </cell>
          <cell r="B42">
            <v>870</v>
          </cell>
          <cell r="C42">
            <v>1</v>
          </cell>
          <cell r="D42">
            <v>1.889</v>
          </cell>
          <cell r="E42">
            <v>0</v>
          </cell>
          <cell r="F42">
            <v>0</v>
          </cell>
          <cell r="G42">
            <v>3.02</v>
          </cell>
          <cell r="H42">
            <v>0</v>
          </cell>
          <cell r="I42">
            <v>0</v>
          </cell>
        </row>
        <row r="43">
          <cell r="A43" t="str">
            <v>LDNO LV: Domestic Two Rate</v>
          </cell>
          <cell r="B43">
            <v>871</v>
          </cell>
          <cell r="C43">
            <v>2</v>
          </cell>
          <cell r="D43">
            <v>2.2850000000000001</v>
          </cell>
          <cell r="E43">
            <v>0.13700000000000001</v>
          </cell>
          <cell r="F43">
            <v>0</v>
          </cell>
          <cell r="G43">
            <v>3.02</v>
          </cell>
          <cell r="H43">
            <v>0</v>
          </cell>
          <cell r="I43">
            <v>0</v>
          </cell>
        </row>
        <row r="44">
          <cell r="A44" t="str">
            <v>LDNO LV: Domestic Off Peak (related MPAN)</v>
          </cell>
          <cell r="B44">
            <v>872</v>
          </cell>
          <cell r="C44">
            <v>2</v>
          </cell>
          <cell r="D44">
            <v>0.22600000000000001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LDNO LV: Small Non Domestic Unrestricted</v>
          </cell>
          <cell r="B45">
            <v>873</v>
          </cell>
          <cell r="C45">
            <v>3</v>
          </cell>
          <cell r="D45">
            <v>1.7390000000000001</v>
          </cell>
          <cell r="E45">
            <v>0</v>
          </cell>
          <cell r="F45">
            <v>0</v>
          </cell>
          <cell r="G45">
            <v>5.2</v>
          </cell>
          <cell r="H45">
            <v>0</v>
          </cell>
          <cell r="I45">
            <v>0</v>
          </cell>
        </row>
        <row r="46">
          <cell r="A46" t="str">
            <v>LDNO LV: Small Non Domestic Two Rate</v>
          </cell>
          <cell r="B46">
            <v>874</v>
          </cell>
          <cell r="C46">
            <v>4</v>
          </cell>
          <cell r="D46">
            <v>2.0350000000000001</v>
          </cell>
          <cell r="E46">
            <v>0.17699999999999999</v>
          </cell>
          <cell r="F46">
            <v>0</v>
          </cell>
          <cell r="G46">
            <v>5.2</v>
          </cell>
          <cell r="H46">
            <v>0</v>
          </cell>
          <cell r="I46">
            <v>0</v>
          </cell>
        </row>
        <row r="47">
          <cell r="A47" t="str">
            <v>LDNO LV: Small Non Domestic Off Peak (related MPAN)</v>
          </cell>
          <cell r="B47">
            <v>875</v>
          </cell>
          <cell r="C47">
            <v>4</v>
          </cell>
          <cell r="D47">
            <v>0.22800000000000001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LDNO LV: LV Medium Non-Domestic</v>
          </cell>
          <cell r="B48">
            <v>876</v>
          </cell>
          <cell r="C48" t="str">
            <v>5-8</v>
          </cell>
          <cell r="D48">
            <v>1.524</v>
          </cell>
          <cell r="E48">
            <v>7.9000000000000001E-2</v>
          </cell>
          <cell r="F48">
            <v>0</v>
          </cell>
          <cell r="G48">
            <v>4.8</v>
          </cell>
          <cell r="H48">
            <v>0</v>
          </cell>
          <cell r="I48">
            <v>0</v>
          </cell>
        </row>
        <row r="49">
          <cell r="A49" t="str">
            <v>LDNO LV: LV Network Domestic</v>
          </cell>
          <cell r="B49">
            <v>0</v>
          </cell>
          <cell r="C49">
            <v>0</v>
          </cell>
          <cell r="D49">
            <v>10.805</v>
          </cell>
          <cell r="E49">
            <v>1.268</v>
          </cell>
          <cell r="F49">
            <v>9.6000000000000002E-2</v>
          </cell>
          <cell r="G49">
            <v>3.02</v>
          </cell>
          <cell r="H49">
            <v>0</v>
          </cell>
          <cell r="I49">
            <v>0</v>
          </cell>
        </row>
        <row r="50">
          <cell r="A50" t="str">
            <v>LDNO LV: LV Network Non-Domestic Non-CT</v>
          </cell>
          <cell r="B50">
            <v>0</v>
          </cell>
          <cell r="C50">
            <v>0</v>
          </cell>
          <cell r="D50">
            <v>11.98</v>
          </cell>
          <cell r="E50">
            <v>1.4059999999999999</v>
          </cell>
          <cell r="F50">
            <v>0.107</v>
          </cell>
          <cell r="G50">
            <v>5.2</v>
          </cell>
          <cell r="H50">
            <v>0</v>
          </cell>
          <cell r="I50">
            <v>0</v>
          </cell>
        </row>
        <row r="51">
          <cell r="A51" t="str">
            <v>LDNO LV: LV HH Metered</v>
          </cell>
          <cell r="B51">
            <v>877</v>
          </cell>
          <cell r="C51">
            <v>0</v>
          </cell>
          <cell r="D51">
            <v>9.0530000000000008</v>
          </cell>
          <cell r="E51">
            <v>1.056</v>
          </cell>
          <cell r="F51">
            <v>7.2999999999999995E-2</v>
          </cell>
          <cell r="G51">
            <v>8.08</v>
          </cell>
          <cell r="H51">
            <v>1.92</v>
          </cell>
          <cell r="I51">
            <v>0.33500000000000002</v>
          </cell>
        </row>
        <row r="52">
          <cell r="A52" t="str">
            <v>LDNO LV: NHH UMS category A</v>
          </cell>
          <cell r="B52">
            <v>877</v>
          </cell>
          <cell r="C52">
            <v>8</v>
          </cell>
          <cell r="D52">
            <v>1.768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B</v>
          </cell>
          <cell r="B53">
            <v>878</v>
          </cell>
          <cell r="C53">
            <v>1</v>
          </cell>
          <cell r="D53">
            <v>1.946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C</v>
          </cell>
          <cell r="B54">
            <v>879</v>
          </cell>
          <cell r="C54">
            <v>1</v>
          </cell>
          <cell r="D54">
            <v>2.8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NHH UMS category D</v>
          </cell>
          <cell r="B55">
            <v>881</v>
          </cell>
          <cell r="C55">
            <v>1</v>
          </cell>
          <cell r="D55">
            <v>1.595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UMS (Pseudo HH Metered)</v>
          </cell>
          <cell r="B56">
            <v>879</v>
          </cell>
          <cell r="C56">
            <v>0</v>
          </cell>
          <cell r="D56">
            <v>25.1</v>
          </cell>
          <cell r="E56">
            <v>1.84</v>
          </cell>
          <cell r="F56">
            <v>0.67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NHH or Aggregate HH</v>
          </cell>
          <cell r="B57">
            <v>880</v>
          </cell>
          <cell r="C57" t="str">
            <v>8&amp;0</v>
          </cell>
          <cell r="D57">
            <v>-0.81399999999999995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LDNO LV: LV Generation Intermittent</v>
          </cell>
          <cell r="B58">
            <v>881</v>
          </cell>
          <cell r="C58">
            <v>0</v>
          </cell>
          <cell r="D58">
            <v>-0.81399999999999995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0.26800000000000002</v>
          </cell>
        </row>
        <row r="59">
          <cell r="A59" t="str">
            <v>LDNO LV: LV Generation Non-Intermittent</v>
          </cell>
          <cell r="B59">
            <v>882</v>
          </cell>
          <cell r="C59">
            <v>0</v>
          </cell>
          <cell r="D59">
            <v>-6.3949999999999996</v>
          </cell>
          <cell r="E59">
            <v>-0.67300000000000004</v>
          </cell>
          <cell r="F59">
            <v>-0.10299999999999999</v>
          </cell>
          <cell r="G59">
            <v>0</v>
          </cell>
          <cell r="H59">
            <v>0</v>
          </cell>
          <cell r="I59">
            <v>0.26800000000000002</v>
          </cell>
        </row>
        <row r="60">
          <cell r="A60" t="str">
            <v>LDNO HV: Domestic Unrestricted</v>
          </cell>
          <cell r="B60">
            <v>883</v>
          </cell>
          <cell r="C60">
            <v>1</v>
          </cell>
          <cell r="D60">
            <v>1</v>
          </cell>
          <cell r="E60">
            <v>0</v>
          </cell>
          <cell r="F60">
            <v>0</v>
          </cell>
          <cell r="G60">
            <v>1.6</v>
          </cell>
          <cell r="H60">
            <v>0</v>
          </cell>
          <cell r="I60">
            <v>0</v>
          </cell>
        </row>
        <row r="61">
          <cell r="A61" t="str">
            <v>LDNO HV: Domestic Two Rate</v>
          </cell>
          <cell r="B61">
            <v>884</v>
          </cell>
          <cell r="C61">
            <v>2</v>
          </cell>
          <cell r="D61">
            <v>1.21</v>
          </cell>
          <cell r="E61">
            <v>7.1999999999999995E-2</v>
          </cell>
          <cell r="F61">
            <v>0</v>
          </cell>
          <cell r="G61">
            <v>1.6</v>
          </cell>
          <cell r="H61">
            <v>0</v>
          </cell>
          <cell r="I61">
            <v>0</v>
          </cell>
        </row>
        <row r="62">
          <cell r="A62" t="str">
            <v>LDNO HV: Domestic Off Peak (related MPAN)</v>
          </cell>
          <cell r="B62">
            <v>885</v>
          </cell>
          <cell r="C62">
            <v>2</v>
          </cell>
          <cell r="D62">
            <v>0.11899999999999999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HV: Small Non Domestic Unrestricted</v>
          </cell>
          <cell r="B63">
            <v>886</v>
          </cell>
          <cell r="C63">
            <v>3</v>
          </cell>
          <cell r="D63">
            <v>0.92100000000000004</v>
          </cell>
          <cell r="E63">
            <v>0</v>
          </cell>
          <cell r="F63">
            <v>0</v>
          </cell>
          <cell r="G63">
            <v>2.76</v>
          </cell>
          <cell r="H63">
            <v>0</v>
          </cell>
          <cell r="I63">
            <v>0</v>
          </cell>
        </row>
        <row r="64">
          <cell r="A64" t="str">
            <v>LDNO HV: Small Non Domestic Two Rate</v>
          </cell>
          <cell r="B64">
            <v>887</v>
          </cell>
          <cell r="C64">
            <v>4</v>
          </cell>
          <cell r="D64">
            <v>1.0780000000000001</v>
          </cell>
          <cell r="E64">
            <v>9.4E-2</v>
          </cell>
          <cell r="F64">
            <v>0</v>
          </cell>
          <cell r="G64">
            <v>2.76</v>
          </cell>
          <cell r="H64">
            <v>0</v>
          </cell>
          <cell r="I64">
            <v>0</v>
          </cell>
        </row>
        <row r="65">
          <cell r="A65" t="str">
            <v>LDNO HV: Small Non Domestic Off Peak (related MPAN)</v>
          </cell>
          <cell r="B65">
            <v>888</v>
          </cell>
          <cell r="C65">
            <v>4</v>
          </cell>
          <cell r="D65">
            <v>0.121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HV: LV Medium Non-Domestic</v>
          </cell>
          <cell r="B66">
            <v>889</v>
          </cell>
          <cell r="C66" t="str">
            <v>5-8</v>
          </cell>
          <cell r="D66">
            <v>0.80700000000000005</v>
          </cell>
          <cell r="E66">
            <v>4.2000000000000003E-2</v>
          </cell>
          <cell r="F66">
            <v>0</v>
          </cell>
          <cell r="G66">
            <v>2.54</v>
          </cell>
          <cell r="H66">
            <v>0</v>
          </cell>
          <cell r="I66">
            <v>0</v>
          </cell>
        </row>
        <row r="67">
          <cell r="A67" t="str">
            <v>LDNO HV: LV Network Domestic</v>
          </cell>
          <cell r="B67">
            <v>0</v>
          </cell>
          <cell r="C67">
            <v>0</v>
          </cell>
          <cell r="D67">
            <v>5.7240000000000002</v>
          </cell>
          <cell r="E67">
            <v>0.67100000000000004</v>
          </cell>
          <cell r="F67">
            <v>5.0999999999999997E-2</v>
          </cell>
          <cell r="G67">
            <v>1.6</v>
          </cell>
          <cell r="H67">
            <v>0</v>
          </cell>
          <cell r="I67">
            <v>0</v>
          </cell>
        </row>
        <row r="68">
          <cell r="A68" t="str">
            <v>LDNO HV: LV Network Non-Domestic Non-CT</v>
          </cell>
          <cell r="B68">
            <v>0</v>
          </cell>
          <cell r="C68">
            <v>0</v>
          </cell>
          <cell r="D68">
            <v>6.3460000000000001</v>
          </cell>
          <cell r="E68">
            <v>0.745</v>
          </cell>
          <cell r="F68">
            <v>5.7000000000000002E-2</v>
          </cell>
          <cell r="G68">
            <v>2.76</v>
          </cell>
          <cell r="H68">
            <v>0</v>
          </cell>
          <cell r="I68">
            <v>0</v>
          </cell>
        </row>
        <row r="69">
          <cell r="A69" t="str">
            <v>LDNO HV: LV HH Metered</v>
          </cell>
          <cell r="B69">
            <v>890</v>
          </cell>
          <cell r="C69">
            <v>0</v>
          </cell>
          <cell r="D69">
            <v>4.7949999999999999</v>
          </cell>
          <cell r="E69">
            <v>0.56000000000000005</v>
          </cell>
          <cell r="F69">
            <v>3.9E-2</v>
          </cell>
          <cell r="G69">
            <v>4.28</v>
          </cell>
          <cell r="H69">
            <v>1.01</v>
          </cell>
          <cell r="I69">
            <v>0.17699999999999999</v>
          </cell>
        </row>
        <row r="70">
          <cell r="A70" t="str">
            <v>LDNO HV: LV Sub HH Metered</v>
          </cell>
          <cell r="B70">
            <v>891</v>
          </cell>
          <cell r="C70">
            <v>0</v>
          </cell>
          <cell r="D70">
            <v>6.2510000000000003</v>
          </cell>
          <cell r="E70">
            <v>0.72299999999999998</v>
          </cell>
          <cell r="F70">
            <v>4.1000000000000002E-2</v>
          </cell>
          <cell r="G70">
            <v>5.03</v>
          </cell>
          <cell r="H70">
            <v>1.8</v>
          </cell>
          <cell r="I70">
            <v>0.23799999999999999</v>
          </cell>
        </row>
        <row r="71">
          <cell r="A71" t="str">
            <v>LDNO HV: HV HH Metered</v>
          </cell>
          <cell r="B71">
            <v>892</v>
          </cell>
          <cell r="C71">
            <v>0</v>
          </cell>
          <cell r="D71">
            <v>6.56</v>
          </cell>
          <cell r="E71">
            <v>0.76200000000000001</v>
          </cell>
          <cell r="F71">
            <v>3.5999999999999997E-2</v>
          </cell>
          <cell r="G71">
            <v>59.98</v>
          </cell>
          <cell r="H71">
            <v>2.2599999999999998</v>
          </cell>
          <cell r="I71">
            <v>0.22800000000000001</v>
          </cell>
        </row>
        <row r="72">
          <cell r="A72" t="str">
            <v>LDNO HV: NHH UMS category A</v>
          </cell>
          <cell r="B72">
            <v>891</v>
          </cell>
          <cell r="C72">
            <v>8</v>
          </cell>
          <cell r="D72">
            <v>0.93600000000000005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NHH UMS category B</v>
          </cell>
          <cell r="B73">
            <v>893</v>
          </cell>
          <cell r="C73">
            <v>1</v>
          </cell>
          <cell r="D73">
            <v>1.0309999999999999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NHH UMS category C</v>
          </cell>
          <cell r="B74">
            <v>894</v>
          </cell>
          <cell r="C74">
            <v>1</v>
          </cell>
          <cell r="D74">
            <v>1.4830000000000001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NHH UMS category D</v>
          </cell>
          <cell r="B75">
            <v>896</v>
          </cell>
          <cell r="C75">
            <v>1</v>
          </cell>
          <cell r="D75">
            <v>0.84499999999999997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UMS (Pseudo HH Metered)</v>
          </cell>
          <cell r="B76">
            <v>894</v>
          </cell>
          <cell r="C76">
            <v>0</v>
          </cell>
          <cell r="D76">
            <v>13.295</v>
          </cell>
          <cell r="E76">
            <v>0.97499999999999998</v>
          </cell>
          <cell r="F76">
            <v>0.35499999999999998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LDNO HV: LV Generation NHH or Aggregate HH</v>
          </cell>
          <cell r="B77">
            <v>895</v>
          </cell>
          <cell r="C77" t="str">
            <v>8&amp;0</v>
          </cell>
          <cell r="D77">
            <v>-0.81399999999999995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LDNO HV: LV Sub Generation NHH</v>
          </cell>
          <cell r="B78">
            <v>902</v>
          </cell>
          <cell r="C78">
            <v>8</v>
          </cell>
          <cell r="D78">
            <v>-0.74199999999999999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LDNO HV: LV Generation Intermittent</v>
          </cell>
          <cell r="B79">
            <v>896</v>
          </cell>
          <cell r="C79">
            <v>0</v>
          </cell>
          <cell r="D79">
            <v>-0.81399999999999995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0.26800000000000002</v>
          </cell>
        </row>
        <row r="80">
          <cell r="A80" t="str">
            <v>LDNO HV: LV Generation Non-Intermittent</v>
          </cell>
          <cell r="B80">
            <v>897</v>
          </cell>
          <cell r="C80">
            <v>0</v>
          </cell>
          <cell r="D80">
            <v>-6.3949999999999996</v>
          </cell>
          <cell r="E80">
            <v>-0.67300000000000004</v>
          </cell>
          <cell r="F80">
            <v>-0.10299999999999999</v>
          </cell>
          <cell r="G80">
            <v>0</v>
          </cell>
          <cell r="H80">
            <v>0</v>
          </cell>
          <cell r="I80">
            <v>0.26800000000000002</v>
          </cell>
        </row>
        <row r="81">
          <cell r="A81" t="str">
            <v>LDNO HV: LV Sub Generation Intermittent</v>
          </cell>
          <cell r="B81">
            <v>898</v>
          </cell>
          <cell r="C81">
            <v>0</v>
          </cell>
          <cell r="D81">
            <v>-0.74199999999999999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0.23200000000000001</v>
          </cell>
        </row>
        <row r="82">
          <cell r="A82" t="str">
            <v>LDNO HV: LV Sub Generation Non-Intermittent</v>
          </cell>
          <cell r="B82">
            <v>899</v>
          </cell>
          <cell r="C82">
            <v>0</v>
          </cell>
          <cell r="D82">
            <v>-5.8689999999999998</v>
          </cell>
          <cell r="E82">
            <v>-0.60799999999999998</v>
          </cell>
          <cell r="F82">
            <v>-9.1999999999999998E-2</v>
          </cell>
          <cell r="G82">
            <v>0</v>
          </cell>
          <cell r="H82">
            <v>0</v>
          </cell>
          <cell r="I82">
            <v>0.23200000000000001</v>
          </cell>
        </row>
        <row r="83">
          <cell r="A83" t="str">
            <v>LDNO HV: HV Generation Intermittent</v>
          </cell>
          <cell r="B83">
            <v>900</v>
          </cell>
          <cell r="C83">
            <v>0</v>
          </cell>
          <cell r="D83">
            <v>-0.51400000000000001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0.193</v>
          </cell>
        </row>
        <row r="84">
          <cell r="A84" t="str">
            <v>LDNO HV: HV Generation Non-Intermittent</v>
          </cell>
          <cell r="B84">
            <v>901</v>
          </cell>
          <cell r="C84">
            <v>0</v>
          </cell>
          <cell r="D84">
            <v>-4.2210000000000001</v>
          </cell>
          <cell r="E84">
            <v>-0.40400000000000003</v>
          </cell>
          <cell r="F84">
            <v>-5.6000000000000001E-2</v>
          </cell>
          <cell r="G84">
            <v>0</v>
          </cell>
          <cell r="H84">
            <v>0</v>
          </cell>
          <cell r="I84">
            <v>0.193</v>
          </cell>
        </row>
      </sheetData>
      <sheetData sheetId="20">
        <row r="1">
          <cell r="A1" t="str">
            <v>Summary for WPD South Wales in April 17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94559072.127015442</v>
          </cell>
          <cell r="D14">
            <v>-3478.2030479609966</v>
          </cell>
          <cell r="E14">
            <v>-1.5650519901895475E-5</v>
          </cell>
          <cell r="F14">
            <v>0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  <cell r="J41" t="str">
            <v>Calculation</v>
          </cell>
          <cell r="K41" t="str">
            <v>Calculation</v>
          </cell>
          <cell r="L41" t="str">
            <v>Calculation</v>
          </cell>
          <cell r="M41" t="str">
            <v>Calculation</v>
          </cell>
          <cell r="N41" t="str">
            <v>Calculation</v>
          </cell>
          <cell r="O41" t="str">
            <v>Calculation</v>
          </cell>
          <cell r="P41" t="str">
            <v>Calculation</v>
          </cell>
          <cell r="Q41" t="str">
            <v>Calculation</v>
          </cell>
          <cell r="R41" t="str">
            <v>Calculation</v>
          </cell>
          <cell r="S41" t="str">
            <v>Calculation</v>
          </cell>
          <cell r="T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  <cell r="J42" t="str">
            <v>=IF(x16&lt;&gt;0,x15/x16,"")</v>
          </cell>
          <cell r="K42" t="str">
            <v>=IF(x14&lt;&gt;0,0.1*x17/x14,0)</v>
          </cell>
          <cell r="L42" t="str">
            <v>=x9*x1*10</v>
          </cell>
          <cell r="M42" t="str">
            <v>=x10*x2*10</v>
          </cell>
          <cell r="N42" t="str">
            <v>=x11*x3*10</v>
          </cell>
          <cell r="O42" t="str">
            <v>=IF(x17&lt;&gt;0,x18/x17,"")</v>
          </cell>
          <cell r="P42" t="str">
            <v>=IF(x17&lt;&gt;0,x19/x17,"")</v>
          </cell>
          <cell r="Q42" t="str">
            <v>=IF(x17&lt;&gt;0,x20/x17,"")</v>
          </cell>
          <cell r="R42" t="str">
            <v>=IF(x15&lt;&gt;0,x21/x15,"")</v>
          </cell>
          <cell r="S42" t="str">
            <v>=IF(x15&lt;&gt;0,x22/x15,"")</v>
          </cell>
          <cell r="T42" t="str">
            <v>=IF(x15&lt;&gt;0,x23/x15,"")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  <cell r="J44" t="str">
            <v>Average £/MPAN</v>
          </cell>
          <cell r="K44" t="str">
            <v>Average unit rate p/kWh</v>
          </cell>
          <cell r="L44" t="str">
            <v>Net revenues from unit rate 1 (£)</v>
          </cell>
          <cell r="M44" t="str">
            <v>Net revenues from unit rate 2 (£)</v>
          </cell>
          <cell r="N44" t="str">
            <v>Net revenues from unit rate 3 (£)</v>
          </cell>
          <cell r="O44" t="str">
            <v>Rate 1 revenue proportion</v>
          </cell>
          <cell r="P44" t="str">
            <v>Rate 2 revenue proportion</v>
          </cell>
          <cell r="Q44" t="str">
            <v>Rate 3 revenue proportion</v>
          </cell>
          <cell r="R44" t="str">
            <v>Fixed charge proportion</v>
          </cell>
          <cell r="S44" t="str">
            <v>Capacity charge proportion</v>
          </cell>
          <cell r="T44" t="str">
            <v>Reactive power charge proportion</v>
          </cell>
        </row>
        <row r="45">
          <cell r="A45" t="str">
            <v>&gt; Domestic Unrestricted</v>
          </cell>
          <cell r="U45">
            <v>0</v>
          </cell>
        </row>
        <row r="46">
          <cell r="A46" t="str">
            <v>Domestic Unrestricted</v>
          </cell>
          <cell r="B46">
            <v>3173111.102634883</v>
          </cell>
          <cell r="C46">
            <v>976783.71308210539</v>
          </cell>
          <cell r="D46">
            <v>104042245.50745834</v>
          </cell>
          <cell r="E46">
            <v>88212488.653249741</v>
          </cell>
          <cell r="F46">
            <v>15829756.8542086</v>
          </cell>
          <cell r="G46">
            <v>0</v>
          </cell>
          <cell r="H46">
            <v>0</v>
          </cell>
          <cell r="I46">
            <v>3.2788718119912006</v>
          </cell>
          <cell r="J46">
            <v>106.51513135816678</v>
          </cell>
          <cell r="K46">
            <v>2.78</v>
          </cell>
          <cell r="L46">
            <v>88212488.653249741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0.15214739721350817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LDNO LV: Domestic Unrestricted</v>
          </cell>
          <cell r="B47">
            <v>2892.3257936908672</v>
          </cell>
          <cell r="C47">
            <v>1019.4212828576334</v>
          </cell>
          <cell r="D47">
            <v>65873.115043760161</v>
          </cell>
          <cell r="E47">
            <v>54636.034242820475</v>
          </cell>
          <cell r="F47">
            <v>11237.080800939693</v>
          </cell>
          <cell r="G47">
            <v>0</v>
          </cell>
          <cell r="H47">
            <v>0</v>
          </cell>
          <cell r="I47">
            <v>2.2775136600258352</v>
          </cell>
          <cell r="J47">
            <v>64.618147719169826</v>
          </cell>
          <cell r="K47">
            <v>1.889</v>
          </cell>
          <cell r="L47">
            <v>54636.034242820475</v>
          </cell>
          <cell r="M47">
            <v>0</v>
          </cell>
          <cell r="N47">
            <v>0</v>
          </cell>
          <cell r="O47">
            <v>1</v>
          </cell>
          <cell r="P47">
            <v>0</v>
          </cell>
          <cell r="Q47">
            <v>0</v>
          </cell>
          <cell r="R47">
            <v>0.17058675293364811</v>
          </cell>
          <cell r="S47">
            <v>0</v>
          </cell>
          <cell r="T47">
            <v>0</v>
          </cell>
          <cell r="U47">
            <v>0</v>
          </cell>
        </row>
        <row r="48">
          <cell r="A48" t="str">
            <v>LDNO HV: Domestic Unrestricted</v>
          </cell>
          <cell r="B48">
            <v>12015.517545129263</v>
          </cell>
          <cell r="C48">
            <v>4637.3674043719802</v>
          </cell>
          <cell r="D48">
            <v>147237.40109282499</v>
          </cell>
          <cell r="E48">
            <v>120155.17545129263</v>
          </cell>
          <cell r="F48">
            <v>27082.225641532365</v>
          </cell>
          <cell r="G48">
            <v>0</v>
          </cell>
          <cell r="H48">
            <v>0</v>
          </cell>
          <cell r="I48">
            <v>1.2253937505381174</v>
          </cell>
          <cell r="J48">
            <v>31.750212621500225</v>
          </cell>
          <cell r="K48">
            <v>1</v>
          </cell>
          <cell r="L48">
            <v>120155.17545129263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0.1839357761039162</v>
          </cell>
          <cell r="S48">
            <v>0</v>
          </cell>
          <cell r="T48">
            <v>0</v>
          </cell>
          <cell r="U48">
            <v>0</v>
          </cell>
        </row>
        <row r="49">
          <cell r="A49" t="str">
            <v>&gt; Domestic Two Rate</v>
          </cell>
          <cell r="U49">
            <v>0</v>
          </cell>
        </row>
        <row r="50">
          <cell r="A50" t="str">
            <v>Domestic Two Rate</v>
          </cell>
          <cell r="B50">
            <v>341234.08687766606</v>
          </cell>
          <cell r="C50">
            <v>56792.873881935382</v>
          </cell>
          <cell r="D50">
            <v>6878829.8657462113</v>
          </cell>
          <cell r="E50">
            <v>5958444.551615566</v>
          </cell>
          <cell r="F50">
            <v>920385.3141306449</v>
          </cell>
          <cell r="G50">
            <v>0</v>
          </cell>
          <cell r="H50">
            <v>0</v>
          </cell>
          <cell r="I50">
            <v>2.0158683233226649</v>
          </cell>
          <cell r="J50">
            <v>121.12135547227911</v>
          </cell>
          <cell r="K50">
            <v>1.7461457634951032</v>
          </cell>
          <cell r="L50">
            <v>5607727.0260601752</v>
          </cell>
          <cell r="M50">
            <v>350717.52555539185</v>
          </cell>
          <cell r="N50">
            <v>0</v>
          </cell>
          <cell r="O50">
            <v>0.94113941608128282</v>
          </cell>
          <cell r="P50">
            <v>5.8860583918717291E-2</v>
          </cell>
          <cell r="Q50">
            <v>0</v>
          </cell>
          <cell r="R50">
            <v>0.13379969153093774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LDNO LV: Domestic Two Rate</v>
          </cell>
          <cell r="B51">
            <v>75.110919489397162</v>
          </cell>
          <cell r="C51">
            <v>26.300858690857414</v>
          </cell>
          <cell r="D51">
            <v>1711.4270011153692</v>
          </cell>
          <cell r="E51">
            <v>1421.5126357660479</v>
          </cell>
          <cell r="F51">
            <v>289.91436534932126</v>
          </cell>
          <cell r="G51">
            <v>0</v>
          </cell>
          <cell r="H51">
            <v>0</v>
          </cell>
          <cell r="I51">
            <v>2.278532885430804</v>
          </cell>
          <cell r="J51">
            <v>65.071145441737528</v>
          </cell>
          <cell r="K51">
            <v>1.8925512367968178</v>
          </cell>
          <cell r="L51">
            <v>1402.7120087569069</v>
          </cell>
          <cell r="M51">
            <v>18.800627009140978</v>
          </cell>
          <cell r="N51">
            <v>0</v>
          </cell>
          <cell r="O51">
            <v>0.98677421041775726</v>
          </cell>
          <cell r="P51">
            <v>1.3225789582242714E-2</v>
          </cell>
          <cell r="Q51">
            <v>0</v>
          </cell>
          <cell r="R51">
            <v>0.16939920029330999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LDNO HV: Domestic Two Rate</v>
          </cell>
          <cell r="B52">
            <v>205.02153678653622</v>
          </cell>
          <cell r="C52">
            <v>72.59036998676649</v>
          </cell>
          <cell r="D52">
            <v>1769.4948906438526</v>
          </cell>
          <cell r="E52">
            <v>1345.5671299211363</v>
          </cell>
          <cell r="F52">
            <v>423.92776072271624</v>
          </cell>
          <cell r="G52">
            <v>0</v>
          </cell>
          <cell r="H52">
            <v>0</v>
          </cell>
          <cell r="I52">
            <v>0.86307756657107226</v>
          </cell>
          <cell r="J52">
            <v>24.376441268537942</v>
          </cell>
          <cell r="K52">
            <v>0.65630525993086786</v>
          </cell>
          <cell r="L52">
            <v>1273.7446962707772</v>
          </cell>
          <cell r="M52">
            <v>71.822433650358988</v>
          </cell>
          <cell r="N52">
            <v>0</v>
          </cell>
          <cell r="O52">
            <v>0.94662292794372249</v>
          </cell>
          <cell r="P52">
            <v>5.3377072056277494E-2</v>
          </cell>
          <cell r="Q52">
            <v>0</v>
          </cell>
          <cell r="R52">
            <v>0.23957557773363497</v>
          </cell>
          <cell r="S52">
            <v>0</v>
          </cell>
          <cell r="T52">
            <v>0</v>
          </cell>
          <cell r="U52">
            <v>0</v>
          </cell>
        </row>
        <row r="53">
          <cell r="A53" t="str">
            <v>&gt; Domestic Off Peak (related MPAN)</v>
          </cell>
          <cell r="U53">
            <v>0</v>
          </cell>
        </row>
        <row r="54">
          <cell r="A54" t="str">
            <v>Domestic Off Peak (related MPAN)</v>
          </cell>
          <cell r="B54">
            <v>3470.0405350324372</v>
          </cell>
          <cell r="C54">
            <v>1037</v>
          </cell>
          <cell r="D54">
            <v>11520.534576307691</v>
          </cell>
          <cell r="E54">
            <v>11520.534576307691</v>
          </cell>
          <cell r="F54">
            <v>0</v>
          </cell>
          <cell r="G54">
            <v>0</v>
          </cell>
          <cell r="H54">
            <v>0</v>
          </cell>
          <cell r="I54">
            <v>0.33199999999999996</v>
          </cell>
          <cell r="J54">
            <v>11.109483680142421</v>
          </cell>
          <cell r="K54">
            <v>0.33199999999999996</v>
          </cell>
          <cell r="L54">
            <v>11520.534576307691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  <cell r="J55" t="str">
            <v/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>
            <v>0</v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  <cell r="J56" t="str">
            <v/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>
            <v>0</v>
          </cell>
        </row>
        <row r="57">
          <cell r="A57" t="str">
            <v>&gt; Small Non Domestic Unrestricted</v>
          </cell>
          <cell r="U57">
            <v>0</v>
          </cell>
        </row>
        <row r="58">
          <cell r="A58" t="str">
            <v>Small Non Domestic Unrestricted</v>
          </cell>
          <cell r="B58">
            <v>809524.84201247967</v>
          </cell>
          <cell r="C58">
            <v>64127.249485902837</v>
          </cell>
          <cell r="D58">
            <v>22516769.72389584</v>
          </cell>
          <cell r="E58">
            <v>20723835.955519482</v>
          </cell>
          <cell r="F58">
            <v>1792933.7683763576</v>
          </cell>
          <cell r="G58">
            <v>0</v>
          </cell>
          <cell r="H58">
            <v>0</v>
          </cell>
          <cell r="I58">
            <v>2.7814797712592889</v>
          </cell>
          <cell r="J58">
            <v>351.12639173532193</v>
          </cell>
          <cell r="K58">
            <v>2.5600000000000005</v>
          </cell>
          <cell r="L58">
            <v>20723835.955519482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7.9626597880672612E-2</v>
          </cell>
          <cell r="S58">
            <v>0</v>
          </cell>
          <cell r="T58">
            <v>0</v>
          </cell>
          <cell r="U58">
            <v>0</v>
          </cell>
        </row>
        <row r="59">
          <cell r="A59" t="str">
            <v>LDNO LV: Small Non Domestic Unrestricted</v>
          </cell>
          <cell r="B59">
            <v>48.866953721656849</v>
          </cell>
          <cell r="C59">
            <v>4.2081373905371882</v>
          </cell>
          <cell r="D59">
            <v>929.66677289200845</v>
          </cell>
          <cell r="E59">
            <v>849.79632521961264</v>
          </cell>
          <cell r="F59">
            <v>79.870447672395827</v>
          </cell>
          <cell r="G59">
            <v>0</v>
          </cell>
          <cell r="H59">
            <v>0</v>
          </cell>
          <cell r="I59">
            <v>1.9024447036075403</v>
          </cell>
          <cell r="J59">
            <v>220.92120256875268</v>
          </cell>
          <cell r="K59">
            <v>1.7390000000000001</v>
          </cell>
          <cell r="L59">
            <v>849.79632521961264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8.5912985169874084E-2</v>
          </cell>
          <cell r="S59">
            <v>0</v>
          </cell>
          <cell r="T59">
            <v>0</v>
          </cell>
          <cell r="U59">
            <v>0</v>
          </cell>
        </row>
        <row r="60">
          <cell r="A60" t="str">
            <v>LDNO HV: Small Non Domestic Unrestricted</v>
          </cell>
          <cell r="B60">
            <v>3576.6660619129179</v>
          </cell>
          <cell r="C60">
            <v>129.40022475901853</v>
          </cell>
          <cell r="D60">
            <v>34244.67229444033</v>
          </cell>
          <cell r="E60">
            <v>32941.094430217978</v>
          </cell>
          <cell r="F60">
            <v>1303.5778642223527</v>
          </cell>
          <cell r="G60">
            <v>0</v>
          </cell>
          <cell r="H60">
            <v>0</v>
          </cell>
          <cell r="I60">
            <v>0.95744673116408197</v>
          </cell>
          <cell r="J60">
            <v>264.64152097273427</v>
          </cell>
          <cell r="K60">
            <v>0.92100000000000015</v>
          </cell>
          <cell r="L60">
            <v>32941.094430217978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3.8066588957663655E-2</v>
          </cell>
          <cell r="S60">
            <v>0</v>
          </cell>
          <cell r="T60">
            <v>0</v>
          </cell>
          <cell r="U60">
            <v>0</v>
          </cell>
        </row>
        <row r="61">
          <cell r="A61" t="str">
            <v>&gt; Small Non Domestic Two Rate</v>
          </cell>
          <cell r="U61">
            <v>0</v>
          </cell>
        </row>
        <row r="62">
          <cell r="A62" t="str">
            <v>Small Non Domestic Two Rate</v>
          </cell>
          <cell r="B62">
            <v>297520.08837827749</v>
          </cell>
          <cell r="C62">
            <v>13544.100004363989</v>
          </cell>
          <cell r="D62">
            <v>6783208.5924007287</v>
          </cell>
          <cell r="E62">
            <v>6404529.1003787164</v>
          </cell>
          <cell r="F62">
            <v>378679.49202201277</v>
          </cell>
          <cell r="G62">
            <v>0</v>
          </cell>
          <cell r="H62">
            <v>0</v>
          </cell>
          <cell r="I62">
            <v>2.2799161661233169</v>
          </cell>
          <cell r="J62">
            <v>500.8238709264653</v>
          </cell>
          <cell r="K62">
            <v>2.1526375362714245</v>
          </cell>
          <cell r="L62">
            <v>6166279.973467133</v>
          </cell>
          <cell r="M62">
            <v>238249.12691158341</v>
          </cell>
          <cell r="N62">
            <v>0</v>
          </cell>
          <cell r="O62">
            <v>0.96279989938721722</v>
          </cell>
          <cell r="P62">
            <v>3.7200100612782776E-2</v>
          </cell>
          <cell r="Q62">
            <v>0</v>
          </cell>
          <cell r="R62">
            <v>5.5826013141664223E-2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LDNO LV: Small Non Domestic Two Rate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 t="str">
            <v/>
          </cell>
          <cell r="J63" t="str">
            <v/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0</v>
          </cell>
        </row>
        <row r="64">
          <cell r="A64" t="str">
            <v>LDNO HV: Small Non Domestic Two Rate</v>
          </cell>
          <cell r="B64">
            <v>1130.3250526318247</v>
          </cell>
          <cell r="C64">
            <v>9.46830912870867</v>
          </cell>
          <cell r="D64">
            <v>10715.312673771276</v>
          </cell>
          <cell r="E64">
            <v>10619.928927608664</v>
          </cell>
          <cell r="F64">
            <v>95.383746162611132</v>
          </cell>
          <cell r="G64">
            <v>0</v>
          </cell>
          <cell r="H64">
            <v>0</v>
          </cell>
          <cell r="I64">
            <v>0.94798506401516713</v>
          </cell>
          <cell r="J64">
            <v>1131.7028762064381</v>
          </cell>
          <cell r="K64">
            <v>0.93954645195923492</v>
          </cell>
          <cell r="L64">
            <v>10470.429269948434</v>
          </cell>
          <cell r="M64">
            <v>149.49965766023001</v>
          </cell>
          <cell r="N64">
            <v>0</v>
          </cell>
          <cell r="O64">
            <v>0.98592272521979174</v>
          </cell>
          <cell r="P64">
            <v>1.40772747802083E-2</v>
          </cell>
          <cell r="Q64">
            <v>0</v>
          </cell>
          <cell r="R64">
            <v>8.9016297579527972E-3</v>
          </cell>
          <cell r="S64">
            <v>0</v>
          </cell>
          <cell r="T64">
            <v>0</v>
          </cell>
          <cell r="U64">
            <v>0</v>
          </cell>
        </row>
        <row r="65">
          <cell r="A65" t="str">
            <v>&gt; Small Non Domestic Off Peak (related MPAN)</v>
          </cell>
          <cell r="U65">
            <v>0</v>
          </cell>
        </row>
        <row r="66">
          <cell r="A66" t="str">
            <v>Small Non Domestic Off Peak (related MPAN)</v>
          </cell>
          <cell r="B66">
            <v>2151.0802678091518</v>
          </cell>
          <cell r="C66">
            <v>293</v>
          </cell>
          <cell r="D66">
            <v>7206.1188971606589</v>
          </cell>
          <cell r="E66">
            <v>7206.1188971606589</v>
          </cell>
          <cell r="F66">
            <v>0</v>
          </cell>
          <cell r="G66">
            <v>0</v>
          </cell>
          <cell r="H66">
            <v>0</v>
          </cell>
          <cell r="I66">
            <v>0.33500000000000002</v>
          </cell>
          <cell r="J66">
            <v>24.594262447647299</v>
          </cell>
          <cell r="K66">
            <v>0.33500000000000002</v>
          </cell>
          <cell r="L66">
            <v>7206.1188971606589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>
            <v>0</v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  <cell r="J68" t="str">
            <v/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>
            <v>0</v>
          </cell>
        </row>
        <row r="69">
          <cell r="A69" t="str">
            <v>&gt; LV Medium Non-Domestic</v>
          </cell>
          <cell r="U69">
            <v>0</v>
          </cell>
        </row>
        <row r="70">
          <cell r="A70" t="str">
            <v>LV Medium Non-Domestic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 t="str">
            <v/>
          </cell>
          <cell r="J70" t="str">
            <v/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>
            <v>0</v>
          </cell>
        </row>
        <row r="71">
          <cell r="A71" t="str">
            <v>LDNO LV: LV Medium Non-Domestic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 t="str">
            <v/>
          </cell>
          <cell r="J71" t="str">
            <v/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>
            <v>0</v>
          </cell>
        </row>
        <row r="72">
          <cell r="A72" t="str">
            <v>LDNO HV: LV Medium Non-Domestic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/>
          </cell>
          <cell r="J72" t="str">
            <v/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>
            <v>0</v>
          </cell>
        </row>
        <row r="73">
          <cell r="A73" t="str">
            <v>&gt; LV Sub Medium Non-Domestic</v>
          </cell>
          <cell r="U73">
            <v>0</v>
          </cell>
        </row>
        <row r="74">
          <cell r="A74" t="str">
            <v>LV Sub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  <cell r="J74" t="str">
            <v/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>
            <v>0</v>
          </cell>
        </row>
        <row r="75">
          <cell r="A75" t="str">
            <v>&gt; HV Medium Non-Domestic</v>
          </cell>
          <cell r="U75">
            <v>0</v>
          </cell>
        </row>
        <row r="76">
          <cell r="A76" t="str">
            <v>HV Medium Non-Domestic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 t="str">
            <v/>
          </cell>
          <cell r="J76" t="str">
            <v/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>
            <v>0</v>
          </cell>
        </row>
        <row r="77">
          <cell r="A77" t="str">
            <v>&gt; LV Network Domestic</v>
          </cell>
          <cell r="U77">
            <v>0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0</v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>
            <v>0</v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  <cell r="J80" t="str">
            <v/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>
            <v>0</v>
          </cell>
        </row>
        <row r="81">
          <cell r="A81" t="str">
            <v>&gt; LV Network Non-Domestic Non-CT</v>
          </cell>
          <cell r="U81">
            <v>0</v>
          </cell>
        </row>
        <row r="82">
          <cell r="A82" t="str">
            <v>LV Network Non-Domestic Non-CT</v>
          </cell>
          <cell r="B82">
            <v>180417.71433902462</v>
          </cell>
          <cell r="C82">
            <v>2669.4480631700135</v>
          </cell>
          <cell r="D82">
            <v>4688792.6729899617</v>
          </cell>
          <cell r="E82">
            <v>4614157.5745917913</v>
          </cell>
          <cell r="F82">
            <v>74635.098398170405</v>
          </cell>
          <cell r="G82">
            <v>0</v>
          </cell>
          <cell r="H82">
            <v>0</v>
          </cell>
          <cell r="I82">
            <v>2.5988538266143908</v>
          </cell>
          <cell r="J82">
            <v>1756.4652175408662</v>
          </cell>
          <cell r="K82">
            <v>2.5574858829667271</v>
          </cell>
          <cell r="L82">
            <v>2544063.934865186</v>
          </cell>
          <cell r="M82">
            <v>1957296.8218064364</v>
          </cell>
          <cell r="N82">
            <v>112796.8179201692</v>
          </cell>
          <cell r="O82">
            <v>0.55136043659936262</v>
          </cell>
          <cell r="P82">
            <v>0.42419375371670004</v>
          </cell>
          <cell r="Q82">
            <v>2.4445809683937416E-2</v>
          </cell>
          <cell r="R82">
            <v>1.5917764679191263E-2</v>
          </cell>
          <cell r="S82">
            <v>0</v>
          </cell>
          <cell r="T82">
            <v>0</v>
          </cell>
          <cell r="U82">
            <v>0</v>
          </cell>
        </row>
        <row r="83">
          <cell r="A83" t="str">
            <v>LDNO LV: LV Network Non-Domestic Non-CT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 t="str">
            <v/>
          </cell>
          <cell r="J83" t="str">
            <v/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>
            <v>0</v>
          </cell>
        </row>
        <row r="84">
          <cell r="A84" t="str">
            <v>LDNO HV: LV Network Non-Domestic Non-CT</v>
          </cell>
          <cell r="B84">
            <v>596.94161734783063</v>
          </cell>
          <cell r="C84">
            <v>11.228430574046923</v>
          </cell>
          <cell r="D84">
            <v>6014.7583719566774</v>
          </cell>
          <cell r="E84">
            <v>5901.6431623537283</v>
          </cell>
          <cell r="F84">
            <v>113.11520960294871</v>
          </cell>
          <cell r="G84">
            <v>0</v>
          </cell>
          <cell r="H84">
            <v>0</v>
          </cell>
          <cell r="I84">
            <v>1.0075957509345426</v>
          </cell>
          <cell r="J84">
            <v>535.67222349479721</v>
          </cell>
          <cell r="K84">
            <v>0.98864662654520752</v>
          </cell>
          <cell r="L84">
            <v>3268.5974549042116</v>
          </cell>
          <cell r="M84">
            <v>2514.5348775802354</v>
          </cell>
          <cell r="N84">
            <v>118.51082986928091</v>
          </cell>
          <cell r="O84">
            <v>0.55384532154611166</v>
          </cell>
          <cell r="P84">
            <v>0.42607368971752163</v>
          </cell>
          <cell r="Q84">
            <v>2.0080988736366726E-2</v>
          </cell>
          <cell r="R84">
            <v>1.8806276596303385E-2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>&gt; LV HH Metered</v>
          </cell>
          <cell r="U85">
            <v>0</v>
          </cell>
        </row>
        <row r="86">
          <cell r="A86" t="str">
            <v>LV HH Metered</v>
          </cell>
          <cell r="B86">
            <v>1512346.2400331167</v>
          </cell>
          <cell r="C86">
            <v>5327.8480624014182</v>
          </cell>
          <cell r="D86">
            <v>37885411.901059829</v>
          </cell>
          <cell r="E86">
            <v>29523738.94359754</v>
          </cell>
          <cell r="F86">
            <v>231415.08059040562</v>
          </cell>
          <cell r="G86">
            <v>7574524.332583244</v>
          </cell>
          <cell r="H86">
            <v>555733.54428864154</v>
          </cell>
          <cell r="I86">
            <v>2.5050752862142356</v>
          </cell>
          <cell r="J86">
            <v>7110.8281349869721</v>
          </cell>
          <cell r="K86">
            <v>1.9521811978023662</v>
          </cell>
          <cell r="L86">
            <v>16523925.911616344</v>
          </cell>
          <cell r="M86">
            <v>12358753.718688224</v>
          </cell>
          <cell r="N86">
            <v>641059.31329297554</v>
          </cell>
          <cell r="O86">
            <v>0.55968269951119076</v>
          </cell>
          <cell r="P86">
            <v>0.41860394925922206</v>
          </cell>
          <cell r="Q86">
            <v>2.1713351229587213E-2</v>
          </cell>
          <cell r="R86">
            <v>6.1082899453425736E-3</v>
          </cell>
          <cell r="S86">
            <v>0.19993247935022054</v>
          </cell>
          <cell r="T86">
            <v>1.4668800374665983E-2</v>
          </cell>
          <cell r="U86">
            <v>0</v>
          </cell>
        </row>
        <row r="87">
          <cell r="A87" t="str">
            <v>LDNO LV: LV HH Metered</v>
          </cell>
          <cell r="B87">
            <v>172.19163608344934</v>
          </cell>
          <cell r="C87">
            <v>1.052034347634297</v>
          </cell>
          <cell r="D87">
            <v>2581.6155902691526</v>
          </cell>
          <cell r="E87">
            <v>2102.8010935616594</v>
          </cell>
          <cell r="F87">
            <v>31.026596980430686</v>
          </cell>
          <cell r="G87">
            <v>405.49611895216333</v>
          </cell>
          <cell r="H87">
            <v>42.291780774898733</v>
          </cell>
          <cell r="I87">
            <v>1.4992688663565648</v>
          </cell>
          <cell r="J87">
            <v>2453.9270947516261</v>
          </cell>
          <cell r="K87">
            <v>1.2211981611827984</v>
          </cell>
          <cell r="L87">
            <v>1196.0888266173772</v>
          </cell>
          <cell r="M87">
            <v>849.37333376766776</v>
          </cell>
          <cell r="N87">
            <v>57.338933176614404</v>
          </cell>
          <cell r="O87">
            <v>0.56880740184107426</v>
          </cell>
          <cell r="P87">
            <v>0.40392471564156623</v>
          </cell>
          <cell r="Q87">
            <v>2.7267882517359496E-2</v>
          </cell>
          <cell r="R87">
            <v>1.2018286958514972E-2</v>
          </cell>
          <cell r="S87">
            <v>0.1570706810419778</v>
          </cell>
          <cell r="T87">
            <v>1.6381904778662072E-2</v>
          </cell>
          <cell r="U87">
            <v>0</v>
          </cell>
        </row>
        <row r="88">
          <cell r="A88" t="str">
            <v>LDNO HV: LV HH Metered</v>
          </cell>
          <cell r="B88">
            <v>31473.204704547265</v>
          </cell>
          <cell r="C88">
            <v>53.997698979279456</v>
          </cell>
          <cell r="D88">
            <v>304675.88622447214</v>
          </cell>
          <cell r="E88">
            <v>219827.39599645606</v>
          </cell>
          <cell r="F88">
            <v>843.55205345430363</v>
          </cell>
          <cell r="G88">
            <v>81055.370514786424</v>
          </cell>
          <cell r="H88">
            <v>2949.567659775325</v>
          </cell>
          <cell r="I88">
            <v>0.9680485005724645</v>
          </cell>
          <cell r="J88">
            <v>5642.3864717158685</v>
          </cell>
          <cell r="K88">
            <v>0.69845888926809951</v>
          </cell>
          <cell r="L88">
            <v>128215.63334249172</v>
          </cell>
          <cell r="M88">
            <v>86396.983940121354</v>
          </cell>
          <cell r="N88">
            <v>5214.7787138429967</v>
          </cell>
          <cell r="O88">
            <v>0.58325593478148074</v>
          </cell>
          <cell r="P88">
            <v>0.39302191407259446</v>
          </cell>
          <cell r="Q88">
            <v>2.3722151145924807E-2</v>
          </cell>
          <cell r="R88">
            <v>2.7686866325640574E-3</v>
          </cell>
          <cell r="S88">
            <v>0.26603802328835535</v>
          </cell>
          <cell r="T88">
            <v>9.6810013300567214E-3</v>
          </cell>
          <cell r="U88">
            <v>0</v>
          </cell>
        </row>
        <row r="89">
          <cell r="A89" t="str">
            <v>&gt; LV Sub HH Metered</v>
          </cell>
          <cell r="U89">
            <v>0</v>
          </cell>
        </row>
        <row r="90">
          <cell r="A90" t="str">
            <v>LV Sub HH Metered</v>
          </cell>
          <cell r="B90">
            <v>23507.051361450627</v>
          </cell>
          <cell r="C90">
            <v>33.196323540107819</v>
          </cell>
          <cell r="D90">
            <v>556989.5622420772</v>
          </cell>
          <cell r="E90">
            <v>395598.7295676478</v>
          </cell>
          <cell r="F90">
            <v>1109.8858812399649</v>
          </cell>
          <cell r="G90">
            <v>146564.82170599489</v>
          </cell>
          <cell r="H90">
            <v>13716.125087194559</v>
          </cell>
          <cell r="I90">
            <v>2.3694573754813342</v>
          </cell>
          <cell r="J90">
            <v>16778.652056729174</v>
          </cell>
          <cell r="K90">
            <v>1.6828938835620739</v>
          </cell>
          <cell r="L90">
            <v>227150.85822843475</v>
          </cell>
          <cell r="M90">
            <v>161510.8327128854</v>
          </cell>
          <cell r="N90">
            <v>6937.0386263276769</v>
          </cell>
          <cell r="O90">
            <v>0.5741951155320677</v>
          </cell>
          <cell r="P90">
            <v>0.40826934123221664</v>
          </cell>
          <cell r="Q90">
            <v>1.7535543235715666E-2</v>
          </cell>
          <cell r="R90">
            <v>1.9926511311491855E-3</v>
          </cell>
          <cell r="S90">
            <v>0.26313746547784556</v>
          </cell>
          <cell r="T90">
            <v>2.4625461619033531E-2</v>
          </cell>
          <cell r="U90">
            <v>0</v>
          </cell>
        </row>
        <row r="91">
          <cell r="A91" t="str">
            <v>LDNO HV: LV Sub HH Metered</v>
          </cell>
          <cell r="B91">
            <v>2452.8339033627831</v>
          </cell>
          <cell r="C91">
            <v>1.052034347634297</v>
          </cell>
          <cell r="D91">
            <v>29914.173173569674</v>
          </cell>
          <cell r="E91">
            <v>23479.973710829399</v>
          </cell>
          <cell r="F91">
            <v>19.314824605391877</v>
          </cell>
          <cell r="G91">
            <v>6262.1502915453384</v>
          </cell>
          <cell r="H91">
            <v>152.73434658954721</v>
          </cell>
          <cell r="I91">
            <v>1.2195759823997043</v>
          </cell>
          <cell r="J91">
            <v>28434.597445261636</v>
          </cell>
          <cell r="K91">
            <v>0.95725901695336379</v>
          </cell>
          <cell r="L91">
            <v>13946.347239718232</v>
          </cell>
          <cell r="M91">
            <v>9137.6153290215516</v>
          </cell>
          <cell r="N91">
            <v>396.01114208961542</v>
          </cell>
          <cell r="O91">
            <v>0.59396775360467791</v>
          </cell>
          <cell r="P91">
            <v>0.3891663355997334</v>
          </cell>
          <cell r="Q91">
            <v>1.6865910795588655E-2</v>
          </cell>
          <cell r="R91">
            <v>6.4567469384235797E-4</v>
          </cell>
          <cell r="S91">
            <v>0.20933723473521207</v>
          </cell>
          <cell r="T91">
            <v>5.1057519023956811E-3</v>
          </cell>
          <cell r="U91">
            <v>0</v>
          </cell>
        </row>
        <row r="92">
          <cell r="A92" t="str">
            <v>&gt; HV HH Metered</v>
          </cell>
          <cell r="U92">
            <v>0</v>
          </cell>
        </row>
        <row r="93">
          <cell r="A93" t="str">
            <v>HV HH Metered</v>
          </cell>
          <cell r="B93">
            <v>1931151.5645997054</v>
          </cell>
          <cell r="C93">
            <v>645.81938523482495</v>
          </cell>
          <cell r="D93">
            <v>35436998.845462292</v>
          </cell>
          <cell r="E93">
            <v>26062471.197404057</v>
          </cell>
          <cell r="F93">
            <v>214273.18473013639</v>
          </cell>
          <cell r="G93">
            <v>8676150.9568276741</v>
          </cell>
          <cell r="H93">
            <v>484103.50650042557</v>
          </cell>
          <cell r="I93">
            <v>1.8350190370898092</v>
          </cell>
          <cell r="J93">
            <v>54871.376820900361</v>
          </cell>
          <cell r="K93">
            <v>1.3495818596095726</v>
          </cell>
          <cell r="L93">
            <v>14968112.825655883</v>
          </cell>
          <cell r="M93">
            <v>10620781.395120796</v>
          </cell>
          <cell r="N93">
            <v>473576.9766273775</v>
          </cell>
          <cell r="O93">
            <v>0.57431671433930553</v>
          </cell>
          <cell r="P93">
            <v>0.40751244633235989</v>
          </cell>
          <cell r="Q93">
            <v>1.8170839328334604E-2</v>
          </cell>
          <cell r="R93">
            <v>6.0465951325213325E-3</v>
          </cell>
          <cell r="S93">
            <v>0.24483311904215205</v>
          </cell>
          <cell r="T93">
            <v>1.3660962335201109E-2</v>
          </cell>
          <cell r="U93">
            <v>0</v>
          </cell>
        </row>
        <row r="94">
          <cell r="A94" t="str">
            <v>LDNO HV: HV HH Metered</v>
          </cell>
          <cell r="B94">
            <v>7264.8431268677996</v>
          </cell>
          <cell r="C94">
            <v>4.2081373905371882</v>
          </cell>
          <cell r="D94">
            <v>90135.672796155777</v>
          </cell>
          <cell r="E94">
            <v>72792.058624372818</v>
          </cell>
          <cell r="F94">
            <v>921.27489449813481</v>
          </cell>
          <cell r="G94">
            <v>15889.841571886262</v>
          </cell>
          <cell r="H94">
            <v>532.4977053985757</v>
          </cell>
          <cell r="I94">
            <v>1.2407105180675431</v>
          </cell>
          <cell r="J94">
            <v>21419.374994467456</v>
          </cell>
          <cell r="K94">
            <v>1.0019770193683004</v>
          </cell>
          <cell r="L94">
            <v>43435.319555070528</v>
          </cell>
          <cell r="M94">
            <v>28317.599446072742</v>
          </cell>
          <cell r="N94">
            <v>1039.139623229536</v>
          </cell>
          <cell r="O94">
            <v>0.59670409624226739</v>
          </cell>
          <cell r="P94">
            <v>0.38902045059886819</v>
          </cell>
          <cell r="Q94">
            <v>1.4275453158864269E-2</v>
          </cell>
          <cell r="R94">
            <v>1.0220979839820163E-2</v>
          </cell>
          <cell r="S94">
            <v>0.17628804533163647</v>
          </cell>
          <cell r="T94">
            <v>5.9077354046364466E-3</v>
          </cell>
          <cell r="U94">
            <v>0</v>
          </cell>
        </row>
        <row r="95">
          <cell r="A95" t="str">
            <v>&gt; NHH UMS category A</v>
          </cell>
          <cell r="U95">
            <v>0</v>
          </cell>
        </row>
        <row r="96">
          <cell r="A96" t="str">
            <v>NHH UMS category A</v>
          </cell>
          <cell r="B96">
            <v>6769.8479720519999</v>
          </cell>
          <cell r="C96">
            <v>520.17450757264214</v>
          </cell>
          <cell r="D96">
            <v>176151.44423279303</v>
          </cell>
          <cell r="E96">
            <v>176151.44423279303</v>
          </cell>
          <cell r="F96">
            <v>0</v>
          </cell>
          <cell r="G96">
            <v>0</v>
          </cell>
          <cell r="H96">
            <v>0</v>
          </cell>
          <cell r="I96">
            <v>2.6019999999999999</v>
          </cell>
          <cell r="J96">
            <v>338.63913296095842</v>
          </cell>
          <cell r="K96">
            <v>2.6019999999999999</v>
          </cell>
          <cell r="L96">
            <v>176151.44423279303</v>
          </cell>
          <cell r="M96">
            <v>0</v>
          </cell>
          <cell r="N96">
            <v>0</v>
          </cell>
          <cell r="O96">
            <v>1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A97" t="str">
            <v>LDNO LV: NHH UMS category A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 t="str">
            <v/>
          </cell>
          <cell r="J97" t="str">
            <v/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>
            <v>0</v>
          </cell>
        </row>
        <row r="98">
          <cell r="A98" t="str">
            <v>LDNO HV: NHH UMS category A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 t="str">
            <v/>
          </cell>
          <cell r="J98" t="str">
            <v/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>
            <v>0</v>
          </cell>
        </row>
        <row r="99">
          <cell r="A99" t="str">
            <v>&gt; NHH UMS category B</v>
          </cell>
          <cell r="U99">
            <v>0</v>
          </cell>
        </row>
        <row r="100">
          <cell r="A100" t="str">
            <v>NHH UMS category B</v>
          </cell>
          <cell r="B100">
            <v>5647.5154869803991</v>
          </cell>
          <cell r="C100">
            <v>757.99748282472581</v>
          </cell>
          <cell r="D100">
            <v>161744.84354711862</v>
          </cell>
          <cell r="E100">
            <v>161744.84354711862</v>
          </cell>
          <cell r="F100">
            <v>0</v>
          </cell>
          <cell r="G100">
            <v>0</v>
          </cell>
          <cell r="H100">
            <v>0</v>
          </cell>
          <cell r="I100">
            <v>2.8639999999999999</v>
          </cell>
          <cell r="J100">
            <v>213.3844072204121</v>
          </cell>
          <cell r="K100">
            <v>2.8639999999999999</v>
          </cell>
          <cell r="L100">
            <v>161744.84354711862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A101" t="str">
            <v>LDNO LV: NHH UMS category B</v>
          </cell>
          <cell r="B101">
            <v>6.0619531794433446</v>
          </cell>
          <cell r="C101">
            <v>0</v>
          </cell>
          <cell r="D101">
            <v>117.96560887196748</v>
          </cell>
          <cell r="E101">
            <v>117.96560887196748</v>
          </cell>
          <cell r="F101">
            <v>0</v>
          </cell>
          <cell r="G101">
            <v>0</v>
          </cell>
          <cell r="H101">
            <v>0</v>
          </cell>
          <cell r="I101">
            <v>1.946</v>
          </cell>
          <cell r="J101" t="str">
            <v/>
          </cell>
          <cell r="K101">
            <v>1.946</v>
          </cell>
          <cell r="L101">
            <v>117.96560887196748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A102" t="str">
            <v>LDNO HV: NHH UMS category B</v>
          </cell>
          <cell r="B102">
            <v>285.488094081724</v>
          </cell>
          <cell r="C102">
            <v>0</v>
          </cell>
          <cell r="D102">
            <v>2943.3822499825742</v>
          </cell>
          <cell r="E102">
            <v>2943.3822499825742</v>
          </cell>
          <cell r="F102">
            <v>0</v>
          </cell>
          <cell r="G102">
            <v>0</v>
          </cell>
          <cell r="H102">
            <v>0</v>
          </cell>
          <cell r="I102">
            <v>1.0309999999999999</v>
          </cell>
          <cell r="J102" t="str">
            <v/>
          </cell>
          <cell r="K102">
            <v>1.0309999999999999</v>
          </cell>
          <cell r="L102">
            <v>2943.3822499825742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A103" t="str">
            <v>&gt; NHH UMS category C</v>
          </cell>
          <cell r="U103">
            <v>0</v>
          </cell>
        </row>
        <row r="104">
          <cell r="A104" t="str">
            <v>NHH UMS category C</v>
          </cell>
          <cell r="B104">
            <v>344.56898615040006</v>
          </cell>
          <cell r="C104">
            <v>85.00906349436174</v>
          </cell>
          <cell r="D104">
            <v>14203.13360911949</v>
          </cell>
          <cell r="E104">
            <v>14203.13360911949</v>
          </cell>
          <cell r="F104">
            <v>0</v>
          </cell>
          <cell r="G104">
            <v>0</v>
          </cell>
          <cell r="H104">
            <v>0</v>
          </cell>
          <cell r="I104">
            <v>4.1219999999999999</v>
          </cell>
          <cell r="J104">
            <v>167.07787411469977</v>
          </cell>
          <cell r="K104">
            <v>4.1219999999999999</v>
          </cell>
          <cell r="L104">
            <v>14203.13360911949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  <cell r="J105" t="str">
            <v/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>
            <v>0</v>
          </cell>
        </row>
        <row r="106">
          <cell r="A106" t="str">
            <v>LDNO HV: NHH UMS category C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  <cell r="J106" t="str">
            <v/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>
            <v>0</v>
          </cell>
        </row>
        <row r="107">
          <cell r="A107" t="str">
            <v>&gt; NHH UMS category D</v>
          </cell>
          <cell r="U107">
            <v>0</v>
          </cell>
        </row>
        <row r="108">
          <cell r="A108" t="str">
            <v>NHH UMS category D</v>
          </cell>
          <cell r="B108">
            <v>0</v>
          </cell>
          <cell r="C108">
            <v>1.0120126606471638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 t="str">
            <v/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>
            <v>0</v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  <cell r="J109" t="str">
            <v/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>
            <v>0</v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>
            <v>0</v>
          </cell>
        </row>
        <row r="111">
          <cell r="A111" t="str">
            <v>&gt; LV UMS (Pseudo HH Metered)</v>
          </cell>
          <cell r="U111">
            <v>0</v>
          </cell>
        </row>
        <row r="112">
          <cell r="A112" t="str">
            <v>LV UMS (Pseudo HH Metered)</v>
          </cell>
          <cell r="B112">
            <v>137660.48127592198</v>
          </cell>
          <cell r="C112">
            <v>26.312329176826264</v>
          </cell>
          <cell r="D112">
            <v>4095575.1374011822</v>
          </cell>
          <cell r="E112">
            <v>4095575.1374011822</v>
          </cell>
          <cell r="F112">
            <v>0</v>
          </cell>
          <cell r="G112">
            <v>0</v>
          </cell>
          <cell r="H112">
            <v>0</v>
          </cell>
          <cell r="I112">
            <v>2.9751277196192212</v>
          </cell>
          <cell r="J112">
            <v>155652.32214441238</v>
          </cell>
          <cell r="K112">
            <v>2.9751277196192212</v>
          </cell>
          <cell r="L112">
            <v>2193523.3226294084</v>
          </cell>
          <cell r="M112">
            <v>948474.15160277102</v>
          </cell>
          <cell r="N112">
            <v>953577.66316900251</v>
          </cell>
          <cell r="O112">
            <v>0.53558370901267194</v>
          </cell>
          <cell r="P112">
            <v>0.23158509361511029</v>
          </cell>
          <cell r="Q112">
            <v>0.23283119737221775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>
            <v>0</v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>
            <v>0</v>
          </cell>
        </row>
        <row r="115">
          <cell r="A115" t="str">
            <v>&gt; LV Generation NHH or Aggregate HH</v>
          </cell>
          <cell r="U115">
            <v>0</v>
          </cell>
        </row>
        <row r="116">
          <cell r="A116" t="str">
            <v>LV Generation NHH or Aggregate HH</v>
          </cell>
          <cell r="B116">
            <v>1533.587579355474</v>
          </cell>
          <cell r="C116">
            <v>131.56164588413131</v>
          </cell>
          <cell r="D116">
            <v>-12483.402895953557</v>
          </cell>
          <cell r="E116">
            <v>-12483.402895953557</v>
          </cell>
          <cell r="F116">
            <v>0</v>
          </cell>
          <cell r="G116">
            <v>0</v>
          </cell>
          <cell r="H116">
            <v>0</v>
          </cell>
          <cell r="I116">
            <v>-0.81400000000000006</v>
          </cell>
          <cell r="J116">
            <v>-94.886338735438997</v>
          </cell>
          <cell r="K116">
            <v>-0.81400000000000006</v>
          </cell>
          <cell r="L116">
            <v>-12483.402895953557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A117" t="str">
            <v>LDNO LV: LV Generation NHH or Aggregate HH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  <cell r="J117" t="str">
            <v/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>
            <v>0</v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>
            <v>0</v>
          </cell>
        </row>
        <row r="119">
          <cell r="A119" t="str">
            <v>&gt; LV Sub Generation NHH</v>
          </cell>
          <cell r="U119">
            <v>0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  <cell r="J120" t="str">
            <v/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>
            <v>0</v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  <cell r="J121" t="str">
            <v/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>
            <v>0</v>
          </cell>
        </row>
        <row r="122">
          <cell r="A122" t="str">
            <v>&gt; LV Generation Intermittent</v>
          </cell>
          <cell r="U122">
            <v>0</v>
          </cell>
        </row>
        <row r="123">
          <cell r="A123" t="str">
            <v>LV Generation Intermittent</v>
          </cell>
          <cell r="B123">
            <v>23691.871688160412</v>
          </cell>
          <cell r="C123">
            <v>147.7538484544859</v>
          </cell>
          <cell r="D123">
            <v>-188780.92252401228</v>
          </cell>
          <cell r="E123">
            <v>-192851.83554162574</v>
          </cell>
          <cell r="F123">
            <v>0</v>
          </cell>
          <cell r="G123">
            <v>0</v>
          </cell>
          <cell r="H123">
            <v>4070.9130176134631</v>
          </cell>
          <cell r="I123">
            <v>-0.79681725871557951</v>
          </cell>
          <cell r="J123">
            <v>-1277.6717797788147</v>
          </cell>
          <cell r="K123">
            <v>-0.81399999999999995</v>
          </cell>
          <cell r="L123">
            <v>-192851.83554162574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-2.1564218265199213E-2</v>
          </cell>
          <cell r="U123">
            <v>0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  <cell r="J124" t="str">
            <v/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>
            <v>0</v>
          </cell>
        </row>
        <row r="125">
          <cell r="A125" t="str">
            <v>LDNO HV: LV Generation Intermittent</v>
          </cell>
          <cell r="B125">
            <v>167.19694870198867</v>
          </cell>
          <cell r="C125">
            <v>0</v>
          </cell>
          <cell r="D125">
            <v>-819.64836851548398</v>
          </cell>
          <cell r="E125">
            <v>-1360.9831624341878</v>
          </cell>
          <cell r="F125">
            <v>0</v>
          </cell>
          <cell r="G125">
            <v>0</v>
          </cell>
          <cell r="H125">
            <v>541.33479391870378</v>
          </cell>
          <cell r="I125">
            <v>-0.4902292624827877</v>
          </cell>
          <cell r="J125" t="str">
            <v/>
          </cell>
          <cell r="K125">
            <v>-0.81400000000000006</v>
          </cell>
          <cell r="L125">
            <v>-1360.9831624341878</v>
          </cell>
          <cell r="M125">
            <v>0</v>
          </cell>
          <cell r="N125">
            <v>0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-0.66044759522812058</v>
          </cell>
          <cell r="U125">
            <v>0</v>
          </cell>
        </row>
        <row r="126">
          <cell r="A126" t="str">
            <v>&gt; LV Generation Non-Intermittent</v>
          </cell>
          <cell r="U126">
            <v>0</v>
          </cell>
        </row>
        <row r="127">
          <cell r="A127" t="str">
            <v>LV Generation Non-Intermittent</v>
          </cell>
          <cell r="B127">
            <v>2781.370271441137</v>
          </cell>
          <cell r="C127">
            <v>11.132139267118802</v>
          </cell>
          <cell r="D127">
            <v>-21297.085090234825</v>
          </cell>
          <cell r="E127">
            <v>-22383.378920562325</v>
          </cell>
          <cell r="F127">
            <v>0</v>
          </cell>
          <cell r="G127">
            <v>0</v>
          </cell>
          <cell r="H127">
            <v>1086.2938303275027</v>
          </cell>
          <cell r="I127">
            <v>-0.76570477900448586</v>
          </cell>
          <cell r="J127">
            <v>-1913.1170190387757</v>
          </cell>
          <cell r="K127">
            <v>-0.80476084577421692</v>
          </cell>
          <cell r="L127">
            <v>-12559.13340030887</v>
          </cell>
          <cell r="M127">
            <v>-8455.8503224785109</v>
          </cell>
          <cell r="N127">
            <v>-1368.3951977749457</v>
          </cell>
          <cell r="O127">
            <v>0.56109193544373748</v>
          </cell>
          <cell r="P127">
            <v>0.37777363071446762</v>
          </cell>
          <cell r="Q127">
            <v>6.1134433841794976E-2</v>
          </cell>
          <cell r="R127">
            <v>0</v>
          </cell>
          <cell r="S127">
            <v>0</v>
          </cell>
          <cell r="T127">
            <v>-5.1006690621036771E-2</v>
          </cell>
          <cell r="U127">
            <v>0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  <cell r="J128" t="str">
            <v/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>
            <v>0</v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>
            <v>0</v>
          </cell>
        </row>
        <row r="130">
          <cell r="A130" t="str">
            <v>&gt; LV Sub Generation Intermittent</v>
          </cell>
          <cell r="U130">
            <v>0</v>
          </cell>
        </row>
        <row r="131">
          <cell r="A131" t="str">
            <v>LV Sub Generation Intermittent</v>
          </cell>
          <cell r="B131">
            <v>181.44968482980366</v>
          </cell>
          <cell r="C131">
            <v>1.0120126606471638</v>
          </cell>
          <cell r="D131">
            <v>-1346.356661437143</v>
          </cell>
          <cell r="E131">
            <v>-1346.356661437143</v>
          </cell>
          <cell r="F131">
            <v>0</v>
          </cell>
          <cell r="G131">
            <v>0</v>
          </cell>
          <cell r="H131">
            <v>0</v>
          </cell>
          <cell r="I131">
            <v>-0.74199999999999999</v>
          </cell>
          <cell r="J131">
            <v>-1330.37531425365</v>
          </cell>
          <cell r="K131">
            <v>-0.74199999999999999</v>
          </cell>
          <cell r="L131">
            <v>-1346.356661437143</v>
          </cell>
          <cell r="M131">
            <v>0</v>
          </cell>
          <cell r="N131">
            <v>0</v>
          </cell>
          <cell r="O131">
            <v>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  <cell r="J132" t="str">
            <v/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>
            <v>0</v>
          </cell>
        </row>
        <row r="133">
          <cell r="A133" t="str">
            <v>&gt; LV Sub Generation Non-Intermittent</v>
          </cell>
          <cell r="U133">
            <v>0</v>
          </cell>
        </row>
        <row r="134">
          <cell r="A134" t="str">
            <v>LV Sub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>
            <v>0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  <cell r="J135" t="str">
            <v/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>
            <v>0</v>
          </cell>
        </row>
        <row r="136">
          <cell r="A136" t="str">
            <v>&gt; HV Generation Intermittent</v>
          </cell>
          <cell r="U136">
            <v>0</v>
          </cell>
        </row>
        <row r="137">
          <cell r="A137" t="str">
            <v>HV Generation Intermittent</v>
          </cell>
          <cell r="B137">
            <v>119985.506961505</v>
          </cell>
          <cell r="C137">
            <v>53.315307503809542</v>
          </cell>
          <cell r="D137">
            <v>-605837.6502484628</v>
          </cell>
          <cell r="E137">
            <v>-616725.50578213576</v>
          </cell>
          <cell r="F137">
            <v>8529.3562368056973</v>
          </cell>
          <cell r="G137">
            <v>0</v>
          </cell>
          <cell r="H137">
            <v>2358.4992968672173</v>
          </cell>
          <cell r="I137">
            <v>-0.50492569110270458</v>
          </cell>
          <cell r="J137">
            <v>-11363.296558032116</v>
          </cell>
          <cell r="K137">
            <v>-0.51400000000000012</v>
          </cell>
          <cell r="L137">
            <v>-616725.50578213576</v>
          </cell>
          <cell r="M137">
            <v>0</v>
          </cell>
          <cell r="N137">
            <v>0</v>
          </cell>
          <cell r="O137">
            <v>1</v>
          </cell>
          <cell r="P137">
            <v>0</v>
          </cell>
          <cell r="Q137">
            <v>0</v>
          </cell>
          <cell r="R137">
            <v>-1.4078616991379926E-2</v>
          </cell>
          <cell r="S137">
            <v>0</v>
          </cell>
          <cell r="T137">
            <v>-3.8929559691444769E-3</v>
          </cell>
          <cell r="U137">
            <v>0</v>
          </cell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  <cell r="J138" t="str">
            <v/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>
            <v>0</v>
          </cell>
        </row>
        <row r="139">
          <cell r="A139" t="str">
            <v>&gt; HV Generation Non-Intermittent</v>
          </cell>
          <cell r="U139">
            <v>0</v>
          </cell>
        </row>
        <row r="140">
          <cell r="A140" t="str">
            <v>HV Generation Non-Intermittent</v>
          </cell>
          <cell r="B140">
            <v>150179.95618447743</v>
          </cell>
          <cell r="C140">
            <v>33.196323540107819</v>
          </cell>
          <cell r="D140">
            <v>-885676.27719116327</v>
          </cell>
          <cell r="E140">
            <v>-892017.1575511198</v>
          </cell>
          <cell r="F140">
            <v>5310.7312417846788</v>
          </cell>
          <cell r="G140">
            <v>0</v>
          </cell>
          <cell r="H140">
            <v>1030.1491181718882</v>
          </cell>
          <cell r="I140">
            <v>-0.58974333172878279</v>
          </cell>
          <cell r="J140">
            <v>-26679.950751808061</v>
          </cell>
          <cell r="K140">
            <v>-0.59396551990958601</v>
          </cell>
          <cell r="L140">
            <v>-593034.15702299587</v>
          </cell>
          <cell r="M140">
            <v>-258594.83715516474</v>
          </cell>
          <cell r="N140">
            <v>-40388.16337295909</v>
          </cell>
          <cell r="O140">
            <v>0.66482371107195903</v>
          </cell>
          <cell r="P140">
            <v>0.28989894977479191</v>
          </cell>
          <cell r="Q140">
            <v>4.5277339153248879E-2</v>
          </cell>
          <cell r="R140">
            <v>-5.996244201806048E-3</v>
          </cell>
          <cell r="S140">
            <v>0</v>
          </cell>
          <cell r="T140">
            <v>-1.16312149788962E-3</v>
          </cell>
          <cell r="U140">
            <v>0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  <cell r="J141" t="str">
            <v/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>
            <v>0</v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8785572.562977856</v>
          </cell>
          <cell r="C156">
            <v>1128993.0198845176</v>
          </cell>
          <cell r="D156">
            <v>222238271.08432397</v>
          </cell>
          <cell r="E156">
            <v>185171631.62726226</v>
          </cell>
          <cell r="F156">
            <v>19499469.030021898</v>
          </cell>
          <cell r="G156">
            <v>16500852.969614085</v>
          </cell>
          <cell r="H156">
            <v>1066317.4574256989</v>
          </cell>
          <cell r="I156">
            <v>0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75</v>
      </c>
    </row>
    <row r="3" spans="1:1" x14ac:dyDescent="0.2">
      <c r="A3" s="28"/>
    </row>
    <row r="4" spans="1:1" x14ac:dyDescent="0.2">
      <c r="A4" s="29" t="s">
        <v>64</v>
      </c>
    </row>
    <row r="5" spans="1:1" x14ac:dyDescent="0.2">
      <c r="A5" s="30" t="s">
        <v>72</v>
      </c>
    </row>
    <row r="6" spans="1:1" x14ac:dyDescent="0.2">
      <c r="A6" s="31"/>
    </row>
    <row r="7" spans="1:1" x14ac:dyDescent="0.2">
      <c r="A7" s="32" t="s">
        <v>65</v>
      </c>
    </row>
    <row r="8" spans="1:1" x14ac:dyDescent="0.2">
      <c r="A8" s="29" t="s">
        <v>66</v>
      </c>
    </row>
    <row r="9" spans="1:1" ht="12.75" customHeight="1" x14ac:dyDescent="0.2">
      <c r="A9" s="29" t="s">
        <v>76</v>
      </c>
    </row>
    <row r="11" spans="1:1" ht="15" x14ac:dyDescent="0.25">
      <c r="A11" s="36" t="s">
        <v>67</v>
      </c>
    </row>
    <row r="13" spans="1:1" x14ac:dyDescent="0.2">
      <c r="A13" s="29" t="s">
        <v>73</v>
      </c>
    </row>
    <row r="14" spans="1:1" x14ac:dyDescent="0.2">
      <c r="A14" s="29" t="s">
        <v>61</v>
      </c>
    </row>
    <row r="15" spans="1:1" x14ac:dyDescent="0.2">
      <c r="A15" s="33" t="s">
        <v>62</v>
      </c>
    </row>
    <row r="16" spans="1:1" x14ac:dyDescent="0.2">
      <c r="A16" s="29" t="s">
        <v>74</v>
      </c>
    </row>
    <row r="17" spans="1:1" x14ac:dyDescent="0.2">
      <c r="A17" s="33" t="s">
        <v>63</v>
      </c>
    </row>
    <row r="18" spans="1:1" x14ac:dyDescent="0.2">
      <c r="A18" s="34" t="s">
        <v>70</v>
      </c>
    </row>
    <row r="19" spans="1:1" x14ac:dyDescent="0.2">
      <c r="A19" s="35" t="s">
        <v>69</v>
      </c>
    </row>
    <row r="20" spans="1:1" x14ac:dyDescent="0.2">
      <c r="A20" s="35" t="s">
        <v>68</v>
      </c>
    </row>
    <row r="21" spans="1:1" x14ac:dyDescent="0.2">
      <c r="A21" s="29" t="s">
        <v>71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D72"/>
  <sheetViews>
    <sheetView zoomScale="70" zoomScaleNormal="70" workbookViewId="0">
      <selection activeCell="B16" sqref="B16:B17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7" width="10" style="1" customWidth="1"/>
    <col min="48" max="274" width="9.140625" style="1"/>
    <col min="275" max="275" width="1.42578125" style="1" customWidth="1"/>
    <col min="276" max="276" width="36.5703125" style="1" bestFit="1" customWidth="1"/>
    <col min="277" max="277" width="1.42578125" style="1" customWidth="1"/>
    <col min="278" max="278" width="8.7109375" style="1" customWidth="1"/>
    <col min="279" max="279" width="9.28515625" style="1" customWidth="1"/>
    <col min="280" max="280" width="10.5703125" style="1" bestFit="1" customWidth="1"/>
    <col min="281" max="281" width="9.28515625" style="1" customWidth="1"/>
    <col min="282" max="282" width="8.7109375" style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10.5703125" style="1" bestFit="1" customWidth="1"/>
    <col min="287" max="287" width="9.28515625" style="1" customWidth="1"/>
    <col min="288" max="288" width="8.7109375" style="1" customWidth="1"/>
    <col min="289" max="289" width="9.28515625" style="1" customWidth="1"/>
    <col min="290" max="290" width="8.7109375" style="1" customWidth="1"/>
    <col min="291" max="291" width="9.28515625" style="1" customWidth="1"/>
    <col min="292" max="292" width="8.7109375" style="1" customWidth="1"/>
    <col min="293" max="293" width="9.5703125" style="1" customWidth="1"/>
    <col min="294" max="294" width="10.5703125" style="1" bestFit="1" customWidth="1"/>
    <col min="295" max="295" width="9.28515625" style="1" customWidth="1"/>
    <col min="296" max="296" width="8.7109375" style="1" customWidth="1"/>
    <col min="297" max="297" width="9.28515625" style="1" customWidth="1"/>
    <col min="298" max="298" width="8.7109375" style="1" customWidth="1"/>
    <col min="299" max="299" width="9.28515625" style="1" customWidth="1"/>
    <col min="300" max="300" width="10.5703125" style="1" bestFit="1" customWidth="1"/>
    <col min="301" max="301" width="9.28515625" style="1" customWidth="1"/>
    <col min="302" max="302" width="10.5703125" style="1" bestFit="1" customWidth="1"/>
    <col min="303" max="530" width="9.140625" style="1"/>
    <col min="531" max="531" width="1.42578125" style="1" customWidth="1"/>
    <col min="532" max="532" width="36.5703125" style="1" bestFit="1" customWidth="1"/>
    <col min="533" max="533" width="1.42578125" style="1" customWidth="1"/>
    <col min="534" max="534" width="8.7109375" style="1" customWidth="1"/>
    <col min="535" max="535" width="9.28515625" style="1" customWidth="1"/>
    <col min="536" max="536" width="10.5703125" style="1" bestFit="1" customWidth="1"/>
    <col min="537" max="537" width="9.28515625" style="1" customWidth="1"/>
    <col min="538" max="538" width="8.7109375" style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10.5703125" style="1" bestFit="1" customWidth="1"/>
    <col min="543" max="543" width="9.28515625" style="1" customWidth="1"/>
    <col min="544" max="544" width="8.7109375" style="1" customWidth="1"/>
    <col min="545" max="545" width="9.28515625" style="1" customWidth="1"/>
    <col min="546" max="546" width="8.7109375" style="1" customWidth="1"/>
    <col min="547" max="547" width="9.28515625" style="1" customWidth="1"/>
    <col min="548" max="548" width="8.7109375" style="1" customWidth="1"/>
    <col min="549" max="549" width="9.5703125" style="1" customWidth="1"/>
    <col min="550" max="550" width="10.5703125" style="1" bestFit="1" customWidth="1"/>
    <col min="551" max="551" width="9.28515625" style="1" customWidth="1"/>
    <col min="552" max="552" width="8.7109375" style="1" customWidth="1"/>
    <col min="553" max="553" width="9.28515625" style="1" customWidth="1"/>
    <col min="554" max="554" width="8.7109375" style="1" customWidth="1"/>
    <col min="555" max="555" width="9.28515625" style="1" customWidth="1"/>
    <col min="556" max="556" width="10.5703125" style="1" bestFit="1" customWidth="1"/>
    <col min="557" max="557" width="9.28515625" style="1" customWidth="1"/>
    <col min="558" max="558" width="10.5703125" style="1" bestFit="1" customWidth="1"/>
    <col min="559" max="786" width="9.140625" style="1"/>
    <col min="787" max="787" width="1.42578125" style="1" customWidth="1"/>
    <col min="788" max="788" width="36.5703125" style="1" bestFit="1" customWidth="1"/>
    <col min="789" max="789" width="1.42578125" style="1" customWidth="1"/>
    <col min="790" max="790" width="8.7109375" style="1" customWidth="1"/>
    <col min="791" max="791" width="9.28515625" style="1" customWidth="1"/>
    <col min="792" max="792" width="10.5703125" style="1" bestFit="1" customWidth="1"/>
    <col min="793" max="793" width="9.28515625" style="1" customWidth="1"/>
    <col min="794" max="794" width="8.7109375" style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10.5703125" style="1" bestFit="1" customWidth="1"/>
    <col min="799" max="799" width="9.28515625" style="1" customWidth="1"/>
    <col min="800" max="800" width="8.7109375" style="1" customWidth="1"/>
    <col min="801" max="801" width="9.28515625" style="1" customWidth="1"/>
    <col min="802" max="802" width="8.7109375" style="1" customWidth="1"/>
    <col min="803" max="803" width="9.28515625" style="1" customWidth="1"/>
    <col min="804" max="804" width="8.7109375" style="1" customWidth="1"/>
    <col min="805" max="805" width="9.5703125" style="1" customWidth="1"/>
    <col min="806" max="806" width="10.5703125" style="1" bestFit="1" customWidth="1"/>
    <col min="807" max="807" width="9.28515625" style="1" customWidth="1"/>
    <col min="808" max="808" width="8.7109375" style="1" customWidth="1"/>
    <col min="809" max="809" width="9.28515625" style="1" customWidth="1"/>
    <col min="810" max="810" width="8.7109375" style="1" customWidth="1"/>
    <col min="811" max="811" width="9.28515625" style="1" customWidth="1"/>
    <col min="812" max="812" width="10.5703125" style="1" bestFit="1" customWidth="1"/>
    <col min="813" max="813" width="9.28515625" style="1" customWidth="1"/>
    <col min="814" max="814" width="10.5703125" style="1" bestFit="1" customWidth="1"/>
    <col min="815" max="1042" width="9.140625" style="1"/>
    <col min="1043" max="1043" width="1.42578125" style="1" customWidth="1"/>
    <col min="1044" max="1044" width="36.5703125" style="1" bestFit="1" customWidth="1"/>
    <col min="1045" max="1045" width="1.42578125" style="1" customWidth="1"/>
    <col min="1046" max="1046" width="8.7109375" style="1" customWidth="1"/>
    <col min="1047" max="1047" width="9.28515625" style="1" customWidth="1"/>
    <col min="1048" max="1048" width="10.5703125" style="1" bestFit="1" customWidth="1"/>
    <col min="1049" max="1049" width="9.28515625" style="1" customWidth="1"/>
    <col min="1050" max="1050" width="8.7109375" style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10.5703125" style="1" bestFit="1" customWidth="1"/>
    <col min="1055" max="1055" width="9.28515625" style="1" customWidth="1"/>
    <col min="1056" max="1056" width="8.7109375" style="1" customWidth="1"/>
    <col min="1057" max="1057" width="9.28515625" style="1" customWidth="1"/>
    <col min="1058" max="1058" width="8.7109375" style="1" customWidth="1"/>
    <col min="1059" max="1059" width="9.28515625" style="1" customWidth="1"/>
    <col min="1060" max="1060" width="8.7109375" style="1" customWidth="1"/>
    <col min="1061" max="1061" width="9.5703125" style="1" customWidth="1"/>
    <col min="1062" max="1062" width="10.5703125" style="1" bestFit="1" customWidth="1"/>
    <col min="1063" max="1063" width="9.28515625" style="1" customWidth="1"/>
    <col min="1064" max="1064" width="8.7109375" style="1" customWidth="1"/>
    <col min="1065" max="1065" width="9.28515625" style="1" customWidth="1"/>
    <col min="1066" max="1066" width="8.7109375" style="1" customWidth="1"/>
    <col min="1067" max="1067" width="9.28515625" style="1" customWidth="1"/>
    <col min="1068" max="1068" width="10.5703125" style="1" bestFit="1" customWidth="1"/>
    <col min="1069" max="1069" width="9.28515625" style="1" customWidth="1"/>
    <col min="1070" max="1070" width="10.5703125" style="1" bestFit="1" customWidth="1"/>
    <col min="1071" max="1298" width="9.140625" style="1"/>
    <col min="1299" max="1299" width="1.42578125" style="1" customWidth="1"/>
    <col min="1300" max="1300" width="36.5703125" style="1" bestFit="1" customWidth="1"/>
    <col min="1301" max="1301" width="1.42578125" style="1" customWidth="1"/>
    <col min="1302" max="1302" width="8.7109375" style="1" customWidth="1"/>
    <col min="1303" max="1303" width="9.28515625" style="1" customWidth="1"/>
    <col min="1304" max="1304" width="10.5703125" style="1" bestFit="1" customWidth="1"/>
    <col min="1305" max="1305" width="9.28515625" style="1" customWidth="1"/>
    <col min="1306" max="1306" width="8.7109375" style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10.5703125" style="1" bestFit="1" customWidth="1"/>
    <col min="1311" max="1311" width="9.28515625" style="1" customWidth="1"/>
    <col min="1312" max="1312" width="8.7109375" style="1" customWidth="1"/>
    <col min="1313" max="1313" width="9.28515625" style="1" customWidth="1"/>
    <col min="1314" max="1314" width="8.7109375" style="1" customWidth="1"/>
    <col min="1315" max="1315" width="9.28515625" style="1" customWidth="1"/>
    <col min="1316" max="1316" width="8.7109375" style="1" customWidth="1"/>
    <col min="1317" max="1317" width="9.5703125" style="1" customWidth="1"/>
    <col min="1318" max="1318" width="10.5703125" style="1" bestFit="1" customWidth="1"/>
    <col min="1319" max="1319" width="9.28515625" style="1" customWidth="1"/>
    <col min="1320" max="1320" width="8.7109375" style="1" customWidth="1"/>
    <col min="1321" max="1321" width="9.28515625" style="1" customWidth="1"/>
    <col min="1322" max="1322" width="8.7109375" style="1" customWidth="1"/>
    <col min="1323" max="1323" width="9.28515625" style="1" customWidth="1"/>
    <col min="1324" max="1324" width="10.5703125" style="1" bestFit="1" customWidth="1"/>
    <col min="1325" max="1325" width="9.28515625" style="1" customWidth="1"/>
    <col min="1326" max="1326" width="10.5703125" style="1" bestFit="1" customWidth="1"/>
    <col min="1327" max="1554" width="9.140625" style="1"/>
    <col min="1555" max="1555" width="1.42578125" style="1" customWidth="1"/>
    <col min="1556" max="1556" width="36.5703125" style="1" bestFit="1" customWidth="1"/>
    <col min="1557" max="1557" width="1.42578125" style="1" customWidth="1"/>
    <col min="1558" max="1558" width="8.7109375" style="1" customWidth="1"/>
    <col min="1559" max="1559" width="9.28515625" style="1" customWidth="1"/>
    <col min="1560" max="1560" width="10.5703125" style="1" bestFit="1" customWidth="1"/>
    <col min="1561" max="1561" width="9.28515625" style="1" customWidth="1"/>
    <col min="1562" max="1562" width="8.7109375" style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10.5703125" style="1" bestFit="1" customWidth="1"/>
    <col min="1567" max="1567" width="9.28515625" style="1" customWidth="1"/>
    <col min="1568" max="1568" width="8.7109375" style="1" customWidth="1"/>
    <col min="1569" max="1569" width="9.28515625" style="1" customWidth="1"/>
    <col min="1570" max="1570" width="8.7109375" style="1" customWidth="1"/>
    <col min="1571" max="1571" width="9.28515625" style="1" customWidth="1"/>
    <col min="1572" max="1572" width="8.7109375" style="1" customWidth="1"/>
    <col min="1573" max="1573" width="9.5703125" style="1" customWidth="1"/>
    <col min="1574" max="1574" width="10.5703125" style="1" bestFit="1" customWidth="1"/>
    <col min="1575" max="1575" width="9.28515625" style="1" customWidth="1"/>
    <col min="1576" max="1576" width="8.7109375" style="1" customWidth="1"/>
    <col min="1577" max="1577" width="9.28515625" style="1" customWidth="1"/>
    <col min="1578" max="1578" width="8.7109375" style="1" customWidth="1"/>
    <col min="1579" max="1579" width="9.28515625" style="1" customWidth="1"/>
    <col min="1580" max="1580" width="10.5703125" style="1" bestFit="1" customWidth="1"/>
    <col min="1581" max="1581" width="9.28515625" style="1" customWidth="1"/>
    <col min="1582" max="1582" width="10.5703125" style="1" bestFit="1" customWidth="1"/>
    <col min="1583" max="1810" width="9.140625" style="1"/>
    <col min="1811" max="1811" width="1.42578125" style="1" customWidth="1"/>
    <col min="1812" max="1812" width="36.5703125" style="1" bestFit="1" customWidth="1"/>
    <col min="1813" max="1813" width="1.42578125" style="1" customWidth="1"/>
    <col min="1814" max="1814" width="8.7109375" style="1" customWidth="1"/>
    <col min="1815" max="1815" width="9.28515625" style="1" customWidth="1"/>
    <col min="1816" max="1816" width="10.5703125" style="1" bestFit="1" customWidth="1"/>
    <col min="1817" max="1817" width="9.28515625" style="1" customWidth="1"/>
    <col min="1818" max="1818" width="8.7109375" style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10.5703125" style="1" bestFit="1" customWidth="1"/>
    <col min="1823" max="1823" width="9.28515625" style="1" customWidth="1"/>
    <col min="1824" max="1824" width="8.7109375" style="1" customWidth="1"/>
    <col min="1825" max="1825" width="9.28515625" style="1" customWidth="1"/>
    <col min="1826" max="1826" width="8.7109375" style="1" customWidth="1"/>
    <col min="1827" max="1827" width="9.28515625" style="1" customWidth="1"/>
    <col min="1828" max="1828" width="8.7109375" style="1" customWidth="1"/>
    <col min="1829" max="1829" width="9.5703125" style="1" customWidth="1"/>
    <col min="1830" max="1830" width="10.5703125" style="1" bestFit="1" customWidth="1"/>
    <col min="1831" max="1831" width="9.28515625" style="1" customWidth="1"/>
    <col min="1832" max="1832" width="8.7109375" style="1" customWidth="1"/>
    <col min="1833" max="1833" width="9.28515625" style="1" customWidth="1"/>
    <col min="1834" max="1834" width="8.7109375" style="1" customWidth="1"/>
    <col min="1835" max="1835" width="9.28515625" style="1" customWidth="1"/>
    <col min="1836" max="1836" width="10.5703125" style="1" bestFit="1" customWidth="1"/>
    <col min="1837" max="1837" width="9.28515625" style="1" customWidth="1"/>
    <col min="1838" max="1838" width="10.5703125" style="1" bestFit="1" customWidth="1"/>
    <col min="1839" max="2066" width="9.140625" style="1"/>
    <col min="2067" max="2067" width="1.42578125" style="1" customWidth="1"/>
    <col min="2068" max="2068" width="36.5703125" style="1" bestFit="1" customWidth="1"/>
    <col min="2069" max="2069" width="1.42578125" style="1" customWidth="1"/>
    <col min="2070" max="2070" width="8.7109375" style="1" customWidth="1"/>
    <col min="2071" max="2071" width="9.28515625" style="1" customWidth="1"/>
    <col min="2072" max="2072" width="10.5703125" style="1" bestFit="1" customWidth="1"/>
    <col min="2073" max="2073" width="9.28515625" style="1" customWidth="1"/>
    <col min="2074" max="2074" width="8.7109375" style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10.5703125" style="1" bestFit="1" customWidth="1"/>
    <col min="2079" max="2079" width="9.28515625" style="1" customWidth="1"/>
    <col min="2080" max="2080" width="8.7109375" style="1" customWidth="1"/>
    <col min="2081" max="2081" width="9.28515625" style="1" customWidth="1"/>
    <col min="2082" max="2082" width="8.7109375" style="1" customWidth="1"/>
    <col min="2083" max="2083" width="9.28515625" style="1" customWidth="1"/>
    <col min="2084" max="2084" width="8.7109375" style="1" customWidth="1"/>
    <col min="2085" max="2085" width="9.5703125" style="1" customWidth="1"/>
    <col min="2086" max="2086" width="10.5703125" style="1" bestFit="1" customWidth="1"/>
    <col min="2087" max="2087" width="9.28515625" style="1" customWidth="1"/>
    <col min="2088" max="2088" width="8.7109375" style="1" customWidth="1"/>
    <col min="2089" max="2089" width="9.28515625" style="1" customWidth="1"/>
    <col min="2090" max="2090" width="8.7109375" style="1" customWidth="1"/>
    <col min="2091" max="2091" width="9.28515625" style="1" customWidth="1"/>
    <col min="2092" max="2092" width="10.5703125" style="1" bestFit="1" customWidth="1"/>
    <col min="2093" max="2093" width="9.28515625" style="1" customWidth="1"/>
    <col min="2094" max="2094" width="10.5703125" style="1" bestFit="1" customWidth="1"/>
    <col min="2095" max="2322" width="9.140625" style="1"/>
    <col min="2323" max="2323" width="1.42578125" style="1" customWidth="1"/>
    <col min="2324" max="2324" width="36.5703125" style="1" bestFit="1" customWidth="1"/>
    <col min="2325" max="2325" width="1.42578125" style="1" customWidth="1"/>
    <col min="2326" max="2326" width="8.7109375" style="1" customWidth="1"/>
    <col min="2327" max="2327" width="9.28515625" style="1" customWidth="1"/>
    <col min="2328" max="2328" width="10.5703125" style="1" bestFit="1" customWidth="1"/>
    <col min="2329" max="2329" width="9.28515625" style="1" customWidth="1"/>
    <col min="2330" max="2330" width="8.7109375" style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10.5703125" style="1" bestFit="1" customWidth="1"/>
    <col min="2335" max="2335" width="9.28515625" style="1" customWidth="1"/>
    <col min="2336" max="2336" width="8.7109375" style="1" customWidth="1"/>
    <col min="2337" max="2337" width="9.28515625" style="1" customWidth="1"/>
    <col min="2338" max="2338" width="8.7109375" style="1" customWidth="1"/>
    <col min="2339" max="2339" width="9.28515625" style="1" customWidth="1"/>
    <col min="2340" max="2340" width="8.7109375" style="1" customWidth="1"/>
    <col min="2341" max="2341" width="9.5703125" style="1" customWidth="1"/>
    <col min="2342" max="2342" width="10.5703125" style="1" bestFit="1" customWidth="1"/>
    <col min="2343" max="2343" width="9.28515625" style="1" customWidth="1"/>
    <col min="2344" max="2344" width="8.7109375" style="1" customWidth="1"/>
    <col min="2345" max="2345" width="9.28515625" style="1" customWidth="1"/>
    <col min="2346" max="2346" width="8.7109375" style="1" customWidth="1"/>
    <col min="2347" max="2347" width="9.28515625" style="1" customWidth="1"/>
    <col min="2348" max="2348" width="10.5703125" style="1" bestFit="1" customWidth="1"/>
    <col min="2349" max="2349" width="9.28515625" style="1" customWidth="1"/>
    <col min="2350" max="2350" width="10.5703125" style="1" bestFit="1" customWidth="1"/>
    <col min="2351" max="2578" width="9.140625" style="1"/>
    <col min="2579" max="2579" width="1.42578125" style="1" customWidth="1"/>
    <col min="2580" max="2580" width="36.5703125" style="1" bestFit="1" customWidth="1"/>
    <col min="2581" max="2581" width="1.42578125" style="1" customWidth="1"/>
    <col min="2582" max="2582" width="8.7109375" style="1" customWidth="1"/>
    <col min="2583" max="2583" width="9.28515625" style="1" customWidth="1"/>
    <col min="2584" max="2584" width="10.5703125" style="1" bestFit="1" customWidth="1"/>
    <col min="2585" max="2585" width="9.28515625" style="1" customWidth="1"/>
    <col min="2586" max="2586" width="8.7109375" style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10.5703125" style="1" bestFit="1" customWidth="1"/>
    <col min="2591" max="2591" width="9.28515625" style="1" customWidth="1"/>
    <col min="2592" max="2592" width="8.7109375" style="1" customWidth="1"/>
    <col min="2593" max="2593" width="9.28515625" style="1" customWidth="1"/>
    <col min="2594" max="2594" width="8.7109375" style="1" customWidth="1"/>
    <col min="2595" max="2595" width="9.28515625" style="1" customWidth="1"/>
    <col min="2596" max="2596" width="8.7109375" style="1" customWidth="1"/>
    <col min="2597" max="2597" width="9.5703125" style="1" customWidth="1"/>
    <col min="2598" max="2598" width="10.5703125" style="1" bestFit="1" customWidth="1"/>
    <col min="2599" max="2599" width="9.28515625" style="1" customWidth="1"/>
    <col min="2600" max="2600" width="8.7109375" style="1" customWidth="1"/>
    <col min="2601" max="2601" width="9.28515625" style="1" customWidth="1"/>
    <col min="2602" max="2602" width="8.7109375" style="1" customWidth="1"/>
    <col min="2603" max="2603" width="9.28515625" style="1" customWidth="1"/>
    <col min="2604" max="2604" width="10.5703125" style="1" bestFit="1" customWidth="1"/>
    <col min="2605" max="2605" width="9.28515625" style="1" customWidth="1"/>
    <col min="2606" max="2606" width="10.5703125" style="1" bestFit="1" customWidth="1"/>
    <col min="2607" max="2834" width="9.140625" style="1"/>
    <col min="2835" max="2835" width="1.42578125" style="1" customWidth="1"/>
    <col min="2836" max="2836" width="36.5703125" style="1" bestFit="1" customWidth="1"/>
    <col min="2837" max="2837" width="1.42578125" style="1" customWidth="1"/>
    <col min="2838" max="2838" width="8.7109375" style="1" customWidth="1"/>
    <col min="2839" max="2839" width="9.28515625" style="1" customWidth="1"/>
    <col min="2840" max="2840" width="10.5703125" style="1" bestFit="1" customWidth="1"/>
    <col min="2841" max="2841" width="9.28515625" style="1" customWidth="1"/>
    <col min="2842" max="2842" width="8.7109375" style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10.5703125" style="1" bestFit="1" customWidth="1"/>
    <col min="2847" max="2847" width="9.28515625" style="1" customWidth="1"/>
    <col min="2848" max="2848" width="8.7109375" style="1" customWidth="1"/>
    <col min="2849" max="2849" width="9.28515625" style="1" customWidth="1"/>
    <col min="2850" max="2850" width="8.7109375" style="1" customWidth="1"/>
    <col min="2851" max="2851" width="9.28515625" style="1" customWidth="1"/>
    <col min="2852" max="2852" width="8.7109375" style="1" customWidth="1"/>
    <col min="2853" max="2853" width="9.5703125" style="1" customWidth="1"/>
    <col min="2854" max="2854" width="10.5703125" style="1" bestFit="1" customWidth="1"/>
    <col min="2855" max="2855" width="9.28515625" style="1" customWidth="1"/>
    <col min="2856" max="2856" width="8.7109375" style="1" customWidth="1"/>
    <col min="2857" max="2857" width="9.28515625" style="1" customWidth="1"/>
    <col min="2858" max="2858" width="8.7109375" style="1" customWidth="1"/>
    <col min="2859" max="2859" width="9.28515625" style="1" customWidth="1"/>
    <col min="2860" max="2860" width="10.5703125" style="1" bestFit="1" customWidth="1"/>
    <col min="2861" max="2861" width="9.28515625" style="1" customWidth="1"/>
    <col min="2862" max="2862" width="10.5703125" style="1" bestFit="1" customWidth="1"/>
    <col min="2863" max="3090" width="9.140625" style="1"/>
    <col min="3091" max="3091" width="1.42578125" style="1" customWidth="1"/>
    <col min="3092" max="3092" width="36.5703125" style="1" bestFit="1" customWidth="1"/>
    <col min="3093" max="3093" width="1.42578125" style="1" customWidth="1"/>
    <col min="3094" max="3094" width="8.7109375" style="1" customWidth="1"/>
    <col min="3095" max="3095" width="9.28515625" style="1" customWidth="1"/>
    <col min="3096" max="3096" width="10.5703125" style="1" bestFit="1" customWidth="1"/>
    <col min="3097" max="3097" width="9.28515625" style="1" customWidth="1"/>
    <col min="3098" max="3098" width="8.7109375" style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10.5703125" style="1" bestFit="1" customWidth="1"/>
    <col min="3103" max="3103" width="9.28515625" style="1" customWidth="1"/>
    <col min="3104" max="3104" width="8.7109375" style="1" customWidth="1"/>
    <col min="3105" max="3105" width="9.28515625" style="1" customWidth="1"/>
    <col min="3106" max="3106" width="8.7109375" style="1" customWidth="1"/>
    <col min="3107" max="3107" width="9.28515625" style="1" customWidth="1"/>
    <col min="3108" max="3108" width="8.7109375" style="1" customWidth="1"/>
    <col min="3109" max="3109" width="9.5703125" style="1" customWidth="1"/>
    <col min="3110" max="3110" width="10.5703125" style="1" bestFit="1" customWidth="1"/>
    <col min="3111" max="3111" width="9.28515625" style="1" customWidth="1"/>
    <col min="3112" max="3112" width="8.7109375" style="1" customWidth="1"/>
    <col min="3113" max="3113" width="9.28515625" style="1" customWidth="1"/>
    <col min="3114" max="3114" width="8.7109375" style="1" customWidth="1"/>
    <col min="3115" max="3115" width="9.28515625" style="1" customWidth="1"/>
    <col min="3116" max="3116" width="10.5703125" style="1" bestFit="1" customWidth="1"/>
    <col min="3117" max="3117" width="9.28515625" style="1" customWidth="1"/>
    <col min="3118" max="3118" width="10.5703125" style="1" bestFit="1" customWidth="1"/>
    <col min="3119" max="3346" width="9.140625" style="1"/>
    <col min="3347" max="3347" width="1.42578125" style="1" customWidth="1"/>
    <col min="3348" max="3348" width="36.5703125" style="1" bestFit="1" customWidth="1"/>
    <col min="3349" max="3349" width="1.42578125" style="1" customWidth="1"/>
    <col min="3350" max="3350" width="8.7109375" style="1" customWidth="1"/>
    <col min="3351" max="3351" width="9.28515625" style="1" customWidth="1"/>
    <col min="3352" max="3352" width="10.5703125" style="1" bestFit="1" customWidth="1"/>
    <col min="3353" max="3353" width="9.28515625" style="1" customWidth="1"/>
    <col min="3354" max="3354" width="8.7109375" style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10.5703125" style="1" bestFit="1" customWidth="1"/>
    <col min="3359" max="3359" width="9.28515625" style="1" customWidth="1"/>
    <col min="3360" max="3360" width="8.7109375" style="1" customWidth="1"/>
    <col min="3361" max="3361" width="9.28515625" style="1" customWidth="1"/>
    <col min="3362" max="3362" width="8.7109375" style="1" customWidth="1"/>
    <col min="3363" max="3363" width="9.28515625" style="1" customWidth="1"/>
    <col min="3364" max="3364" width="8.7109375" style="1" customWidth="1"/>
    <col min="3365" max="3365" width="9.5703125" style="1" customWidth="1"/>
    <col min="3366" max="3366" width="10.5703125" style="1" bestFit="1" customWidth="1"/>
    <col min="3367" max="3367" width="9.28515625" style="1" customWidth="1"/>
    <col min="3368" max="3368" width="8.7109375" style="1" customWidth="1"/>
    <col min="3369" max="3369" width="9.28515625" style="1" customWidth="1"/>
    <col min="3370" max="3370" width="8.7109375" style="1" customWidth="1"/>
    <col min="3371" max="3371" width="9.28515625" style="1" customWidth="1"/>
    <col min="3372" max="3372" width="10.5703125" style="1" bestFit="1" customWidth="1"/>
    <col min="3373" max="3373" width="9.28515625" style="1" customWidth="1"/>
    <col min="3374" max="3374" width="10.5703125" style="1" bestFit="1" customWidth="1"/>
    <col min="3375" max="3602" width="9.140625" style="1"/>
    <col min="3603" max="3603" width="1.42578125" style="1" customWidth="1"/>
    <col min="3604" max="3604" width="36.5703125" style="1" bestFit="1" customWidth="1"/>
    <col min="3605" max="3605" width="1.42578125" style="1" customWidth="1"/>
    <col min="3606" max="3606" width="8.7109375" style="1" customWidth="1"/>
    <col min="3607" max="3607" width="9.28515625" style="1" customWidth="1"/>
    <col min="3608" max="3608" width="10.5703125" style="1" bestFit="1" customWidth="1"/>
    <col min="3609" max="3609" width="9.28515625" style="1" customWidth="1"/>
    <col min="3610" max="3610" width="8.7109375" style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10.5703125" style="1" bestFit="1" customWidth="1"/>
    <col min="3615" max="3615" width="9.28515625" style="1" customWidth="1"/>
    <col min="3616" max="3616" width="8.7109375" style="1" customWidth="1"/>
    <col min="3617" max="3617" width="9.28515625" style="1" customWidth="1"/>
    <col min="3618" max="3618" width="8.7109375" style="1" customWidth="1"/>
    <col min="3619" max="3619" width="9.28515625" style="1" customWidth="1"/>
    <col min="3620" max="3620" width="8.7109375" style="1" customWidth="1"/>
    <col min="3621" max="3621" width="9.5703125" style="1" customWidth="1"/>
    <col min="3622" max="3622" width="10.5703125" style="1" bestFit="1" customWidth="1"/>
    <col min="3623" max="3623" width="9.28515625" style="1" customWidth="1"/>
    <col min="3624" max="3624" width="8.7109375" style="1" customWidth="1"/>
    <col min="3625" max="3625" width="9.28515625" style="1" customWidth="1"/>
    <col min="3626" max="3626" width="8.7109375" style="1" customWidth="1"/>
    <col min="3627" max="3627" width="9.28515625" style="1" customWidth="1"/>
    <col min="3628" max="3628" width="10.5703125" style="1" bestFit="1" customWidth="1"/>
    <col min="3629" max="3629" width="9.28515625" style="1" customWidth="1"/>
    <col min="3630" max="3630" width="10.5703125" style="1" bestFit="1" customWidth="1"/>
    <col min="3631" max="3858" width="9.140625" style="1"/>
    <col min="3859" max="3859" width="1.42578125" style="1" customWidth="1"/>
    <col min="3860" max="3860" width="36.5703125" style="1" bestFit="1" customWidth="1"/>
    <col min="3861" max="3861" width="1.42578125" style="1" customWidth="1"/>
    <col min="3862" max="3862" width="8.7109375" style="1" customWidth="1"/>
    <col min="3863" max="3863" width="9.28515625" style="1" customWidth="1"/>
    <col min="3864" max="3864" width="10.5703125" style="1" bestFit="1" customWidth="1"/>
    <col min="3865" max="3865" width="9.28515625" style="1" customWidth="1"/>
    <col min="3866" max="3866" width="8.7109375" style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10.5703125" style="1" bestFit="1" customWidth="1"/>
    <col min="3871" max="3871" width="9.28515625" style="1" customWidth="1"/>
    <col min="3872" max="3872" width="8.7109375" style="1" customWidth="1"/>
    <col min="3873" max="3873" width="9.28515625" style="1" customWidth="1"/>
    <col min="3874" max="3874" width="8.7109375" style="1" customWidth="1"/>
    <col min="3875" max="3875" width="9.28515625" style="1" customWidth="1"/>
    <col min="3876" max="3876" width="8.7109375" style="1" customWidth="1"/>
    <col min="3877" max="3877" width="9.5703125" style="1" customWidth="1"/>
    <col min="3878" max="3878" width="10.5703125" style="1" bestFit="1" customWidth="1"/>
    <col min="3879" max="3879" width="9.28515625" style="1" customWidth="1"/>
    <col min="3880" max="3880" width="8.7109375" style="1" customWidth="1"/>
    <col min="3881" max="3881" width="9.28515625" style="1" customWidth="1"/>
    <col min="3882" max="3882" width="8.7109375" style="1" customWidth="1"/>
    <col min="3883" max="3883" width="9.28515625" style="1" customWidth="1"/>
    <col min="3884" max="3884" width="10.5703125" style="1" bestFit="1" customWidth="1"/>
    <col min="3885" max="3885" width="9.28515625" style="1" customWidth="1"/>
    <col min="3886" max="3886" width="10.5703125" style="1" bestFit="1" customWidth="1"/>
    <col min="3887" max="4114" width="9.140625" style="1"/>
    <col min="4115" max="4115" width="1.42578125" style="1" customWidth="1"/>
    <col min="4116" max="4116" width="36.5703125" style="1" bestFit="1" customWidth="1"/>
    <col min="4117" max="4117" width="1.42578125" style="1" customWidth="1"/>
    <col min="4118" max="4118" width="8.7109375" style="1" customWidth="1"/>
    <col min="4119" max="4119" width="9.28515625" style="1" customWidth="1"/>
    <col min="4120" max="4120" width="10.5703125" style="1" bestFit="1" customWidth="1"/>
    <col min="4121" max="4121" width="9.28515625" style="1" customWidth="1"/>
    <col min="4122" max="4122" width="8.7109375" style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10.5703125" style="1" bestFit="1" customWidth="1"/>
    <col min="4127" max="4127" width="9.28515625" style="1" customWidth="1"/>
    <col min="4128" max="4128" width="8.7109375" style="1" customWidth="1"/>
    <col min="4129" max="4129" width="9.28515625" style="1" customWidth="1"/>
    <col min="4130" max="4130" width="8.7109375" style="1" customWidth="1"/>
    <col min="4131" max="4131" width="9.28515625" style="1" customWidth="1"/>
    <col min="4132" max="4132" width="8.7109375" style="1" customWidth="1"/>
    <col min="4133" max="4133" width="9.5703125" style="1" customWidth="1"/>
    <col min="4134" max="4134" width="10.5703125" style="1" bestFit="1" customWidth="1"/>
    <col min="4135" max="4135" width="9.28515625" style="1" customWidth="1"/>
    <col min="4136" max="4136" width="8.7109375" style="1" customWidth="1"/>
    <col min="4137" max="4137" width="9.28515625" style="1" customWidth="1"/>
    <col min="4138" max="4138" width="8.7109375" style="1" customWidth="1"/>
    <col min="4139" max="4139" width="9.28515625" style="1" customWidth="1"/>
    <col min="4140" max="4140" width="10.5703125" style="1" bestFit="1" customWidth="1"/>
    <col min="4141" max="4141" width="9.28515625" style="1" customWidth="1"/>
    <col min="4142" max="4142" width="10.5703125" style="1" bestFit="1" customWidth="1"/>
    <col min="4143" max="4370" width="9.140625" style="1"/>
    <col min="4371" max="4371" width="1.42578125" style="1" customWidth="1"/>
    <col min="4372" max="4372" width="36.5703125" style="1" bestFit="1" customWidth="1"/>
    <col min="4373" max="4373" width="1.42578125" style="1" customWidth="1"/>
    <col min="4374" max="4374" width="8.7109375" style="1" customWidth="1"/>
    <col min="4375" max="4375" width="9.28515625" style="1" customWidth="1"/>
    <col min="4376" max="4376" width="10.5703125" style="1" bestFit="1" customWidth="1"/>
    <col min="4377" max="4377" width="9.28515625" style="1" customWidth="1"/>
    <col min="4378" max="4378" width="8.7109375" style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10.5703125" style="1" bestFit="1" customWidth="1"/>
    <col min="4383" max="4383" width="9.28515625" style="1" customWidth="1"/>
    <col min="4384" max="4384" width="8.7109375" style="1" customWidth="1"/>
    <col min="4385" max="4385" width="9.28515625" style="1" customWidth="1"/>
    <col min="4386" max="4386" width="8.7109375" style="1" customWidth="1"/>
    <col min="4387" max="4387" width="9.28515625" style="1" customWidth="1"/>
    <col min="4388" max="4388" width="8.7109375" style="1" customWidth="1"/>
    <col min="4389" max="4389" width="9.5703125" style="1" customWidth="1"/>
    <col min="4390" max="4390" width="10.5703125" style="1" bestFit="1" customWidth="1"/>
    <col min="4391" max="4391" width="9.28515625" style="1" customWidth="1"/>
    <col min="4392" max="4392" width="8.7109375" style="1" customWidth="1"/>
    <col min="4393" max="4393" width="9.28515625" style="1" customWidth="1"/>
    <col min="4394" max="4394" width="8.7109375" style="1" customWidth="1"/>
    <col min="4395" max="4395" width="9.28515625" style="1" customWidth="1"/>
    <col min="4396" max="4396" width="10.5703125" style="1" bestFit="1" customWidth="1"/>
    <col min="4397" max="4397" width="9.28515625" style="1" customWidth="1"/>
    <col min="4398" max="4398" width="10.5703125" style="1" bestFit="1" customWidth="1"/>
    <col min="4399" max="4626" width="9.140625" style="1"/>
    <col min="4627" max="4627" width="1.42578125" style="1" customWidth="1"/>
    <col min="4628" max="4628" width="36.5703125" style="1" bestFit="1" customWidth="1"/>
    <col min="4629" max="4629" width="1.42578125" style="1" customWidth="1"/>
    <col min="4630" max="4630" width="8.7109375" style="1" customWidth="1"/>
    <col min="4631" max="4631" width="9.28515625" style="1" customWidth="1"/>
    <col min="4632" max="4632" width="10.5703125" style="1" bestFit="1" customWidth="1"/>
    <col min="4633" max="4633" width="9.28515625" style="1" customWidth="1"/>
    <col min="4634" max="4634" width="8.7109375" style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10.5703125" style="1" bestFit="1" customWidth="1"/>
    <col min="4639" max="4639" width="9.28515625" style="1" customWidth="1"/>
    <col min="4640" max="4640" width="8.7109375" style="1" customWidth="1"/>
    <col min="4641" max="4641" width="9.28515625" style="1" customWidth="1"/>
    <col min="4642" max="4642" width="8.7109375" style="1" customWidth="1"/>
    <col min="4643" max="4643" width="9.28515625" style="1" customWidth="1"/>
    <col min="4644" max="4644" width="8.7109375" style="1" customWidth="1"/>
    <col min="4645" max="4645" width="9.5703125" style="1" customWidth="1"/>
    <col min="4646" max="4646" width="10.5703125" style="1" bestFit="1" customWidth="1"/>
    <col min="4647" max="4647" width="9.28515625" style="1" customWidth="1"/>
    <col min="4648" max="4648" width="8.7109375" style="1" customWidth="1"/>
    <col min="4649" max="4649" width="9.28515625" style="1" customWidth="1"/>
    <col min="4650" max="4650" width="8.7109375" style="1" customWidth="1"/>
    <col min="4651" max="4651" width="9.28515625" style="1" customWidth="1"/>
    <col min="4652" max="4652" width="10.5703125" style="1" bestFit="1" customWidth="1"/>
    <col min="4653" max="4653" width="9.28515625" style="1" customWidth="1"/>
    <col min="4654" max="4654" width="10.5703125" style="1" bestFit="1" customWidth="1"/>
    <col min="4655" max="4882" width="9.140625" style="1"/>
    <col min="4883" max="4883" width="1.42578125" style="1" customWidth="1"/>
    <col min="4884" max="4884" width="36.5703125" style="1" bestFit="1" customWidth="1"/>
    <col min="4885" max="4885" width="1.42578125" style="1" customWidth="1"/>
    <col min="4886" max="4886" width="8.7109375" style="1" customWidth="1"/>
    <col min="4887" max="4887" width="9.28515625" style="1" customWidth="1"/>
    <col min="4888" max="4888" width="10.5703125" style="1" bestFit="1" customWidth="1"/>
    <col min="4889" max="4889" width="9.28515625" style="1" customWidth="1"/>
    <col min="4890" max="4890" width="8.7109375" style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10.5703125" style="1" bestFit="1" customWidth="1"/>
    <col min="4895" max="4895" width="9.28515625" style="1" customWidth="1"/>
    <col min="4896" max="4896" width="8.7109375" style="1" customWidth="1"/>
    <col min="4897" max="4897" width="9.28515625" style="1" customWidth="1"/>
    <col min="4898" max="4898" width="8.7109375" style="1" customWidth="1"/>
    <col min="4899" max="4899" width="9.28515625" style="1" customWidth="1"/>
    <col min="4900" max="4900" width="8.7109375" style="1" customWidth="1"/>
    <col min="4901" max="4901" width="9.5703125" style="1" customWidth="1"/>
    <col min="4902" max="4902" width="10.5703125" style="1" bestFit="1" customWidth="1"/>
    <col min="4903" max="4903" width="9.28515625" style="1" customWidth="1"/>
    <col min="4904" max="4904" width="8.7109375" style="1" customWidth="1"/>
    <col min="4905" max="4905" width="9.28515625" style="1" customWidth="1"/>
    <col min="4906" max="4906" width="8.7109375" style="1" customWidth="1"/>
    <col min="4907" max="4907" width="9.28515625" style="1" customWidth="1"/>
    <col min="4908" max="4908" width="10.5703125" style="1" bestFit="1" customWidth="1"/>
    <col min="4909" max="4909" width="9.28515625" style="1" customWidth="1"/>
    <col min="4910" max="4910" width="10.5703125" style="1" bestFit="1" customWidth="1"/>
    <col min="4911" max="5138" width="9.140625" style="1"/>
    <col min="5139" max="5139" width="1.42578125" style="1" customWidth="1"/>
    <col min="5140" max="5140" width="36.5703125" style="1" bestFit="1" customWidth="1"/>
    <col min="5141" max="5141" width="1.42578125" style="1" customWidth="1"/>
    <col min="5142" max="5142" width="8.7109375" style="1" customWidth="1"/>
    <col min="5143" max="5143" width="9.28515625" style="1" customWidth="1"/>
    <col min="5144" max="5144" width="10.5703125" style="1" bestFit="1" customWidth="1"/>
    <col min="5145" max="5145" width="9.28515625" style="1" customWidth="1"/>
    <col min="5146" max="5146" width="8.7109375" style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10.5703125" style="1" bestFit="1" customWidth="1"/>
    <col min="5151" max="5151" width="9.28515625" style="1" customWidth="1"/>
    <col min="5152" max="5152" width="8.7109375" style="1" customWidth="1"/>
    <col min="5153" max="5153" width="9.28515625" style="1" customWidth="1"/>
    <col min="5154" max="5154" width="8.7109375" style="1" customWidth="1"/>
    <col min="5155" max="5155" width="9.28515625" style="1" customWidth="1"/>
    <col min="5156" max="5156" width="8.7109375" style="1" customWidth="1"/>
    <col min="5157" max="5157" width="9.5703125" style="1" customWidth="1"/>
    <col min="5158" max="5158" width="10.5703125" style="1" bestFit="1" customWidth="1"/>
    <col min="5159" max="5159" width="9.28515625" style="1" customWidth="1"/>
    <col min="5160" max="5160" width="8.7109375" style="1" customWidth="1"/>
    <col min="5161" max="5161" width="9.28515625" style="1" customWidth="1"/>
    <col min="5162" max="5162" width="8.7109375" style="1" customWidth="1"/>
    <col min="5163" max="5163" width="9.28515625" style="1" customWidth="1"/>
    <col min="5164" max="5164" width="10.5703125" style="1" bestFit="1" customWidth="1"/>
    <col min="5165" max="5165" width="9.28515625" style="1" customWidth="1"/>
    <col min="5166" max="5166" width="10.5703125" style="1" bestFit="1" customWidth="1"/>
    <col min="5167" max="5394" width="9.140625" style="1"/>
    <col min="5395" max="5395" width="1.42578125" style="1" customWidth="1"/>
    <col min="5396" max="5396" width="36.5703125" style="1" bestFit="1" customWidth="1"/>
    <col min="5397" max="5397" width="1.42578125" style="1" customWidth="1"/>
    <col min="5398" max="5398" width="8.7109375" style="1" customWidth="1"/>
    <col min="5399" max="5399" width="9.28515625" style="1" customWidth="1"/>
    <col min="5400" max="5400" width="10.5703125" style="1" bestFit="1" customWidth="1"/>
    <col min="5401" max="5401" width="9.28515625" style="1" customWidth="1"/>
    <col min="5402" max="5402" width="8.7109375" style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10.5703125" style="1" bestFit="1" customWidth="1"/>
    <col min="5407" max="5407" width="9.28515625" style="1" customWidth="1"/>
    <col min="5408" max="5408" width="8.7109375" style="1" customWidth="1"/>
    <col min="5409" max="5409" width="9.28515625" style="1" customWidth="1"/>
    <col min="5410" max="5410" width="8.7109375" style="1" customWidth="1"/>
    <col min="5411" max="5411" width="9.28515625" style="1" customWidth="1"/>
    <col min="5412" max="5412" width="8.7109375" style="1" customWidth="1"/>
    <col min="5413" max="5413" width="9.5703125" style="1" customWidth="1"/>
    <col min="5414" max="5414" width="10.5703125" style="1" bestFit="1" customWidth="1"/>
    <col min="5415" max="5415" width="9.28515625" style="1" customWidth="1"/>
    <col min="5416" max="5416" width="8.7109375" style="1" customWidth="1"/>
    <col min="5417" max="5417" width="9.28515625" style="1" customWidth="1"/>
    <col min="5418" max="5418" width="8.7109375" style="1" customWidth="1"/>
    <col min="5419" max="5419" width="9.28515625" style="1" customWidth="1"/>
    <col min="5420" max="5420" width="10.5703125" style="1" bestFit="1" customWidth="1"/>
    <col min="5421" max="5421" width="9.28515625" style="1" customWidth="1"/>
    <col min="5422" max="5422" width="10.5703125" style="1" bestFit="1" customWidth="1"/>
    <col min="5423" max="5650" width="9.140625" style="1"/>
    <col min="5651" max="5651" width="1.42578125" style="1" customWidth="1"/>
    <col min="5652" max="5652" width="36.5703125" style="1" bestFit="1" customWidth="1"/>
    <col min="5653" max="5653" width="1.42578125" style="1" customWidth="1"/>
    <col min="5654" max="5654" width="8.7109375" style="1" customWidth="1"/>
    <col min="5655" max="5655" width="9.28515625" style="1" customWidth="1"/>
    <col min="5656" max="5656" width="10.5703125" style="1" bestFit="1" customWidth="1"/>
    <col min="5657" max="5657" width="9.28515625" style="1" customWidth="1"/>
    <col min="5658" max="5658" width="8.7109375" style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10.5703125" style="1" bestFit="1" customWidth="1"/>
    <col min="5663" max="5663" width="9.28515625" style="1" customWidth="1"/>
    <col min="5664" max="5664" width="8.7109375" style="1" customWidth="1"/>
    <col min="5665" max="5665" width="9.28515625" style="1" customWidth="1"/>
    <col min="5666" max="5666" width="8.7109375" style="1" customWidth="1"/>
    <col min="5667" max="5667" width="9.28515625" style="1" customWidth="1"/>
    <col min="5668" max="5668" width="8.7109375" style="1" customWidth="1"/>
    <col min="5669" max="5669" width="9.5703125" style="1" customWidth="1"/>
    <col min="5670" max="5670" width="10.5703125" style="1" bestFit="1" customWidth="1"/>
    <col min="5671" max="5671" width="9.28515625" style="1" customWidth="1"/>
    <col min="5672" max="5672" width="8.7109375" style="1" customWidth="1"/>
    <col min="5673" max="5673" width="9.28515625" style="1" customWidth="1"/>
    <col min="5674" max="5674" width="8.7109375" style="1" customWidth="1"/>
    <col min="5675" max="5675" width="9.28515625" style="1" customWidth="1"/>
    <col min="5676" max="5676" width="10.5703125" style="1" bestFit="1" customWidth="1"/>
    <col min="5677" max="5677" width="9.28515625" style="1" customWidth="1"/>
    <col min="5678" max="5678" width="10.5703125" style="1" bestFit="1" customWidth="1"/>
    <col min="5679" max="5906" width="9.140625" style="1"/>
    <col min="5907" max="5907" width="1.42578125" style="1" customWidth="1"/>
    <col min="5908" max="5908" width="36.5703125" style="1" bestFit="1" customWidth="1"/>
    <col min="5909" max="5909" width="1.42578125" style="1" customWidth="1"/>
    <col min="5910" max="5910" width="8.7109375" style="1" customWidth="1"/>
    <col min="5911" max="5911" width="9.28515625" style="1" customWidth="1"/>
    <col min="5912" max="5912" width="10.5703125" style="1" bestFit="1" customWidth="1"/>
    <col min="5913" max="5913" width="9.28515625" style="1" customWidth="1"/>
    <col min="5914" max="5914" width="8.7109375" style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10.5703125" style="1" bestFit="1" customWidth="1"/>
    <col min="5919" max="5919" width="9.28515625" style="1" customWidth="1"/>
    <col min="5920" max="5920" width="8.7109375" style="1" customWidth="1"/>
    <col min="5921" max="5921" width="9.28515625" style="1" customWidth="1"/>
    <col min="5922" max="5922" width="8.7109375" style="1" customWidth="1"/>
    <col min="5923" max="5923" width="9.28515625" style="1" customWidth="1"/>
    <col min="5924" max="5924" width="8.7109375" style="1" customWidth="1"/>
    <col min="5925" max="5925" width="9.5703125" style="1" customWidth="1"/>
    <col min="5926" max="5926" width="10.5703125" style="1" bestFit="1" customWidth="1"/>
    <col min="5927" max="5927" width="9.28515625" style="1" customWidth="1"/>
    <col min="5928" max="5928" width="8.7109375" style="1" customWidth="1"/>
    <col min="5929" max="5929" width="9.28515625" style="1" customWidth="1"/>
    <col min="5930" max="5930" width="8.7109375" style="1" customWidth="1"/>
    <col min="5931" max="5931" width="9.28515625" style="1" customWidth="1"/>
    <col min="5932" max="5932" width="10.5703125" style="1" bestFit="1" customWidth="1"/>
    <col min="5933" max="5933" width="9.28515625" style="1" customWidth="1"/>
    <col min="5934" max="5934" width="10.5703125" style="1" bestFit="1" customWidth="1"/>
    <col min="5935" max="6162" width="9.140625" style="1"/>
    <col min="6163" max="6163" width="1.42578125" style="1" customWidth="1"/>
    <col min="6164" max="6164" width="36.5703125" style="1" bestFit="1" customWidth="1"/>
    <col min="6165" max="6165" width="1.42578125" style="1" customWidth="1"/>
    <col min="6166" max="6166" width="8.7109375" style="1" customWidth="1"/>
    <col min="6167" max="6167" width="9.28515625" style="1" customWidth="1"/>
    <col min="6168" max="6168" width="10.5703125" style="1" bestFit="1" customWidth="1"/>
    <col min="6169" max="6169" width="9.28515625" style="1" customWidth="1"/>
    <col min="6170" max="6170" width="8.7109375" style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10.5703125" style="1" bestFit="1" customWidth="1"/>
    <col min="6175" max="6175" width="9.28515625" style="1" customWidth="1"/>
    <col min="6176" max="6176" width="8.7109375" style="1" customWidth="1"/>
    <col min="6177" max="6177" width="9.28515625" style="1" customWidth="1"/>
    <col min="6178" max="6178" width="8.7109375" style="1" customWidth="1"/>
    <col min="6179" max="6179" width="9.28515625" style="1" customWidth="1"/>
    <col min="6180" max="6180" width="8.7109375" style="1" customWidth="1"/>
    <col min="6181" max="6181" width="9.5703125" style="1" customWidth="1"/>
    <col min="6182" max="6182" width="10.5703125" style="1" bestFit="1" customWidth="1"/>
    <col min="6183" max="6183" width="9.28515625" style="1" customWidth="1"/>
    <col min="6184" max="6184" width="8.7109375" style="1" customWidth="1"/>
    <col min="6185" max="6185" width="9.28515625" style="1" customWidth="1"/>
    <col min="6186" max="6186" width="8.7109375" style="1" customWidth="1"/>
    <col min="6187" max="6187" width="9.28515625" style="1" customWidth="1"/>
    <col min="6188" max="6188" width="10.5703125" style="1" bestFit="1" customWidth="1"/>
    <col min="6189" max="6189" width="9.28515625" style="1" customWidth="1"/>
    <col min="6190" max="6190" width="10.5703125" style="1" bestFit="1" customWidth="1"/>
    <col min="6191" max="6418" width="9.140625" style="1"/>
    <col min="6419" max="6419" width="1.42578125" style="1" customWidth="1"/>
    <col min="6420" max="6420" width="36.5703125" style="1" bestFit="1" customWidth="1"/>
    <col min="6421" max="6421" width="1.42578125" style="1" customWidth="1"/>
    <col min="6422" max="6422" width="8.7109375" style="1" customWidth="1"/>
    <col min="6423" max="6423" width="9.28515625" style="1" customWidth="1"/>
    <col min="6424" max="6424" width="10.5703125" style="1" bestFit="1" customWidth="1"/>
    <col min="6425" max="6425" width="9.28515625" style="1" customWidth="1"/>
    <col min="6426" max="6426" width="8.7109375" style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10.5703125" style="1" bestFit="1" customWidth="1"/>
    <col min="6431" max="6431" width="9.28515625" style="1" customWidth="1"/>
    <col min="6432" max="6432" width="8.7109375" style="1" customWidth="1"/>
    <col min="6433" max="6433" width="9.28515625" style="1" customWidth="1"/>
    <col min="6434" max="6434" width="8.7109375" style="1" customWidth="1"/>
    <col min="6435" max="6435" width="9.28515625" style="1" customWidth="1"/>
    <col min="6436" max="6436" width="8.7109375" style="1" customWidth="1"/>
    <col min="6437" max="6437" width="9.5703125" style="1" customWidth="1"/>
    <col min="6438" max="6438" width="10.5703125" style="1" bestFit="1" customWidth="1"/>
    <col min="6439" max="6439" width="9.28515625" style="1" customWidth="1"/>
    <col min="6440" max="6440" width="8.7109375" style="1" customWidth="1"/>
    <col min="6441" max="6441" width="9.28515625" style="1" customWidth="1"/>
    <col min="6442" max="6442" width="8.7109375" style="1" customWidth="1"/>
    <col min="6443" max="6443" width="9.28515625" style="1" customWidth="1"/>
    <col min="6444" max="6444" width="10.5703125" style="1" bestFit="1" customWidth="1"/>
    <col min="6445" max="6445" width="9.28515625" style="1" customWidth="1"/>
    <col min="6446" max="6446" width="10.5703125" style="1" bestFit="1" customWidth="1"/>
    <col min="6447" max="6674" width="9.140625" style="1"/>
    <col min="6675" max="6675" width="1.42578125" style="1" customWidth="1"/>
    <col min="6676" max="6676" width="36.5703125" style="1" bestFit="1" customWidth="1"/>
    <col min="6677" max="6677" width="1.42578125" style="1" customWidth="1"/>
    <col min="6678" max="6678" width="8.7109375" style="1" customWidth="1"/>
    <col min="6679" max="6679" width="9.28515625" style="1" customWidth="1"/>
    <col min="6680" max="6680" width="10.5703125" style="1" bestFit="1" customWidth="1"/>
    <col min="6681" max="6681" width="9.28515625" style="1" customWidth="1"/>
    <col min="6682" max="6682" width="8.7109375" style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10.5703125" style="1" bestFit="1" customWidth="1"/>
    <col min="6687" max="6687" width="9.28515625" style="1" customWidth="1"/>
    <col min="6688" max="6688" width="8.7109375" style="1" customWidth="1"/>
    <col min="6689" max="6689" width="9.28515625" style="1" customWidth="1"/>
    <col min="6690" max="6690" width="8.7109375" style="1" customWidth="1"/>
    <col min="6691" max="6691" width="9.28515625" style="1" customWidth="1"/>
    <col min="6692" max="6692" width="8.7109375" style="1" customWidth="1"/>
    <col min="6693" max="6693" width="9.5703125" style="1" customWidth="1"/>
    <col min="6694" max="6694" width="10.5703125" style="1" bestFit="1" customWidth="1"/>
    <col min="6695" max="6695" width="9.28515625" style="1" customWidth="1"/>
    <col min="6696" max="6696" width="8.7109375" style="1" customWidth="1"/>
    <col min="6697" max="6697" width="9.28515625" style="1" customWidth="1"/>
    <col min="6698" max="6698" width="8.7109375" style="1" customWidth="1"/>
    <col min="6699" max="6699" width="9.28515625" style="1" customWidth="1"/>
    <col min="6700" max="6700" width="10.5703125" style="1" bestFit="1" customWidth="1"/>
    <col min="6701" max="6701" width="9.28515625" style="1" customWidth="1"/>
    <col min="6702" max="6702" width="10.5703125" style="1" bestFit="1" customWidth="1"/>
    <col min="6703" max="6930" width="9.140625" style="1"/>
    <col min="6931" max="6931" width="1.42578125" style="1" customWidth="1"/>
    <col min="6932" max="6932" width="36.5703125" style="1" bestFit="1" customWidth="1"/>
    <col min="6933" max="6933" width="1.42578125" style="1" customWidth="1"/>
    <col min="6934" max="6934" width="8.7109375" style="1" customWidth="1"/>
    <col min="6935" max="6935" width="9.28515625" style="1" customWidth="1"/>
    <col min="6936" max="6936" width="10.5703125" style="1" bestFit="1" customWidth="1"/>
    <col min="6937" max="6937" width="9.28515625" style="1" customWidth="1"/>
    <col min="6938" max="6938" width="8.7109375" style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10.5703125" style="1" bestFit="1" customWidth="1"/>
    <col min="6943" max="6943" width="9.28515625" style="1" customWidth="1"/>
    <col min="6944" max="6944" width="8.7109375" style="1" customWidth="1"/>
    <col min="6945" max="6945" width="9.28515625" style="1" customWidth="1"/>
    <col min="6946" max="6946" width="8.7109375" style="1" customWidth="1"/>
    <col min="6947" max="6947" width="9.28515625" style="1" customWidth="1"/>
    <col min="6948" max="6948" width="8.7109375" style="1" customWidth="1"/>
    <col min="6949" max="6949" width="9.5703125" style="1" customWidth="1"/>
    <col min="6950" max="6950" width="10.5703125" style="1" bestFit="1" customWidth="1"/>
    <col min="6951" max="6951" width="9.28515625" style="1" customWidth="1"/>
    <col min="6952" max="6952" width="8.7109375" style="1" customWidth="1"/>
    <col min="6953" max="6953" width="9.28515625" style="1" customWidth="1"/>
    <col min="6954" max="6954" width="8.7109375" style="1" customWidth="1"/>
    <col min="6955" max="6955" width="9.28515625" style="1" customWidth="1"/>
    <col min="6956" max="6956" width="10.5703125" style="1" bestFit="1" customWidth="1"/>
    <col min="6957" max="6957" width="9.28515625" style="1" customWidth="1"/>
    <col min="6958" max="6958" width="10.5703125" style="1" bestFit="1" customWidth="1"/>
    <col min="6959" max="7186" width="9.140625" style="1"/>
    <col min="7187" max="7187" width="1.42578125" style="1" customWidth="1"/>
    <col min="7188" max="7188" width="36.5703125" style="1" bestFit="1" customWidth="1"/>
    <col min="7189" max="7189" width="1.42578125" style="1" customWidth="1"/>
    <col min="7190" max="7190" width="8.7109375" style="1" customWidth="1"/>
    <col min="7191" max="7191" width="9.28515625" style="1" customWidth="1"/>
    <col min="7192" max="7192" width="10.5703125" style="1" bestFit="1" customWidth="1"/>
    <col min="7193" max="7193" width="9.28515625" style="1" customWidth="1"/>
    <col min="7194" max="7194" width="8.7109375" style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10.5703125" style="1" bestFit="1" customWidth="1"/>
    <col min="7199" max="7199" width="9.28515625" style="1" customWidth="1"/>
    <col min="7200" max="7200" width="8.7109375" style="1" customWidth="1"/>
    <col min="7201" max="7201" width="9.28515625" style="1" customWidth="1"/>
    <col min="7202" max="7202" width="8.7109375" style="1" customWidth="1"/>
    <col min="7203" max="7203" width="9.28515625" style="1" customWidth="1"/>
    <col min="7204" max="7204" width="8.7109375" style="1" customWidth="1"/>
    <col min="7205" max="7205" width="9.5703125" style="1" customWidth="1"/>
    <col min="7206" max="7206" width="10.5703125" style="1" bestFit="1" customWidth="1"/>
    <col min="7207" max="7207" width="9.28515625" style="1" customWidth="1"/>
    <col min="7208" max="7208" width="8.7109375" style="1" customWidth="1"/>
    <col min="7209" max="7209" width="9.28515625" style="1" customWidth="1"/>
    <col min="7210" max="7210" width="8.7109375" style="1" customWidth="1"/>
    <col min="7211" max="7211" width="9.28515625" style="1" customWidth="1"/>
    <col min="7212" max="7212" width="10.5703125" style="1" bestFit="1" customWidth="1"/>
    <col min="7213" max="7213" width="9.28515625" style="1" customWidth="1"/>
    <col min="7214" max="7214" width="10.5703125" style="1" bestFit="1" customWidth="1"/>
    <col min="7215" max="7442" width="9.140625" style="1"/>
    <col min="7443" max="7443" width="1.42578125" style="1" customWidth="1"/>
    <col min="7444" max="7444" width="36.5703125" style="1" bestFit="1" customWidth="1"/>
    <col min="7445" max="7445" width="1.42578125" style="1" customWidth="1"/>
    <col min="7446" max="7446" width="8.7109375" style="1" customWidth="1"/>
    <col min="7447" max="7447" width="9.28515625" style="1" customWidth="1"/>
    <col min="7448" max="7448" width="10.5703125" style="1" bestFit="1" customWidth="1"/>
    <col min="7449" max="7449" width="9.28515625" style="1" customWidth="1"/>
    <col min="7450" max="7450" width="8.7109375" style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10.5703125" style="1" bestFit="1" customWidth="1"/>
    <col min="7455" max="7455" width="9.28515625" style="1" customWidth="1"/>
    <col min="7456" max="7456" width="8.7109375" style="1" customWidth="1"/>
    <col min="7457" max="7457" width="9.28515625" style="1" customWidth="1"/>
    <col min="7458" max="7458" width="8.7109375" style="1" customWidth="1"/>
    <col min="7459" max="7459" width="9.28515625" style="1" customWidth="1"/>
    <col min="7460" max="7460" width="8.7109375" style="1" customWidth="1"/>
    <col min="7461" max="7461" width="9.5703125" style="1" customWidth="1"/>
    <col min="7462" max="7462" width="10.5703125" style="1" bestFit="1" customWidth="1"/>
    <col min="7463" max="7463" width="9.28515625" style="1" customWidth="1"/>
    <col min="7464" max="7464" width="8.7109375" style="1" customWidth="1"/>
    <col min="7465" max="7465" width="9.28515625" style="1" customWidth="1"/>
    <col min="7466" max="7466" width="8.7109375" style="1" customWidth="1"/>
    <col min="7467" max="7467" width="9.28515625" style="1" customWidth="1"/>
    <col min="7468" max="7468" width="10.5703125" style="1" bestFit="1" customWidth="1"/>
    <col min="7469" max="7469" width="9.28515625" style="1" customWidth="1"/>
    <col min="7470" max="7470" width="10.5703125" style="1" bestFit="1" customWidth="1"/>
    <col min="7471" max="7698" width="9.140625" style="1"/>
    <col min="7699" max="7699" width="1.42578125" style="1" customWidth="1"/>
    <col min="7700" max="7700" width="36.5703125" style="1" bestFit="1" customWidth="1"/>
    <col min="7701" max="7701" width="1.42578125" style="1" customWidth="1"/>
    <col min="7702" max="7702" width="8.7109375" style="1" customWidth="1"/>
    <col min="7703" max="7703" width="9.28515625" style="1" customWidth="1"/>
    <col min="7704" max="7704" width="10.5703125" style="1" bestFit="1" customWidth="1"/>
    <col min="7705" max="7705" width="9.28515625" style="1" customWidth="1"/>
    <col min="7706" max="7706" width="8.7109375" style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10.5703125" style="1" bestFit="1" customWidth="1"/>
    <col min="7711" max="7711" width="9.28515625" style="1" customWidth="1"/>
    <col min="7712" max="7712" width="8.7109375" style="1" customWidth="1"/>
    <col min="7713" max="7713" width="9.28515625" style="1" customWidth="1"/>
    <col min="7714" max="7714" width="8.7109375" style="1" customWidth="1"/>
    <col min="7715" max="7715" width="9.28515625" style="1" customWidth="1"/>
    <col min="7716" max="7716" width="8.7109375" style="1" customWidth="1"/>
    <col min="7717" max="7717" width="9.5703125" style="1" customWidth="1"/>
    <col min="7718" max="7718" width="10.5703125" style="1" bestFit="1" customWidth="1"/>
    <col min="7719" max="7719" width="9.28515625" style="1" customWidth="1"/>
    <col min="7720" max="7720" width="8.7109375" style="1" customWidth="1"/>
    <col min="7721" max="7721" width="9.28515625" style="1" customWidth="1"/>
    <col min="7722" max="7722" width="8.7109375" style="1" customWidth="1"/>
    <col min="7723" max="7723" width="9.28515625" style="1" customWidth="1"/>
    <col min="7724" max="7724" width="10.5703125" style="1" bestFit="1" customWidth="1"/>
    <col min="7725" max="7725" width="9.28515625" style="1" customWidth="1"/>
    <col min="7726" max="7726" width="10.5703125" style="1" bestFit="1" customWidth="1"/>
    <col min="7727" max="7954" width="9.140625" style="1"/>
    <col min="7955" max="7955" width="1.42578125" style="1" customWidth="1"/>
    <col min="7956" max="7956" width="36.5703125" style="1" bestFit="1" customWidth="1"/>
    <col min="7957" max="7957" width="1.42578125" style="1" customWidth="1"/>
    <col min="7958" max="7958" width="8.7109375" style="1" customWidth="1"/>
    <col min="7959" max="7959" width="9.28515625" style="1" customWidth="1"/>
    <col min="7960" max="7960" width="10.5703125" style="1" bestFit="1" customWidth="1"/>
    <col min="7961" max="7961" width="9.28515625" style="1" customWidth="1"/>
    <col min="7962" max="7962" width="8.7109375" style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10.5703125" style="1" bestFit="1" customWidth="1"/>
    <col min="7967" max="7967" width="9.28515625" style="1" customWidth="1"/>
    <col min="7968" max="7968" width="8.7109375" style="1" customWidth="1"/>
    <col min="7969" max="7969" width="9.28515625" style="1" customWidth="1"/>
    <col min="7970" max="7970" width="8.7109375" style="1" customWidth="1"/>
    <col min="7971" max="7971" width="9.28515625" style="1" customWidth="1"/>
    <col min="7972" max="7972" width="8.7109375" style="1" customWidth="1"/>
    <col min="7973" max="7973" width="9.5703125" style="1" customWidth="1"/>
    <col min="7974" max="7974" width="10.5703125" style="1" bestFit="1" customWidth="1"/>
    <col min="7975" max="7975" width="9.28515625" style="1" customWidth="1"/>
    <col min="7976" max="7976" width="8.7109375" style="1" customWidth="1"/>
    <col min="7977" max="7977" width="9.28515625" style="1" customWidth="1"/>
    <col min="7978" max="7978" width="8.7109375" style="1" customWidth="1"/>
    <col min="7979" max="7979" width="9.28515625" style="1" customWidth="1"/>
    <col min="7980" max="7980" width="10.5703125" style="1" bestFit="1" customWidth="1"/>
    <col min="7981" max="7981" width="9.28515625" style="1" customWidth="1"/>
    <col min="7982" max="7982" width="10.5703125" style="1" bestFit="1" customWidth="1"/>
    <col min="7983" max="8210" width="9.140625" style="1"/>
    <col min="8211" max="8211" width="1.42578125" style="1" customWidth="1"/>
    <col min="8212" max="8212" width="36.5703125" style="1" bestFit="1" customWidth="1"/>
    <col min="8213" max="8213" width="1.42578125" style="1" customWidth="1"/>
    <col min="8214" max="8214" width="8.7109375" style="1" customWidth="1"/>
    <col min="8215" max="8215" width="9.28515625" style="1" customWidth="1"/>
    <col min="8216" max="8216" width="10.5703125" style="1" bestFit="1" customWidth="1"/>
    <col min="8217" max="8217" width="9.28515625" style="1" customWidth="1"/>
    <col min="8218" max="8218" width="8.7109375" style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10.5703125" style="1" bestFit="1" customWidth="1"/>
    <col min="8223" max="8223" width="9.28515625" style="1" customWidth="1"/>
    <col min="8224" max="8224" width="8.7109375" style="1" customWidth="1"/>
    <col min="8225" max="8225" width="9.28515625" style="1" customWidth="1"/>
    <col min="8226" max="8226" width="8.7109375" style="1" customWidth="1"/>
    <col min="8227" max="8227" width="9.28515625" style="1" customWidth="1"/>
    <col min="8228" max="8228" width="8.7109375" style="1" customWidth="1"/>
    <col min="8229" max="8229" width="9.5703125" style="1" customWidth="1"/>
    <col min="8230" max="8230" width="10.5703125" style="1" bestFit="1" customWidth="1"/>
    <col min="8231" max="8231" width="9.28515625" style="1" customWidth="1"/>
    <col min="8232" max="8232" width="8.7109375" style="1" customWidth="1"/>
    <col min="8233" max="8233" width="9.28515625" style="1" customWidth="1"/>
    <col min="8234" max="8234" width="8.7109375" style="1" customWidth="1"/>
    <col min="8235" max="8235" width="9.28515625" style="1" customWidth="1"/>
    <col min="8236" max="8236" width="10.5703125" style="1" bestFit="1" customWidth="1"/>
    <col min="8237" max="8237" width="9.28515625" style="1" customWidth="1"/>
    <col min="8238" max="8238" width="10.5703125" style="1" bestFit="1" customWidth="1"/>
    <col min="8239" max="8466" width="9.140625" style="1"/>
    <col min="8467" max="8467" width="1.42578125" style="1" customWidth="1"/>
    <col min="8468" max="8468" width="36.5703125" style="1" bestFit="1" customWidth="1"/>
    <col min="8469" max="8469" width="1.42578125" style="1" customWidth="1"/>
    <col min="8470" max="8470" width="8.7109375" style="1" customWidth="1"/>
    <col min="8471" max="8471" width="9.28515625" style="1" customWidth="1"/>
    <col min="8472" max="8472" width="10.5703125" style="1" bestFit="1" customWidth="1"/>
    <col min="8473" max="8473" width="9.28515625" style="1" customWidth="1"/>
    <col min="8474" max="8474" width="8.7109375" style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10.5703125" style="1" bestFit="1" customWidth="1"/>
    <col min="8479" max="8479" width="9.28515625" style="1" customWidth="1"/>
    <col min="8480" max="8480" width="8.7109375" style="1" customWidth="1"/>
    <col min="8481" max="8481" width="9.28515625" style="1" customWidth="1"/>
    <col min="8482" max="8482" width="8.7109375" style="1" customWidth="1"/>
    <col min="8483" max="8483" width="9.28515625" style="1" customWidth="1"/>
    <col min="8484" max="8484" width="8.7109375" style="1" customWidth="1"/>
    <col min="8485" max="8485" width="9.5703125" style="1" customWidth="1"/>
    <col min="8486" max="8486" width="10.5703125" style="1" bestFit="1" customWidth="1"/>
    <col min="8487" max="8487" width="9.28515625" style="1" customWidth="1"/>
    <col min="8488" max="8488" width="8.7109375" style="1" customWidth="1"/>
    <col min="8489" max="8489" width="9.28515625" style="1" customWidth="1"/>
    <col min="8490" max="8490" width="8.7109375" style="1" customWidth="1"/>
    <col min="8491" max="8491" width="9.28515625" style="1" customWidth="1"/>
    <col min="8492" max="8492" width="10.5703125" style="1" bestFit="1" customWidth="1"/>
    <col min="8493" max="8493" width="9.28515625" style="1" customWidth="1"/>
    <col min="8494" max="8494" width="10.5703125" style="1" bestFit="1" customWidth="1"/>
    <col min="8495" max="8722" width="9.140625" style="1"/>
    <col min="8723" max="8723" width="1.42578125" style="1" customWidth="1"/>
    <col min="8724" max="8724" width="36.5703125" style="1" bestFit="1" customWidth="1"/>
    <col min="8725" max="8725" width="1.42578125" style="1" customWidth="1"/>
    <col min="8726" max="8726" width="8.7109375" style="1" customWidth="1"/>
    <col min="8727" max="8727" width="9.28515625" style="1" customWidth="1"/>
    <col min="8728" max="8728" width="10.5703125" style="1" bestFit="1" customWidth="1"/>
    <col min="8729" max="8729" width="9.28515625" style="1" customWidth="1"/>
    <col min="8730" max="8730" width="8.7109375" style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10.5703125" style="1" bestFit="1" customWidth="1"/>
    <col min="8735" max="8735" width="9.28515625" style="1" customWidth="1"/>
    <col min="8736" max="8736" width="8.7109375" style="1" customWidth="1"/>
    <col min="8737" max="8737" width="9.28515625" style="1" customWidth="1"/>
    <col min="8738" max="8738" width="8.7109375" style="1" customWidth="1"/>
    <col min="8739" max="8739" width="9.28515625" style="1" customWidth="1"/>
    <col min="8740" max="8740" width="8.7109375" style="1" customWidth="1"/>
    <col min="8741" max="8741" width="9.5703125" style="1" customWidth="1"/>
    <col min="8742" max="8742" width="10.5703125" style="1" bestFit="1" customWidth="1"/>
    <col min="8743" max="8743" width="9.28515625" style="1" customWidth="1"/>
    <col min="8744" max="8744" width="8.7109375" style="1" customWidth="1"/>
    <col min="8745" max="8745" width="9.28515625" style="1" customWidth="1"/>
    <col min="8746" max="8746" width="8.7109375" style="1" customWidth="1"/>
    <col min="8747" max="8747" width="9.28515625" style="1" customWidth="1"/>
    <col min="8748" max="8748" width="10.5703125" style="1" bestFit="1" customWidth="1"/>
    <col min="8749" max="8749" width="9.28515625" style="1" customWidth="1"/>
    <col min="8750" max="8750" width="10.5703125" style="1" bestFit="1" customWidth="1"/>
    <col min="8751" max="8978" width="9.140625" style="1"/>
    <col min="8979" max="8979" width="1.42578125" style="1" customWidth="1"/>
    <col min="8980" max="8980" width="36.5703125" style="1" bestFit="1" customWidth="1"/>
    <col min="8981" max="8981" width="1.42578125" style="1" customWidth="1"/>
    <col min="8982" max="8982" width="8.7109375" style="1" customWidth="1"/>
    <col min="8983" max="8983" width="9.28515625" style="1" customWidth="1"/>
    <col min="8984" max="8984" width="10.5703125" style="1" bestFit="1" customWidth="1"/>
    <col min="8985" max="8985" width="9.28515625" style="1" customWidth="1"/>
    <col min="8986" max="8986" width="8.7109375" style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10.5703125" style="1" bestFit="1" customWidth="1"/>
    <col min="8991" max="8991" width="9.28515625" style="1" customWidth="1"/>
    <col min="8992" max="8992" width="8.7109375" style="1" customWidth="1"/>
    <col min="8993" max="8993" width="9.28515625" style="1" customWidth="1"/>
    <col min="8994" max="8994" width="8.7109375" style="1" customWidth="1"/>
    <col min="8995" max="8995" width="9.28515625" style="1" customWidth="1"/>
    <col min="8996" max="8996" width="8.7109375" style="1" customWidth="1"/>
    <col min="8997" max="8997" width="9.5703125" style="1" customWidth="1"/>
    <col min="8998" max="8998" width="10.5703125" style="1" bestFit="1" customWidth="1"/>
    <col min="8999" max="8999" width="9.28515625" style="1" customWidth="1"/>
    <col min="9000" max="9000" width="8.7109375" style="1" customWidth="1"/>
    <col min="9001" max="9001" width="9.28515625" style="1" customWidth="1"/>
    <col min="9002" max="9002" width="8.7109375" style="1" customWidth="1"/>
    <col min="9003" max="9003" width="9.28515625" style="1" customWidth="1"/>
    <col min="9004" max="9004" width="10.5703125" style="1" bestFit="1" customWidth="1"/>
    <col min="9005" max="9005" width="9.28515625" style="1" customWidth="1"/>
    <col min="9006" max="9006" width="10.5703125" style="1" bestFit="1" customWidth="1"/>
    <col min="9007" max="9234" width="9.140625" style="1"/>
    <col min="9235" max="9235" width="1.42578125" style="1" customWidth="1"/>
    <col min="9236" max="9236" width="36.5703125" style="1" bestFit="1" customWidth="1"/>
    <col min="9237" max="9237" width="1.42578125" style="1" customWidth="1"/>
    <col min="9238" max="9238" width="8.7109375" style="1" customWidth="1"/>
    <col min="9239" max="9239" width="9.28515625" style="1" customWidth="1"/>
    <col min="9240" max="9240" width="10.5703125" style="1" bestFit="1" customWidth="1"/>
    <col min="9241" max="9241" width="9.28515625" style="1" customWidth="1"/>
    <col min="9242" max="9242" width="8.7109375" style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10.5703125" style="1" bestFit="1" customWidth="1"/>
    <col min="9247" max="9247" width="9.28515625" style="1" customWidth="1"/>
    <col min="9248" max="9248" width="8.7109375" style="1" customWidth="1"/>
    <col min="9249" max="9249" width="9.28515625" style="1" customWidth="1"/>
    <col min="9250" max="9250" width="8.7109375" style="1" customWidth="1"/>
    <col min="9251" max="9251" width="9.28515625" style="1" customWidth="1"/>
    <col min="9252" max="9252" width="8.7109375" style="1" customWidth="1"/>
    <col min="9253" max="9253" width="9.5703125" style="1" customWidth="1"/>
    <col min="9254" max="9254" width="10.5703125" style="1" bestFit="1" customWidth="1"/>
    <col min="9255" max="9255" width="9.28515625" style="1" customWidth="1"/>
    <col min="9256" max="9256" width="8.7109375" style="1" customWidth="1"/>
    <col min="9257" max="9257" width="9.28515625" style="1" customWidth="1"/>
    <col min="9258" max="9258" width="8.7109375" style="1" customWidth="1"/>
    <col min="9259" max="9259" width="9.28515625" style="1" customWidth="1"/>
    <col min="9260" max="9260" width="10.5703125" style="1" bestFit="1" customWidth="1"/>
    <col min="9261" max="9261" width="9.28515625" style="1" customWidth="1"/>
    <col min="9262" max="9262" width="10.5703125" style="1" bestFit="1" customWidth="1"/>
    <col min="9263" max="9490" width="9.140625" style="1"/>
    <col min="9491" max="9491" width="1.42578125" style="1" customWidth="1"/>
    <col min="9492" max="9492" width="36.5703125" style="1" bestFit="1" customWidth="1"/>
    <col min="9493" max="9493" width="1.42578125" style="1" customWidth="1"/>
    <col min="9494" max="9494" width="8.7109375" style="1" customWidth="1"/>
    <col min="9495" max="9495" width="9.28515625" style="1" customWidth="1"/>
    <col min="9496" max="9496" width="10.5703125" style="1" bestFit="1" customWidth="1"/>
    <col min="9497" max="9497" width="9.28515625" style="1" customWidth="1"/>
    <col min="9498" max="9498" width="8.7109375" style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10.5703125" style="1" bestFit="1" customWidth="1"/>
    <col min="9503" max="9503" width="9.28515625" style="1" customWidth="1"/>
    <col min="9504" max="9504" width="8.7109375" style="1" customWidth="1"/>
    <col min="9505" max="9505" width="9.28515625" style="1" customWidth="1"/>
    <col min="9506" max="9506" width="8.7109375" style="1" customWidth="1"/>
    <col min="9507" max="9507" width="9.28515625" style="1" customWidth="1"/>
    <col min="9508" max="9508" width="8.7109375" style="1" customWidth="1"/>
    <col min="9509" max="9509" width="9.5703125" style="1" customWidth="1"/>
    <col min="9510" max="9510" width="10.5703125" style="1" bestFit="1" customWidth="1"/>
    <col min="9511" max="9511" width="9.28515625" style="1" customWidth="1"/>
    <col min="9512" max="9512" width="8.7109375" style="1" customWidth="1"/>
    <col min="9513" max="9513" width="9.28515625" style="1" customWidth="1"/>
    <col min="9514" max="9514" width="8.7109375" style="1" customWidth="1"/>
    <col min="9515" max="9515" width="9.28515625" style="1" customWidth="1"/>
    <col min="9516" max="9516" width="10.5703125" style="1" bestFit="1" customWidth="1"/>
    <col min="9517" max="9517" width="9.28515625" style="1" customWidth="1"/>
    <col min="9518" max="9518" width="10.5703125" style="1" bestFit="1" customWidth="1"/>
    <col min="9519" max="9746" width="9.140625" style="1"/>
    <col min="9747" max="9747" width="1.42578125" style="1" customWidth="1"/>
    <col min="9748" max="9748" width="36.5703125" style="1" bestFit="1" customWidth="1"/>
    <col min="9749" max="9749" width="1.42578125" style="1" customWidth="1"/>
    <col min="9750" max="9750" width="8.7109375" style="1" customWidth="1"/>
    <col min="9751" max="9751" width="9.28515625" style="1" customWidth="1"/>
    <col min="9752" max="9752" width="10.5703125" style="1" bestFit="1" customWidth="1"/>
    <col min="9753" max="9753" width="9.28515625" style="1" customWidth="1"/>
    <col min="9754" max="9754" width="8.7109375" style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10.5703125" style="1" bestFit="1" customWidth="1"/>
    <col min="9759" max="9759" width="9.28515625" style="1" customWidth="1"/>
    <col min="9760" max="9760" width="8.7109375" style="1" customWidth="1"/>
    <col min="9761" max="9761" width="9.28515625" style="1" customWidth="1"/>
    <col min="9762" max="9762" width="8.7109375" style="1" customWidth="1"/>
    <col min="9763" max="9763" width="9.28515625" style="1" customWidth="1"/>
    <col min="9764" max="9764" width="8.7109375" style="1" customWidth="1"/>
    <col min="9765" max="9765" width="9.5703125" style="1" customWidth="1"/>
    <col min="9766" max="9766" width="10.5703125" style="1" bestFit="1" customWidth="1"/>
    <col min="9767" max="9767" width="9.28515625" style="1" customWidth="1"/>
    <col min="9768" max="9768" width="8.7109375" style="1" customWidth="1"/>
    <col min="9769" max="9769" width="9.28515625" style="1" customWidth="1"/>
    <col min="9770" max="9770" width="8.7109375" style="1" customWidth="1"/>
    <col min="9771" max="9771" width="9.28515625" style="1" customWidth="1"/>
    <col min="9772" max="9772" width="10.5703125" style="1" bestFit="1" customWidth="1"/>
    <col min="9773" max="9773" width="9.28515625" style="1" customWidth="1"/>
    <col min="9774" max="9774" width="10.5703125" style="1" bestFit="1" customWidth="1"/>
    <col min="9775" max="10002" width="9.140625" style="1"/>
    <col min="10003" max="10003" width="1.42578125" style="1" customWidth="1"/>
    <col min="10004" max="10004" width="36.5703125" style="1" bestFit="1" customWidth="1"/>
    <col min="10005" max="10005" width="1.42578125" style="1" customWidth="1"/>
    <col min="10006" max="10006" width="8.7109375" style="1" customWidth="1"/>
    <col min="10007" max="10007" width="9.28515625" style="1" customWidth="1"/>
    <col min="10008" max="10008" width="10.5703125" style="1" bestFit="1" customWidth="1"/>
    <col min="10009" max="10009" width="9.28515625" style="1" customWidth="1"/>
    <col min="10010" max="10010" width="8.7109375" style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10.5703125" style="1" bestFit="1" customWidth="1"/>
    <col min="10015" max="10015" width="9.28515625" style="1" customWidth="1"/>
    <col min="10016" max="10016" width="8.7109375" style="1" customWidth="1"/>
    <col min="10017" max="10017" width="9.28515625" style="1" customWidth="1"/>
    <col min="10018" max="10018" width="8.7109375" style="1" customWidth="1"/>
    <col min="10019" max="10019" width="9.28515625" style="1" customWidth="1"/>
    <col min="10020" max="10020" width="8.7109375" style="1" customWidth="1"/>
    <col min="10021" max="10021" width="9.5703125" style="1" customWidth="1"/>
    <col min="10022" max="10022" width="10.5703125" style="1" bestFit="1" customWidth="1"/>
    <col min="10023" max="10023" width="9.28515625" style="1" customWidth="1"/>
    <col min="10024" max="10024" width="8.7109375" style="1" customWidth="1"/>
    <col min="10025" max="10025" width="9.28515625" style="1" customWidth="1"/>
    <col min="10026" max="10026" width="8.7109375" style="1" customWidth="1"/>
    <col min="10027" max="10027" width="9.28515625" style="1" customWidth="1"/>
    <col min="10028" max="10028" width="10.5703125" style="1" bestFit="1" customWidth="1"/>
    <col min="10029" max="10029" width="9.28515625" style="1" customWidth="1"/>
    <col min="10030" max="10030" width="10.5703125" style="1" bestFit="1" customWidth="1"/>
    <col min="10031" max="10258" width="9.140625" style="1"/>
    <col min="10259" max="10259" width="1.42578125" style="1" customWidth="1"/>
    <col min="10260" max="10260" width="36.5703125" style="1" bestFit="1" customWidth="1"/>
    <col min="10261" max="10261" width="1.42578125" style="1" customWidth="1"/>
    <col min="10262" max="10262" width="8.7109375" style="1" customWidth="1"/>
    <col min="10263" max="10263" width="9.28515625" style="1" customWidth="1"/>
    <col min="10264" max="10264" width="10.5703125" style="1" bestFit="1" customWidth="1"/>
    <col min="10265" max="10265" width="9.28515625" style="1" customWidth="1"/>
    <col min="10266" max="10266" width="8.7109375" style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10.5703125" style="1" bestFit="1" customWidth="1"/>
    <col min="10271" max="10271" width="9.28515625" style="1" customWidth="1"/>
    <col min="10272" max="10272" width="8.7109375" style="1" customWidth="1"/>
    <col min="10273" max="10273" width="9.28515625" style="1" customWidth="1"/>
    <col min="10274" max="10274" width="8.7109375" style="1" customWidth="1"/>
    <col min="10275" max="10275" width="9.28515625" style="1" customWidth="1"/>
    <col min="10276" max="10276" width="8.7109375" style="1" customWidth="1"/>
    <col min="10277" max="10277" width="9.5703125" style="1" customWidth="1"/>
    <col min="10278" max="10278" width="10.5703125" style="1" bestFit="1" customWidth="1"/>
    <col min="10279" max="10279" width="9.28515625" style="1" customWidth="1"/>
    <col min="10280" max="10280" width="8.7109375" style="1" customWidth="1"/>
    <col min="10281" max="10281" width="9.28515625" style="1" customWidth="1"/>
    <col min="10282" max="10282" width="8.7109375" style="1" customWidth="1"/>
    <col min="10283" max="10283" width="9.28515625" style="1" customWidth="1"/>
    <col min="10284" max="10284" width="10.5703125" style="1" bestFit="1" customWidth="1"/>
    <col min="10285" max="10285" width="9.28515625" style="1" customWidth="1"/>
    <col min="10286" max="10286" width="10.5703125" style="1" bestFit="1" customWidth="1"/>
    <col min="10287" max="10514" width="9.140625" style="1"/>
    <col min="10515" max="10515" width="1.42578125" style="1" customWidth="1"/>
    <col min="10516" max="10516" width="36.5703125" style="1" bestFit="1" customWidth="1"/>
    <col min="10517" max="10517" width="1.42578125" style="1" customWidth="1"/>
    <col min="10518" max="10518" width="8.7109375" style="1" customWidth="1"/>
    <col min="10519" max="10519" width="9.28515625" style="1" customWidth="1"/>
    <col min="10520" max="10520" width="10.5703125" style="1" bestFit="1" customWidth="1"/>
    <col min="10521" max="10521" width="9.28515625" style="1" customWidth="1"/>
    <col min="10522" max="10522" width="8.7109375" style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10.5703125" style="1" bestFit="1" customWidth="1"/>
    <col min="10527" max="10527" width="9.28515625" style="1" customWidth="1"/>
    <col min="10528" max="10528" width="8.7109375" style="1" customWidth="1"/>
    <col min="10529" max="10529" width="9.28515625" style="1" customWidth="1"/>
    <col min="10530" max="10530" width="8.7109375" style="1" customWidth="1"/>
    <col min="10531" max="10531" width="9.28515625" style="1" customWidth="1"/>
    <col min="10532" max="10532" width="8.7109375" style="1" customWidth="1"/>
    <col min="10533" max="10533" width="9.5703125" style="1" customWidth="1"/>
    <col min="10534" max="10534" width="10.5703125" style="1" bestFit="1" customWidth="1"/>
    <col min="10535" max="10535" width="9.28515625" style="1" customWidth="1"/>
    <col min="10536" max="10536" width="8.7109375" style="1" customWidth="1"/>
    <col min="10537" max="10537" width="9.28515625" style="1" customWidth="1"/>
    <col min="10538" max="10538" width="8.7109375" style="1" customWidth="1"/>
    <col min="10539" max="10539" width="9.28515625" style="1" customWidth="1"/>
    <col min="10540" max="10540" width="10.5703125" style="1" bestFit="1" customWidth="1"/>
    <col min="10541" max="10541" width="9.28515625" style="1" customWidth="1"/>
    <col min="10542" max="10542" width="10.5703125" style="1" bestFit="1" customWidth="1"/>
    <col min="10543" max="10770" width="9.140625" style="1"/>
    <col min="10771" max="10771" width="1.42578125" style="1" customWidth="1"/>
    <col min="10772" max="10772" width="36.5703125" style="1" bestFit="1" customWidth="1"/>
    <col min="10773" max="10773" width="1.42578125" style="1" customWidth="1"/>
    <col min="10774" max="10774" width="8.7109375" style="1" customWidth="1"/>
    <col min="10775" max="10775" width="9.28515625" style="1" customWidth="1"/>
    <col min="10776" max="10776" width="10.5703125" style="1" bestFit="1" customWidth="1"/>
    <col min="10777" max="10777" width="9.28515625" style="1" customWidth="1"/>
    <col min="10778" max="10778" width="8.7109375" style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10.5703125" style="1" bestFit="1" customWidth="1"/>
    <col min="10783" max="10783" width="9.28515625" style="1" customWidth="1"/>
    <col min="10784" max="10784" width="8.7109375" style="1" customWidth="1"/>
    <col min="10785" max="10785" width="9.28515625" style="1" customWidth="1"/>
    <col min="10786" max="10786" width="8.7109375" style="1" customWidth="1"/>
    <col min="10787" max="10787" width="9.28515625" style="1" customWidth="1"/>
    <col min="10788" max="10788" width="8.7109375" style="1" customWidth="1"/>
    <col min="10789" max="10789" width="9.5703125" style="1" customWidth="1"/>
    <col min="10790" max="10790" width="10.5703125" style="1" bestFit="1" customWidth="1"/>
    <col min="10791" max="10791" width="9.28515625" style="1" customWidth="1"/>
    <col min="10792" max="10792" width="8.7109375" style="1" customWidth="1"/>
    <col min="10793" max="10793" width="9.28515625" style="1" customWidth="1"/>
    <col min="10794" max="10794" width="8.7109375" style="1" customWidth="1"/>
    <col min="10795" max="10795" width="9.28515625" style="1" customWidth="1"/>
    <col min="10796" max="10796" width="10.5703125" style="1" bestFit="1" customWidth="1"/>
    <col min="10797" max="10797" width="9.28515625" style="1" customWidth="1"/>
    <col min="10798" max="10798" width="10.5703125" style="1" bestFit="1" customWidth="1"/>
    <col min="10799" max="11026" width="9.140625" style="1"/>
    <col min="11027" max="11027" width="1.42578125" style="1" customWidth="1"/>
    <col min="11028" max="11028" width="36.5703125" style="1" bestFit="1" customWidth="1"/>
    <col min="11029" max="11029" width="1.42578125" style="1" customWidth="1"/>
    <col min="11030" max="11030" width="8.7109375" style="1" customWidth="1"/>
    <col min="11031" max="11031" width="9.28515625" style="1" customWidth="1"/>
    <col min="11032" max="11032" width="10.5703125" style="1" bestFit="1" customWidth="1"/>
    <col min="11033" max="11033" width="9.28515625" style="1" customWidth="1"/>
    <col min="11034" max="11034" width="8.7109375" style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10.5703125" style="1" bestFit="1" customWidth="1"/>
    <col min="11039" max="11039" width="9.28515625" style="1" customWidth="1"/>
    <col min="11040" max="11040" width="8.7109375" style="1" customWidth="1"/>
    <col min="11041" max="11041" width="9.28515625" style="1" customWidth="1"/>
    <col min="11042" max="11042" width="8.7109375" style="1" customWidth="1"/>
    <col min="11043" max="11043" width="9.28515625" style="1" customWidth="1"/>
    <col min="11044" max="11044" width="8.7109375" style="1" customWidth="1"/>
    <col min="11045" max="11045" width="9.5703125" style="1" customWidth="1"/>
    <col min="11046" max="11046" width="10.5703125" style="1" bestFit="1" customWidth="1"/>
    <col min="11047" max="11047" width="9.28515625" style="1" customWidth="1"/>
    <col min="11048" max="11048" width="8.7109375" style="1" customWidth="1"/>
    <col min="11049" max="11049" width="9.28515625" style="1" customWidth="1"/>
    <col min="11050" max="11050" width="8.7109375" style="1" customWidth="1"/>
    <col min="11051" max="11051" width="9.28515625" style="1" customWidth="1"/>
    <col min="11052" max="11052" width="10.5703125" style="1" bestFit="1" customWidth="1"/>
    <col min="11053" max="11053" width="9.28515625" style="1" customWidth="1"/>
    <col min="11054" max="11054" width="10.5703125" style="1" bestFit="1" customWidth="1"/>
    <col min="11055" max="11282" width="9.140625" style="1"/>
    <col min="11283" max="11283" width="1.42578125" style="1" customWidth="1"/>
    <col min="11284" max="11284" width="36.5703125" style="1" bestFit="1" customWidth="1"/>
    <col min="11285" max="11285" width="1.42578125" style="1" customWidth="1"/>
    <col min="11286" max="11286" width="8.7109375" style="1" customWidth="1"/>
    <col min="11287" max="11287" width="9.28515625" style="1" customWidth="1"/>
    <col min="11288" max="11288" width="10.5703125" style="1" bestFit="1" customWidth="1"/>
    <col min="11289" max="11289" width="9.28515625" style="1" customWidth="1"/>
    <col min="11290" max="11290" width="8.7109375" style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10.5703125" style="1" bestFit="1" customWidth="1"/>
    <col min="11295" max="11295" width="9.28515625" style="1" customWidth="1"/>
    <col min="11296" max="11296" width="8.7109375" style="1" customWidth="1"/>
    <col min="11297" max="11297" width="9.28515625" style="1" customWidth="1"/>
    <col min="11298" max="11298" width="8.7109375" style="1" customWidth="1"/>
    <col min="11299" max="11299" width="9.28515625" style="1" customWidth="1"/>
    <col min="11300" max="11300" width="8.7109375" style="1" customWidth="1"/>
    <col min="11301" max="11301" width="9.5703125" style="1" customWidth="1"/>
    <col min="11302" max="11302" width="10.5703125" style="1" bestFit="1" customWidth="1"/>
    <col min="11303" max="11303" width="9.28515625" style="1" customWidth="1"/>
    <col min="11304" max="11304" width="8.7109375" style="1" customWidth="1"/>
    <col min="11305" max="11305" width="9.28515625" style="1" customWidth="1"/>
    <col min="11306" max="11306" width="8.7109375" style="1" customWidth="1"/>
    <col min="11307" max="11307" width="9.28515625" style="1" customWidth="1"/>
    <col min="11308" max="11308" width="10.5703125" style="1" bestFit="1" customWidth="1"/>
    <col min="11309" max="11309" width="9.28515625" style="1" customWidth="1"/>
    <col min="11310" max="11310" width="10.5703125" style="1" bestFit="1" customWidth="1"/>
    <col min="11311" max="11538" width="9.140625" style="1"/>
    <col min="11539" max="11539" width="1.42578125" style="1" customWidth="1"/>
    <col min="11540" max="11540" width="36.5703125" style="1" bestFit="1" customWidth="1"/>
    <col min="11541" max="11541" width="1.42578125" style="1" customWidth="1"/>
    <col min="11542" max="11542" width="8.7109375" style="1" customWidth="1"/>
    <col min="11543" max="11543" width="9.28515625" style="1" customWidth="1"/>
    <col min="11544" max="11544" width="10.5703125" style="1" bestFit="1" customWidth="1"/>
    <col min="11545" max="11545" width="9.28515625" style="1" customWidth="1"/>
    <col min="11546" max="11546" width="8.7109375" style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10.5703125" style="1" bestFit="1" customWidth="1"/>
    <col min="11551" max="11551" width="9.28515625" style="1" customWidth="1"/>
    <col min="11552" max="11552" width="8.7109375" style="1" customWidth="1"/>
    <col min="11553" max="11553" width="9.28515625" style="1" customWidth="1"/>
    <col min="11554" max="11554" width="8.7109375" style="1" customWidth="1"/>
    <col min="11555" max="11555" width="9.28515625" style="1" customWidth="1"/>
    <col min="11556" max="11556" width="8.7109375" style="1" customWidth="1"/>
    <col min="11557" max="11557" width="9.5703125" style="1" customWidth="1"/>
    <col min="11558" max="11558" width="10.5703125" style="1" bestFit="1" customWidth="1"/>
    <col min="11559" max="11559" width="9.28515625" style="1" customWidth="1"/>
    <col min="11560" max="11560" width="8.7109375" style="1" customWidth="1"/>
    <col min="11561" max="11561" width="9.28515625" style="1" customWidth="1"/>
    <col min="11562" max="11562" width="8.7109375" style="1" customWidth="1"/>
    <col min="11563" max="11563" width="9.28515625" style="1" customWidth="1"/>
    <col min="11564" max="11564" width="10.5703125" style="1" bestFit="1" customWidth="1"/>
    <col min="11565" max="11565" width="9.28515625" style="1" customWidth="1"/>
    <col min="11566" max="11566" width="10.5703125" style="1" bestFit="1" customWidth="1"/>
    <col min="11567" max="11794" width="9.140625" style="1"/>
    <col min="11795" max="11795" width="1.42578125" style="1" customWidth="1"/>
    <col min="11796" max="11796" width="36.5703125" style="1" bestFit="1" customWidth="1"/>
    <col min="11797" max="11797" width="1.42578125" style="1" customWidth="1"/>
    <col min="11798" max="11798" width="8.7109375" style="1" customWidth="1"/>
    <col min="11799" max="11799" width="9.28515625" style="1" customWidth="1"/>
    <col min="11800" max="11800" width="10.5703125" style="1" bestFit="1" customWidth="1"/>
    <col min="11801" max="11801" width="9.28515625" style="1" customWidth="1"/>
    <col min="11802" max="11802" width="8.7109375" style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10.5703125" style="1" bestFit="1" customWidth="1"/>
    <col min="11807" max="11807" width="9.28515625" style="1" customWidth="1"/>
    <col min="11808" max="11808" width="8.7109375" style="1" customWidth="1"/>
    <col min="11809" max="11809" width="9.28515625" style="1" customWidth="1"/>
    <col min="11810" max="11810" width="8.7109375" style="1" customWidth="1"/>
    <col min="11811" max="11811" width="9.28515625" style="1" customWidth="1"/>
    <col min="11812" max="11812" width="8.7109375" style="1" customWidth="1"/>
    <col min="11813" max="11813" width="9.5703125" style="1" customWidth="1"/>
    <col min="11814" max="11814" width="10.5703125" style="1" bestFit="1" customWidth="1"/>
    <col min="11815" max="11815" width="9.28515625" style="1" customWidth="1"/>
    <col min="11816" max="11816" width="8.7109375" style="1" customWidth="1"/>
    <col min="11817" max="11817" width="9.28515625" style="1" customWidth="1"/>
    <col min="11818" max="11818" width="8.7109375" style="1" customWidth="1"/>
    <col min="11819" max="11819" width="9.28515625" style="1" customWidth="1"/>
    <col min="11820" max="11820" width="10.5703125" style="1" bestFit="1" customWidth="1"/>
    <col min="11821" max="11821" width="9.28515625" style="1" customWidth="1"/>
    <col min="11822" max="11822" width="10.5703125" style="1" bestFit="1" customWidth="1"/>
    <col min="11823" max="12050" width="9.140625" style="1"/>
    <col min="12051" max="12051" width="1.42578125" style="1" customWidth="1"/>
    <col min="12052" max="12052" width="36.5703125" style="1" bestFit="1" customWidth="1"/>
    <col min="12053" max="12053" width="1.42578125" style="1" customWidth="1"/>
    <col min="12054" max="12054" width="8.7109375" style="1" customWidth="1"/>
    <col min="12055" max="12055" width="9.28515625" style="1" customWidth="1"/>
    <col min="12056" max="12056" width="10.5703125" style="1" bestFit="1" customWidth="1"/>
    <col min="12057" max="12057" width="9.28515625" style="1" customWidth="1"/>
    <col min="12058" max="12058" width="8.7109375" style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10.5703125" style="1" bestFit="1" customWidth="1"/>
    <col min="12063" max="12063" width="9.28515625" style="1" customWidth="1"/>
    <col min="12064" max="12064" width="8.7109375" style="1" customWidth="1"/>
    <col min="12065" max="12065" width="9.28515625" style="1" customWidth="1"/>
    <col min="12066" max="12066" width="8.7109375" style="1" customWidth="1"/>
    <col min="12067" max="12067" width="9.28515625" style="1" customWidth="1"/>
    <col min="12068" max="12068" width="8.7109375" style="1" customWidth="1"/>
    <col min="12069" max="12069" width="9.5703125" style="1" customWidth="1"/>
    <col min="12070" max="12070" width="10.5703125" style="1" bestFit="1" customWidth="1"/>
    <col min="12071" max="12071" width="9.28515625" style="1" customWidth="1"/>
    <col min="12072" max="12072" width="8.7109375" style="1" customWidth="1"/>
    <col min="12073" max="12073" width="9.28515625" style="1" customWidth="1"/>
    <col min="12074" max="12074" width="8.7109375" style="1" customWidth="1"/>
    <col min="12075" max="12075" width="9.28515625" style="1" customWidth="1"/>
    <col min="12076" max="12076" width="10.5703125" style="1" bestFit="1" customWidth="1"/>
    <col min="12077" max="12077" width="9.28515625" style="1" customWidth="1"/>
    <col min="12078" max="12078" width="10.5703125" style="1" bestFit="1" customWidth="1"/>
    <col min="12079" max="12306" width="9.140625" style="1"/>
    <col min="12307" max="12307" width="1.42578125" style="1" customWidth="1"/>
    <col min="12308" max="12308" width="36.5703125" style="1" bestFit="1" customWidth="1"/>
    <col min="12309" max="12309" width="1.42578125" style="1" customWidth="1"/>
    <col min="12310" max="12310" width="8.7109375" style="1" customWidth="1"/>
    <col min="12311" max="12311" width="9.28515625" style="1" customWidth="1"/>
    <col min="12312" max="12312" width="10.5703125" style="1" bestFit="1" customWidth="1"/>
    <col min="12313" max="12313" width="9.28515625" style="1" customWidth="1"/>
    <col min="12314" max="12314" width="8.7109375" style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10.5703125" style="1" bestFit="1" customWidth="1"/>
    <col min="12319" max="12319" width="9.28515625" style="1" customWidth="1"/>
    <col min="12320" max="12320" width="8.7109375" style="1" customWidth="1"/>
    <col min="12321" max="12321" width="9.28515625" style="1" customWidth="1"/>
    <col min="12322" max="12322" width="8.7109375" style="1" customWidth="1"/>
    <col min="12323" max="12323" width="9.28515625" style="1" customWidth="1"/>
    <col min="12324" max="12324" width="8.7109375" style="1" customWidth="1"/>
    <col min="12325" max="12325" width="9.5703125" style="1" customWidth="1"/>
    <col min="12326" max="12326" width="10.5703125" style="1" bestFit="1" customWidth="1"/>
    <col min="12327" max="12327" width="9.28515625" style="1" customWidth="1"/>
    <col min="12328" max="12328" width="8.7109375" style="1" customWidth="1"/>
    <col min="12329" max="12329" width="9.28515625" style="1" customWidth="1"/>
    <col min="12330" max="12330" width="8.7109375" style="1" customWidth="1"/>
    <col min="12331" max="12331" width="9.28515625" style="1" customWidth="1"/>
    <col min="12332" max="12332" width="10.5703125" style="1" bestFit="1" customWidth="1"/>
    <col min="12333" max="12333" width="9.28515625" style="1" customWidth="1"/>
    <col min="12334" max="12334" width="10.5703125" style="1" bestFit="1" customWidth="1"/>
    <col min="12335" max="12562" width="9.140625" style="1"/>
    <col min="12563" max="12563" width="1.42578125" style="1" customWidth="1"/>
    <col min="12564" max="12564" width="36.5703125" style="1" bestFit="1" customWidth="1"/>
    <col min="12565" max="12565" width="1.42578125" style="1" customWidth="1"/>
    <col min="12566" max="12566" width="8.7109375" style="1" customWidth="1"/>
    <col min="12567" max="12567" width="9.28515625" style="1" customWidth="1"/>
    <col min="12568" max="12568" width="10.5703125" style="1" bestFit="1" customWidth="1"/>
    <col min="12569" max="12569" width="9.28515625" style="1" customWidth="1"/>
    <col min="12570" max="12570" width="8.7109375" style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10.5703125" style="1" bestFit="1" customWidth="1"/>
    <col min="12575" max="12575" width="9.28515625" style="1" customWidth="1"/>
    <col min="12576" max="12576" width="8.7109375" style="1" customWidth="1"/>
    <col min="12577" max="12577" width="9.28515625" style="1" customWidth="1"/>
    <col min="12578" max="12578" width="8.7109375" style="1" customWidth="1"/>
    <col min="12579" max="12579" width="9.28515625" style="1" customWidth="1"/>
    <col min="12580" max="12580" width="8.7109375" style="1" customWidth="1"/>
    <col min="12581" max="12581" width="9.5703125" style="1" customWidth="1"/>
    <col min="12582" max="12582" width="10.5703125" style="1" bestFit="1" customWidth="1"/>
    <col min="12583" max="12583" width="9.28515625" style="1" customWidth="1"/>
    <col min="12584" max="12584" width="8.7109375" style="1" customWidth="1"/>
    <col min="12585" max="12585" width="9.28515625" style="1" customWidth="1"/>
    <col min="12586" max="12586" width="8.7109375" style="1" customWidth="1"/>
    <col min="12587" max="12587" width="9.28515625" style="1" customWidth="1"/>
    <col min="12588" max="12588" width="10.5703125" style="1" bestFit="1" customWidth="1"/>
    <col min="12589" max="12589" width="9.28515625" style="1" customWidth="1"/>
    <col min="12590" max="12590" width="10.5703125" style="1" bestFit="1" customWidth="1"/>
    <col min="12591" max="12818" width="9.140625" style="1"/>
    <col min="12819" max="12819" width="1.42578125" style="1" customWidth="1"/>
    <col min="12820" max="12820" width="36.5703125" style="1" bestFit="1" customWidth="1"/>
    <col min="12821" max="12821" width="1.42578125" style="1" customWidth="1"/>
    <col min="12822" max="12822" width="8.7109375" style="1" customWidth="1"/>
    <col min="12823" max="12823" width="9.28515625" style="1" customWidth="1"/>
    <col min="12824" max="12824" width="10.5703125" style="1" bestFit="1" customWidth="1"/>
    <col min="12825" max="12825" width="9.28515625" style="1" customWidth="1"/>
    <col min="12826" max="12826" width="8.7109375" style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10.5703125" style="1" bestFit="1" customWidth="1"/>
    <col min="12831" max="12831" width="9.28515625" style="1" customWidth="1"/>
    <col min="12832" max="12832" width="8.7109375" style="1" customWidth="1"/>
    <col min="12833" max="12833" width="9.28515625" style="1" customWidth="1"/>
    <col min="12834" max="12834" width="8.7109375" style="1" customWidth="1"/>
    <col min="12835" max="12835" width="9.28515625" style="1" customWidth="1"/>
    <col min="12836" max="12836" width="8.7109375" style="1" customWidth="1"/>
    <col min="12837" max="12837" width="9.5703125" style="1" customWidth="1"/>
    <col min="12838" max="12838" width="10.5703125" style="1" bestFit="1" customWidth="1"/>
    <col min="12839" max="12839" width="9.28515625" style="1" customWidth="1"/>
    <col min="12840" max="12840" width="8.7109375" style="1" customWidth="1"/>
    <col min="12841" max="12841" width="9.28515625" style="1" customWidth="1"/>
    <col min="12842" max="12842" width="8.7109375" style="1" customWidth="1"/>
    <col min="12843" max="12843" width="9.28515625" style="1" customWidth="1"/>
    <col min="12844" max="12844" width="10.5703125" style="1" bestFit="1" customWidth="1"/>
    <col min="12845" max="12845" width="9.28515625" style="1" customWidth="1"/>
    <col min="12846" max="12846" width="10.5703125" style="1" bestFit="1" customWidth="1"/>
    <col min="12847" max="13074" width="9.140625" style="1"/>
    <col min="13075" max="13075" width="1.42578125" style="1" customWidth="1"/>
    <col min="13076" max="13076" width="36.5703125" style="1" bestFit="1" customWidth="1"/>
    <col min="13077" max="13077" width="1.42578125" style="1" customWidth="1"/>
    <col min="13078" max="13078" width="8.7109375" style="1" customWidth="1"/>
    <col min="13079" max="13079" width="9.28515625" style="1" customWidth="1"/>
    <col min="13080" max="13080" width="10.5703125" style="1" bestFit="1" customWidth="1"/>
    <col min="13081" max="13081" width="9.28515625" style="1" customWidth="1"/>
    <col min="13082" max="13082" width="8.7109375" style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10.5703125" style="1" bestFit="1" customWidth="1"/>
    <col min="13087" max="13087" width="9.28515625" style="1" customWidth="1"/>
    <col min="13088" max="13088" width="8.7109375" style="1" customWidth="1"/>
    <col min="13089" max="13089" width="9.28515625" style="1" customWidth="1"/>
    <col min="13090" max="13090" width="8.7109375" style="1" customWidth="1"/>
    <col min="13091" max="13091" width="9.28515625" style="1" customWidth="1"/>
    <col min="13092" max="13092" width="8.7109375" style="1" customWidth="1"/>
    <col min="13093" max="13093" width="9.5703125" style="1" customWidth="1"/>
    <col min="13094" max="13094" width="10.5703125" style="1" bestFit="1" customWidth="1"/>
    <col min="13095" max="13095" width="9.28515625" style="1" customWidth="1"/>
    <col min="13096" max="13096" width="8.7109375" style="1" customWidth="1"/>
    <col min="13097" max="13097" width="9.28515625" style="1" customWidth="1"/>
    <col min="13098" max="13098" width="8.7109375" style="1" customWidth="1"/>
    <col min="13099" max="13099" width="9.28515625" style="1" customWidth="1"/>
    <col min="13100" max="13100" width="10.5703125" style="1" bestFit="1" customWidth="1"/>
    <col min="13101" max="13101" width="9.28515625" style="1" customWidth="1"/>
    <col min="13102" max="13102" width="10.5703125" style="1" bestFit="1" customWidth="1"/>
    <col min="13103" max="13330" width="9.140625" style="1"/>
    <col min="13331" max="13331" width="1.42578125" style="1" customWidth="1"/>
    <col min="13332" max="13332" width="36.5703125" style="1" bestFit="1" customWidth="1"/>
    <col min="13333" max="13333" width="1.42578125" style="1" customWidth="1"/>
    <col min="13334" max="13334" width="8.7109375" style="1" customWidth="1"/>
    <col min="13335" max="13335" width="9.28515625" style="1" customWidth="1"/>
    <col min="13336" max="13336" width="10.5703125" style="1" bestFit="1" customWidth="1"/>
    <col min="13337" max="13337" width="9.28515625" style="1" customWidth="1"/>
    <col min="13338" max="13338" width="8.7109375" style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10.5703125" style="1" bestFit="1" customWidth="1"/>
    <col min="13343" max="13343" width="9.28515625" style="1" customWidth="1"/>
    <col min="13344" max="13344" width="8.7109375" style="1" customWidth="1"/>
    <col min="13345" max="13345" width="9.28515625" style="1" customWidth="1"/>
    <col min="13346" max="13346" width="8.7109375" style="1" customWidth="1"/>
    <col min="13347" max="13347" width="9.28515625" style="1" customWidth="1"/>
    <col min="13348" max="13348" width="8.7109375" style="1" customWidth="1"/>
    <col min="13349" max="13349" width="9.5703125" style="1" customWidth="1"/>
    <col min="13350" max="13350" width="10.5703125" style="1" bestFit="1" customWidth="1"/>
    <col min="13351" max="13351" width="9.28515625" style="1" customWidth="1"/>
    <col min="13352" max="13352" width="8.7109375" style="1" customWidth="1"/>
    <col min="13353" max="13353" width="9.28515625" style="1" customWidth="1"/>
    <col min="13354" max="13354" width="8.7109375" style="1" customWidth="1"/>
    <col min="13355" max="13355" width="9.28515625" style="1" customWidth="1"/>
    <col min="13356" max="13356" width="10.5703125" style="1" bestFit="1" customWidth="1"/>
    <col min="13357" max="13357" width="9.28515625" style="1" customWidth="1"/>
    <col min="13358" max="13358" width="10.5703125" style="1" bestFit="1" customWidth="1"/>
    <col min="13359" max="13586" width="9.140625" style="1"/>
    <col min="13587" max="13587" width="1.42578125" style="1" customWidth="1"/>
    <col min="13588" max="13588" width="36.5703125" style="1" bestFit="1" customWidth="1"/>
    <col min="13589" max="13589" width="1.42578125" style="1" customWidth="1"/>
    <col min="13590" max="13590" width="8.7109375" style="1" customWidth="1"/>
    <col min="13591" max="13591" width="9.28515625" style="1" customWidth="1"/>
    <col min="13592" max="13592" width="10.5703125" style="1" bestFit="1" customWidth="1"/>
    <col min="13593" max="13593" width="9.28515625" style="1" customWidth="1"/>
    <col min="13594" max="13594" width="8.7109375" style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10.5703125" style="1" bestFit="1" customWidth="1"/>
    <col min="13599" max="13599" width="9.28515625" style="1" customWidth="1"/>
    <col min="13600" max="13600" width="8.7109375" style="1" customWidth="1"/>
    <col min="13601" max="13601" width="9.28515625" style="1" customWidth="1"/>
    <col min="13602" max="13602" width="8.7109375" style="1" customWidth="1"/>
    <col min="13603" max="13603" width="9.28515625" style="1" customWidth="1"/>
    <col min="13604" max="13604" width="8.7109375" style="1" customWidth="1"/>
    <col min="13605" max="13605" width="9.5703125" style="1" customWidth="1"/>
    <col min="13606" max="13606" width="10.5703125" style="1" bestFit="1" customWidth="1"/>
    <col min="13607" max="13607" width="9.28515625" style="1" customWidth="1"/>
    <col min="13608" max="13608" width="8.7109375" style="1" customWidth="1"/>
    <col min="13609" max="13609" width="9.28515625" style="1" customWidth="1"/>
    <col min="13610" max="13610" width="8.7109375" style="1" customWidth="1"/>
    <col min="13611" max="13611" width="9.28515625" style="1" customWidth="1"/>
    <col min="13612" max="13612" width="10.5703125" style="1" bestFit="1" customWidth="1"/>
    <col min="13613" max="13613" width="9.28515625" style="1" customWidth="1"/>
    <col min="13614" max="13614" width="10.5703125" style="1" bestFit="1" customWidth="1"/>
    <col min="13615" max="13842" width="9.140625" style="1"/>
    <col min="13843" max="13843" width="1.42578125" style="1" customWidth="1"/>
    <col min="13844" max="13844" width="36.5703125" style="1" bestFit="1" customWidth="1"/>
    <col min="13845" max="13845" width="1.42578125" style="1" customWidth="1"/>
    <col min="13846" max="13846" width="8.7109375" style="1" customWidth="1"/>
    <col min="13847" max="13847" width="9.28515625" style="1" customWidth="1"/>
    <col min="13848" max="13848" width="10.5703125" style="1" bestFit="1" customWidth="1"/>
    <col min="13849" max="13849" width="9.28515625" style="1" customWidth="1"/>
    <col min="13850" max="13850" width="8.7109375" style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10.5703125" style="1" bestFit="1" customWidth="1"/>
    <col min="13855" max="13855" width="9.28515625" style="1" customWidth="1"/>
    <col min="13856" max="13856" width="8.7109375" style="1" customWidth="1"/>
    <col min="13857" max="13857" width="9.28515625" style="1" customWidth="1"/>
    <col min="13858" max="13858" width="8.7109375" style="1" customWidth="1"/>
    <col min="13859" max="13859" width="9.28515625" style="1" customWidth="1"/>
    <col min="13860" max="13860" width="8.7109375" style="1" customWidth="1"/>
    <col min="13861" max="13861" width="9.5703125" style="1" customWidth="1"/>
    <col min="13862" max="13862" width="10.5703125" style="1" bestFit="1" customWidth="1"/>
    <col min="13863" max="13863" width="9.28515625" style="1" customWidth="1"/>
    <col min="13864" max="13864" width="8.7109375" style="1" customWidth="1"/>
    <col min="13865" max="13865" width="9.28515625" style="1" customWidth="1"/>
    <col min="13866" max="13866" width="8.7109375" style="1" customWidth="1"/>
    <col min="13867" max="13867" width="9.28515625" style="1" customWidth="1"/>
    <col min="13868" max="13868" width="10.5703125" style="1" bestFit="1" customWidth="1"/>
    <col min="13869" max="13869" width="9.28515625" style="1" customWidth="1"/>
    <col min="13870" max="13870" width="10.5703125" style="1" bestFit="1" customWidth="1"/>
    <col min="13871" max="14098" width="9.140625" style="1"/>
    <col min="14099" max="14099" width="1.42578125" style="1" customWidth="1"/>
    <col min="14100" max="14100" width="36.5703125" style="1" bestFit="1" customWidth="1"/>
    <col min="14101" max="14101" width="1.42578125" style="1" customWidth="1"/>
    <col min="14102" max="14102" width="8.7109375" style="1" customWidth="1"/>
    <col min="14103" max="14103" width="9.28515625" style="1" customWidth="1"/>
    <col min="14104" max="14104" width="10.5703125" style="1" bestFit="1" customWidth="1"/>
    <col min="14105" max="14105" width="9.28515625" style="1" customWidth="1"/>
    <col min="14106" max="14106" width="8.7109375" style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10.5703125" style="1" bestFit="1" customWidth="1"/>
    <col min="14111" max="14111" width="9.28515625" style="1" customWidth="1"/>
    <col min="14112" max="14112" width="8.7109375" style="1" customWidth="1"/>
    <col min="14113" max="14113" width="9.28515625" style="1" customWidth="1"/>
    <col min="14114" max="14114" width="8.7109375" style="1" customWidth="1"/>
    <col min="14115" max="14115" width="9.28515625" style="1" customWidth="1"/>
    <col min="14116" max="14116" width="8.7109375" style="1" customWidth="1"/>
    <col min="14117" max="14117" width="9.5703125" style="1" customWidth="1"/>
    <col min="14118" max="14118" width="10.5703125" style="1" bestFit="1" customWidth="1"/>
    <col min="14119" max="14119" width="9.28515625" style="1" customWidth="1"/>
    <col min="14120" max="14120" width="8.7109375" style="1" customWidth="1"/>
    <col min="14121" max="14121" width="9.28515625" style="1" customWidth="1"/>
    <col min="14122" max="14122" width="8.7109375" style="1" customWidth="1"/>
    <col min="14123" max="14123" width="9.28515625" style="1" customWidth="1"/>
    <col min="14124" max="14124" width="10.5703125" style="1" bestFit="1" customWidth="1"/>
    <col min="14125" max="14125" width="9.28515625" style="1" customWidth="1"/>
    <col min="14126" max="14126" width="10.5703125" style="1" bestFit="1" customWidth="1"/>
    <col min="14127" max="14354" width="9.140625" style="1"/>
    <col min="14355" max="14355" width="1.42578125" style="1" customWidth="1"/>
    <col min="14356" max="14356" width="36.5703125" style="1" bestFit="1" customWidth="1"/>
    <col min="14357" max="14357" width="1.42578125" style="1" customWidth="1"/>
    <col min="14358" max="14358" width="8.7109375" style="1" customWidth="1"/>
    <col min="14359" max="14359" width="9.28515625" style="1" customWidth="1"/>
    <col min="14360" max="14360" width="10.5703125" style="1" bestFit="1" customWidth="1"/>
    <col min="14361" max="14361" width="9.28515625" style="1" customWidth="1"/>
    <col min="14362" max="14362" width="8.7109375" style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10.5703125" style="1" bestFit="1" customWidth="1"/>
    <col min="14367" max="14367" width="9.28515625" style="1" customWidth="1"/>
    <col min="14368" max="14368" width="8.7109375" style="1" customWidth="1"/>
    <col min="14369" max="14369" width="9.28515625" style="1" customWidth="1"/>
    <col min="14370" max="14370" width="8.7109375" style="1" customWidth="1"/>
    <col min="14371" max="14371" width="9.28515625" style="1" customWidth="1"/>
    <col min="14372" max="14372" width="8.7109375" style="1" customWidth="1"/>
    <col min="14373" max="14373" width="9.5703125" style="1" customWidth="1"/>
    <col min="14374" max="14374" width="10.5703125" style="1" bestFit="1" customWidth="1"/>
    <col min="14375" max="14375" width="9.28515625" style="1" customWidth="1"/>
    <col min="14376" max="14376" width="8.7109375" style="1" customWidth="1"/>
    <col min="14377" max="14377" width="9.28515625" style="1" customWidth="1"/>
    <col min="14378" max="14378" width="8.7109375" style="1" customWidth="1"/>
    <col min="14379" max="14379" width="9.28515625" style="1" customWidth="1"/>
    <col min="14380" max="14380" width="10.5703125" style="1" bestFit="1" customWidth="1"/>
    <col min="14381" max="14381" width="9.28515625" style="1" customWidth="1"/>
    <col min="14382" max="14382" width="10.5703125" style="1" bestFit="1" customWidth="1"/>
    <col min="14383" max="14610" width="9.140625" style="1"/>
    <col min="14611" max="14611" width="1.42578125" style="1" customWidth="1"/>
    <col min="14612" max="14612" width="36.5703125" style="1" bestFit="1" customWidth="1"/>
    <col min="14613" max="14613" width="1.42578125" style="1" customWidth="1"/>
    <col min="14614" max="14614" width="8.7109375" style="1" customWidth="1"/>
    <col min="14615" max="14615" width="9.28515625" style="1" customWidth="1"/>
    <col min="14616" max="14616" width="10.5703125" style="1" bestFit="1" customWidth="1"/>
    <col min="14617" max="14617" width="9.28515625" style="1" customWidth="1"/>
    <col min="14618" max="14618" width="8.7109375" style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10.5703125" style="1" bestFit="1" customWidth="1"/>
    <col min="14623" max="14623" width="9.28515625" style="1" customWidth="1"/>
    <col min="14624" max="14624" width="8.7109375" style="1" customWidth="1"/>
    <col min="14625" max="14625" width="9.28515625" style="1" customWidth="1"/>
    <col min="14626" max="14626" width="8.7109375" style="1" customWidth="1"/>
    <col min="14627" max="14627" width="9.28515625" style="1" customWidth="1"/>
    <col min="14628" max="14628" width="8.7109375" style="1" customWidth="1"/>
    <col min="14629" max="14629" width="9.5703125" style="1" customWidth="1"/>
    <col min="14630" max="14630" width="10.5703125" style="1" bestFit="1" customWidth="1"/>
    <col min="14631" max="14631" width="9.28515625" style="1" customWidth="1"/>
    <col min="14632" max="14632" width="8.7109375" style="1" customWidth="1"/>
    <col min="14633" max="14633" width="9.28515625" style="1" customWidth="1"/>
    <col min="14634" max="14634" width="8.7109375" style="1" customWidth="1"/>
    <col min="14635" max="14635" width="9.28515625" style="1" customWidth="1"/>
    <col min="14636" max="14636" width="10.5703125" style="1" bestFit="1" customWidth="1"/>
    <col min="14637" max="14637" width="9.28515625" style="1" customWidth="1"/>
    <col min="14638" max="14638" width="10.5703125" style="1" bestFit="1" customWidth="1"/>
    <col min="14639" max="14866" width="9.140625" style="1"/>
    <col min="14867" max="14867" width="1.42578125" style="1" customWidth="1"/>
    <col min="14868" max="14868" width="36.5703125" style="1" bestFit="1" customWidth="1"/>
    <col min="14869" max="14869" width="1.42578125" style="1" customWidth="1"/>
    <col min="14870" max="14870" width="8.7109375" style="1" customWidth="1"/>
    <col min="14871" max="14871" width="9.28515625" style="1" customWidth="1"/>
    <col min="14872" max="14872" width="10.5703125" style="1" bestFit="1" customWidth="1"/>
    <col min="14873" max="14873" width="9.28515625" style="1" customWidth="1"/>
    <col min="14874" max="14874" width="8.7109375" style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10.5703125" style="1" bestFit="1" customWidth="1"/>
    <col min="14879" max="14879" width="9.28515625" style="1" customWidth="1"/>
    <col min="14880" max="14880" width="8.7109375" style="1" customWidth="1"/>
    <col min="14881" max="14881" width="9.28515625" style="1" customWidth="1"/>
    <col min="14882" max="14882" width="8.7109375" style="1" customWidth="1"/>
    <col min="14883" max="14883" width="9.28515625" style="1" customWidth="1"/>
    <col min="14884" max="14884" width="8.7109375" style="1" customWidth="1"/>
    <col min="14885" max="14885" width="9.5703125" style="1" customWidth="1"/>
    <col min="14886" max="14886" width="10.5703125" style="1" bestFit="1" customWidth="1"/>
    <col min="14887" max="14887" width="9.28515625" style="1" customWidth="1"/>
    <col min="14888" max="14888" width="8.7109375" style="1" customWidth="1"/>
    <col min="14889" max="14889" width="9.28515625" style="1" customWidth="1"/>
    <col min="14890" max="14890" width="8.7109375" style="1" customWidth="1"/>
    <col min="14891" max="14891" width="9.28515625" style="1" customWidth="1"/>
    <col min="14892" max="14892" width="10.5703125" style="1" bestFit="1" customWidth="1"/>
    <col min="14893" max="14893" width="9.28515625" style="1" customWidth="1"/>
    <col min="14894" max="14894" width="10.5703125" style="1" bestFit="1" customWidth="1"/>
    <col min="14895" max="15122" width="9.140625" style="1"/>
    <col min="15123" max="15123" width="1.42578125" style="1" customWidth="1"/>
    <col min="15124" max="15124" width="36.5703125" style="1" bestFit="1" customWidth="1"/>
    <col min="15125" max="15125" width="1.42578125" style="1" customWidth="1"/>
    <col min="15126" max="15126" width="8.7109375" style="1" customWidth="1"/>
    <col min="15127" max="15127" width="9.28515625" style="1" customWidth="1"/>
    <col min="15128" max="15128" width="10.5703125" style="1" bestFit="1" customWidth="1"/>
    <col min="15129" max="15129" width="9.28515625" style="1" customWidth="1"/>
    <col min="15130" max="15130" width="8.7109375" style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10.5703125" style="1" bestFit="1" customWidth="1"/>
    <col min="15135" max="15135" width="9.28515625" style="1" customWidth="1"/>
    <col min="15136" max="15136" width="8.7109375" style="1" customWidth="1"/>
    <col min="15137" max="15137" width="9.28515625" style="1" customWidth="1"/>
    <col min="15138" max="15138" width="8.7109375" style="1" customWidth="1"/>
    <col min="15139" max="15139" width="9.28515625" style="1" customWidth="1"/>
    <col min="15140" max="15140" width="8.7109375" style="1" customWidth="1"/>
    <col min="15141" max="15141" width="9.5703125" style="1" customWidth="1"/>
    <col min="15142" max="15142" width="10.5703125" style="1" bestFit="1" customWidth="1"/>
    <col min="15143" max="15143" width="9.28515625" style="1" customWidth="1"/>
    <col min="15144" max="15144" width="8.7109375" style="1" customWidth="1"/>
    <col min="15145" max="15145" width="9.28515625" style="1" customWidth="1"/>
    <col min="15146" max="15146" width="8.7109375" style="1" customWidth="1"/>
    <col min="15147" max="15147" width="9.28515625" style="1" customWidth="1"/>
    <col min="15148" max="15148" width="10.5703125" style="1" bestFit="1" customWidth="1"/>
    <col min="15149" max="15149" width="9.28515625" style="1" customWidth="1"/>
    <col min="15150" max="15150" width="10.5703125" style="1" bestFit="1" customWidth="1"/>
    <col min="15151" max="15378" width="9.140625" style="1"/>
    <col min="15379" max="15379" width="1.42578125" style="1" customWidth="1"/>
    <col min="15380" max="15380" width="36.5703125" style="1" bestFit="1" customWidth="1"/>
    <col min="15381" max="15381" width="1.42578125" style="1" customWidth="1"/>
    <col min="15382" max="15382" width="8.7109375" style="1" customWidth="1"/>
    <col min="15383" max="15383" width="9.28515625" style="1" customWidth="1"/>
    <col min="15384" max="15384" width="10.5703125" style="1" bestFit="1" customWidth="1"/>
    <col min="15385" max="15385" width="9.28515625" style="1" customWidth="1"/>
    <col min="15386" max="15386" width="8.7109375" style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10.5703125" style="1" bestFit="1" customWidth="1"/>
    <col min="15391" max="15391" width="9.28515625" style="1" customWidth="1"/>
    <col min="15392" max="15392" width="8.7109375" style="1" customWidth="1"/>
    <col min="15393" max="15393" width="9.28515625" style="1" customWidth="1"/>
    <col min="15394" max="15394" width="8.7109375" style="1" customWidth="1"/>
    <col min="15395" max="15395" width="9.28515625" style="1" customWidth="1"/>
    <col min="15396" max="15396" width="8.7109375" style="1" customWidth="1"/>
    <col min="15397" max="15397" width="9.5703125" style="1" customWidth="1"/>
    <col min="15398" max="15398" width="10.5703125" style="1" bestFit="1" customWidth="1"/>
    <col min="15399" max="15399" width="9.28515625" style="1" customWidth="1"/>
    <col min="15400" max="15400" width="8.7109375" style="1" customWidth="1"/>
    <col min="15401" max="15401" width="9.28515625" style="1" customWidth="1"/>
    <col min="15402" max="15402" width="8.7109375" style="1" customWidth="1"/>
    <col min="15403" max="15403" width="9.28515625" style="1" customWidth="1"/>
    <col min="15404" max="15404" width="10.5703125" style="1" bestFit="1" customWidth="1"/>
    <col min="15405" max="15405" width="9.28515625" style="1" customWidth="1"/>
    <col min="15406" max="15406" width="10.5703125" style="1" bestFit="1" customWidth="1"/>
    <col min="15407" max="15634" width="9.140625" style="1"/>
    <col min="15635" max="15635" width="1.42578125" style="1" customWidth="1"/>
    <col min="15636" max="15636" width="36.5703125" style="1" bestFit="1" customWidth="1"/>
    <col min="15637" max="15637" width="1.42578125" style="1" customWidth="1"/>
    <col min="15638" max="15638" width="8.7109375" style="1" customWidth="1"/>
    <col min="15639" max="15639" width="9.28515625" style="1" customWidth="1"/>
    <col min="15640" max="15640" width="10.5703125" style="1" bestFit="1" customWidth="1"/>
    <col min="15641" max="15641" width="9.28515625" style="1" customWidth="1"/>
    <col min="15642" max="15642" width="8.7109375" style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10.5703125" style="1" bestFit="1" customWidth="1"/>
    <col min="15647" max="15647" width="9.28515625" style="1" customWidth="1"/>
    <col min="15648" max="15648" width="8.7109375" style="1" customWidth="1"/>
    <col min="15649" max="15649" width="9.28515625" style="1" customWidth="1"/>
    <col min="15650" max="15650" width="8.7109375" style="1" customWidth="1"/>
    <col min="15651" max="15651" width="9.28515625" style="1" customWidth="1"/>
    <col min="15652" max="15652" width="8.7109375" style="1" customWidth="1"/>
    <col min="15653" max="15653" width="9.5703125" style="1" customWidth="1"/>
    <col min="15654" max="15654" width="10.5703125" style="1" bestFit="1" customWidth="1"/>
    <col min="15655" max="15655" width="9.28515625" style="1" customWidth="1"/>
    <col min="15656" max="15656" width="8.7109375" style="1" customWidth="1"/>
    <col min="15657" max="15657" width="9.28515625" style="1" customWidth="1"/>
    <col min="15658" max="15658" width="8.7109375" style="1" customWidth="1"/>
    <col min="15659" max="15659" width="9.28515625" style="1" customWidth="1"/>
    <col min="15660" max="15660" width="10.5703125" style="1" bestFit="1" customWidth="1"/>
    <col min="15661" max="15661" width="9.28515625" style="1" customWidth="1"/>
    <col min="15662" max="15662" width="10.5703125" style="1" bestFit="1" customWidth="1"/>
    <col min="15663" max="15890" width="9.140625" style="1"/>
    <col min="15891" max="15891" width="1.42578125" style="1" customWidth="1"/>
    <col min="15892" max="15892" width="36.5703125" style="1" bestFit="1" customWidth="1"/>
    <col min="15893" max="15893" width="1.42578125" style="1" customWidth="1"/>
    <col min="15894" max="15894" width="8.7109375" style="1" customWidth="1"/>
    <col min="15895" max="15895" width="9.28515625" style="1" customWidth="1"/>
    <col min="15896" max="15896" width="10.5703125" style="1" bestFit="1" customWidth="1"/>
    <col min="15897" max="15897" width="9.28515625" style="1" customWidth="1"/>
    <col min="15898" max="15898" width="8.7109375" style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10.5703125" style="1" bestFit="1" customWidth="1"/>
    <col min="15903" max="15903" width="9.28515625" style="1" customWidth="1"/>
    <col min="15904" max="15904" width="8.7109375" style="1" customWidth="1"/>
    <col min="15905" max="15905" width="9.28515625" style="1" customWidth="1"/>
    <col min="15906" max="15906" width="8.7109375" style="1" customWidth="1"/>
    <col min="15907" max="15907" width="9.28515625" style="1" customWidth="1"/>
    <col min="15908" max="15908" width="8.7109375" style="1" customWidth="1"/>
    <col min="15909" max="15909" width="9.5703125" style="1" customWidth="1"/>
    <col min="15910" max="15910" width="10.5703125" style="1" bestFit="1" customWidth="1"/>
    <col min="15911" max="15911" width="9.28515625" style="1" customWidth="1"/>
    <col min="15912" max="15912" width="8.7109375" style="1" customWidth="1"/>
    <col min="15913" max="15913" width="9.28515625" style="1" customWidth="1"/>
    <col min="15914" max="15914" width="8.7109375" style="1" customWidth="1"/>
    <col min="15915" max="15915" width="9.28515625" style="1" customWidth="1"/>
    <col min="15916" max="15916" width="10.5703125" style="1" bestFit="1" customWidth="1"/>
    <col min="15917" max="15917" width="9.28515625" style="1" customWidth="1"/>
    <col min="15918" max="15918" width="10.5703125" style="1" bestFit="1" customWidth="1"/>
    <col min="15919" max="16146" width="9.140625" style="1"/>
    <col min="16147" max="16147" width="1.42578125" style="1" customWidth="1"/>
    <col min="16148" max="16148" width="36.5703125" style="1" bestFit="1" customWidth="1"/>
    <col min="16149" max="16149" width="1.42578125" style="1" customWidth="1"/>
    <col min="16150" max="16150" width="8.7109375" style="1" customWidth="1"/>
    <col min="16151" max="16151" width="9.28515625" style="1" customWidth="1"/>
    <col min="16152" max="16152" width="10.5703125" style="1" bestFit="1" customWidth="1"/>
    <col min="16153" max="16153" width="9.28515625" style="1" customWidth="1"/>
    <col min="16154" max="16154" width="8.7109375" style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10.5703125" style="1" bestFit="1" customWidth="1"/>
    <col min="16159" max="16159" width="9.28515625" style="1" customWidth="1"/>
    <col min="16160" max="16160" width="8.7109375" style="1" customWidth="1"/>
    <col min="16161" max="16161" width="9.28515625" style="1" customWidth="1"/>
    <col min="16162" max="16162" width="8.7109375" style="1" customWidth="1"/>
    <col min="16163" max="16163" width="9.28515625" style="1" customWidth="1"/>
    <col min="16164" max="16164" width="8.7109375" style="1" customWidth="1"/>
    <col min="16165" max="16165" width="9.5703125" style="1" customWidth="1"/>
    <col min="16166" max="16166" width="10.5703125" style="1" bestFit="1" customWidth="1"/>
    <col min="16167" max="16167" width="9.28515625" style="1" customWidth="1"/>
    <col min="16168" max="16168" width="8.7109375" style="1" customWidth="1"/>
    <col min="16169" max="16169" width="9.28515625" style="1" customWidth="1"/>
    <col min="16170" max="16170" width="8.7109375" style="1" customWidth="1"/>
    <col min="16171" max="16171" width="9.28515625" style="1" customWidth="1"/>
    <col min="16172" max="16172" width="10.5703125" style="1" bestFit="1" customWidth="1"/>
    <col min="16173" max="16173" width="9.28515625" style="1" customWidth="1"/>
    <col min="16174" max="16174" width="10.5703125" style="1" bestFit="1" customWidth="1"/>
    <col min="16175" max="16384" width="9.140625" style="1"/>
  </cols>
  <sheetData>
    <row r="2" spans="2:52" ht="72.75" customHeight="1" x14ac:dyDescent="0.25"/>
    <row r="3" spans="2:52" ht="16.5" thickBot="1" x14ac:dyDescent="0.3"/>
    <row r="4" spans="2:52" ht="60.75" customHeight="1" x14ac:dyDescent="0.25">
      <c r="D4" s="57"/>
      <c r="E4" s="58"/>
      <c r="F4" s="57" t="s">
        <v>58</v>
      </c>
      <c r="G4" s="58"/>
      <c r="H4" s="57" t="s">
        <v>95</v>
      </c>
      <c r="I4" s="58"/>
      <c r="J4" s="57" t="s">
        <v>0</v>
      </c>
      <c r="K4" s="58"/>
      <c r="L4" s="57" t="s">
        <v>32</v>
      </c>
      <c r="M4" s="58"/>
      <c r="N4" s="57" t="s">
        <v>1</v>
      </c>
      <c r="O4" s="58"/>
      <c r="P4" s="57" t="s">
        <v>31</v>
      </c>
      <c r="Q4" s="58"/>
      <c r="R4" s="57" t="s">
        <v>2</v>
      </c>
      <c r="S4" s="58"/>
      <c r="T4" s="57" t="s">
        <v>33</v>
      </c>
      <c r="U4" s="58"/>
      <c r="V4" s="57" t="s">
        <v>59</v>
      </c>
      <c r="W4" s="58"/>
      <c r="X4" s="57" t="s">
        <v>60</v>
      </c>
      <c r="Y4" s="58"/>
      <c r="Z4" s="57" t="s">
        <v>3</v>
      </c>
      <c r="AA4" s="58"/>
      <c r="AB4" s="57" t="s">
        <v>4</v>
      </c>
      <c r="AC4" s="58"/>
      <c r="AD4" s="57" t="s">
        <v>5</v>
      </c>
      <c r="AE4" s="58"/>
      <c r="AF4" s="57" t="s">
        <v>6</v>
      </c>
      <c r="AG4" s="58"/>
      <c r="AH4" s="57" t="s">
        <v>34</v>
      </c>
      <c r="AI4" s="58"/>
      <c r="AJ4" s="57" t="s">
        <v>7</v>
      </c>
      <c r="AK4" s="58"/>
      <c r="AL4" s="57" t="s">
        <v>8</v>
      </c>
      <c r="AM4" s="58"/>
      <c r="AN4" s="57" t="s">
        <v>9</v>
      </c>
      <c r="AO4" s="58"/>
      <c r="AP4" s="57" t="s">
        <v>10</v>
      </c>
      <c r="AQ4" s="58"/>
      <c r="AR4" s="57" t="s">
        <v>97</v>
      </c>
      <c r="AS4" s="58"/>
      <c r="AT4" s="57" t="s">
        <v>98</v>
      </c>
      <c r="AU4" s="58"/>
    </row>
    <row r="5" spans="2:52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  <c r="AR5" s="3" t="s">
        <v>12</v>
      </c>
      <c r="AS5" s="4" t="s">
        <v>13</v>
      </c>
      <c r="AT5" s="3" t="s">
        <v>12</v>
      </c>
      <c r="AU5" s="4" t="s">
        <v>13</v>
      </c>
    </row>
    <row r="6" spans="2:52" ht="5.25" customHeight="1" thickBot="1" x14ac:dyDescent="0.3"/>
    <row r="7" spans="2:52" x14ac:dyDescent="0.25">
      <c r="B7" s="5" t="s">
        <v>14</v>
      </c>
      <c r="D7" s="6"/>
      <c r="E7" s="7"/>
      <c r="F7" s="6"/>
      <c r="G7" s="7"/>
      <c r="H7" s="6">
        <v>-6.0186174936632142E-2</v>
      </c>
      <c r="I7" s="7">
        <v>-0.20557691655790222</v>
      </c>
      <c r="J7" s="6">
        <v>-6.0186174936632142E-2</v>
      </c>
      <c r="K7" s="7">
        <v>-0.20557691655790222</v>
      </c>
      <c r="L7" s="6">
        <v>-6.0186174936632142E-2</v>
      </c>
      <c r="M7" s="7">
        <v>-0.20557691655790222</v>
      </c>
      <c r="N7" s="6">
        <v>-6.0602807068437792E-2</v>
      </c>
      <c r="O7" s="7">
        <v>-0.20700000000000046</v>
      </c>
      <c r="P7" s="6">
        <v>-5.9862441515751819E-2</v>
      </c>
      <c r="Q7" s="7">
        <v>-0.20447114569737818</v>
      </c>
      <c r="R7" s="6">
        <v>-5.9862441515751819E-2</v>
      </c>
      <c r="S7" s="7">
        <v>-0.20447114569737818</v>
      </c>
      <c r="T7" s="6">
        <v>-5.9862441515751819E-2</v>
      </c>
      <c r="U7" s="7">
        <v>-0.20447114569737818</v>
      </c>
      <c r="V7" s="6">
        <v>-5.9862441515751819E-2</v>
      </c>
      <c r="W7" s="7">
        <v>-0.20447114569737818</v>
      </c>
      <c r="X7" s="6">
        <v>-5.9862441515751819E-2</v>
      </c>
      <c r="Y7" s="7">
        <v>-0.20447114569737818</v>
      </c>
      <c r="Z7" s="6">
        <v>-5.9862441515751819E-2</v>
      </c>
      <c r="AA7" s="7">
        <v>-0.20447114569737818</v>
      </c>
      <c r="AB7" s="6">
        <v>-5.7793351907855506E-2</v>
      </c>
      <c r="AC7" s="7">
        <v>-0.19740379074217182</v>
      </c>
      <c r="AD7" s="6">
        <v>-5.7793351907855506E-2</v>
      </c>
      <c r="AE7" s="7">
        <v>-0.19740379074217182</v>
      </c>
      <c r="AF7" s="6">
        <v>-5.7793351907855506E-2</v>
      </c>
      <c r="AG7" s="7">
        <v>-0.19740379074217182</v>
      </c>
      <c r="AH7" s="6">
        <v>-5.7793351907855506E-2</v>
      </c>
      <c r="AI7" s="7">
        <v>-0.19740379074217182</v>
      </c>
      <c r="AJ7" s="6">
        <v>-5.7793351907855506E-2</v>
      </c>
      <c r="AK7" s="7">
        <v>-0.19740379074217182</v>
      </c>
      <c r="AL7" s="6">
        <v>-5.7793351907855506E-2</v>
      </c>
      <c r="AM7" s="7">
        <v>-0.19740379074217182</v>
      </c>
      <c r="AN7" s="6">
        <v>-5.0004915622383739E-2</v>
      </c>
      <c r="AO7" s="7">
        <v>-0.1711688599735868</v>
      </c>
      <c r="AP7" s="6">
        <v>-4.2117191640272278E-2</v>
      </c>
      <c r="AQ7" s="7">
        <v>-0.14416885997358719</v>
      </c>
      <c r="AR7" s="6">
        <v>-4.2117191640272278E-2</v>
      </c>
      <c r="AS7" s="7">
        <v>-0.14416885997358719</v>
      </c>
      <c r="AT7" s="6">
        <v>-4.2117191640272278E-2</v>
      </c>
      <c r="AU7" s="7">
        <v>-0.14416885997358719</v>
      </c>
      <c r="AW7" s="56"/>
      <c r="AY7" s="45"/>
      <c r="AZ7" s="46"/>
    </row>
    <row r="8" spans="2:52" x14ac:dyDescent="0.25">
      <c r="B8" s="5" t="s">
        <v>15</v>
      </c>
      <c r="D8" s="8"/>
      <c r="E8" s="9"/>
      <c r="F8" s="8"/>
      <c r="G8" s="9"/>
      <c r="H8" s="8">
        <v>3.2763400862530379E-2</v>
      </c>
      <c r="I8" s="9">
        <v>6.2632766508457144E-2</v>
      </c>
      <c r="J8" s="8">
        <v>3.2763400862530379E-2</v>
      </c>
      <c r="K8" s="9">
        <v>6.2632766508457144E-2</v>
      </c>
      <c r="L8" s="8">
        <v>3.2763400862530379E-2</v>
      </c>
      <c r="M8" s="9">
        <v>6.2632766508457144E-2</v>
      </c>
      <c r="N8" s="8">
        <v>3.3069894933659416E-2</v>
      </c>
      <c r="O8" s="9">
        <v>6.3218681617630362E-2</v>
      </c>
      <c r="P8" s="8">
        <v>3.3343622110241666E-2</v>
      </c>
      <c r="Q8" s="9">
        <v>6.374195728152833E-2</v>
      </c>
      <c r="R8" s="8">
        <v>3.3343622110241666E-2</v>
      </c>
      <c r="S8" s="9">
        <v>6.374195728152833E-2</v>
      </c>
      <c r="T8" s="8">
        <v>3.3343622110241666E-2</v>
      </c>
      <c r="U8" s="9">
        <v>6.374195728152833E-2</v>
      </c>
      <c r="V8" s="8">
        <v>3.3343622110241666E-2</v>
      </c>
      <c r="W8" s="9">
        <v>6.374195728152833E-2</v>
      </c>
      <c r="X8" s="8">
        <v>3.3343622110241666E-2</v>
      </c>
      <c r="Y8" s="9">
        <v>6.374195728152833E-2</v>
      </c>
      <c r="Z8" s="8">
        <v>3.3343622110241666E-2</v>
      </c>
      <c r="AA8" s="9">
        <v>6.374195728152833E-2</v>
      </c>
      <c r="AB8" s="8">
        <v>3.5558737689551867E-2</v>
      </c>
      <c r="AC8" s="9">
        <v>6.797652430496684E-2</v>
      </c>
      <c r="AD8" s="8">
        <v>3.5558737689551867E-2</v>
      </c>
      <c r="AE8" s="9">
        <v>6.797652430496684E-2</v>
      </c>
      <c r="AF8" s="8">
        <v>3.5558737689551867E-2</v>
      </c>
      <c r="AG8" s="9">
        <v>6.797652430496684E-2</v>
      </c>
      <c r="AH8" s="8">
        <v>3.5558737689551867E-2</v>
      </c>
      <c r="AI8" s="9">
        <v>6.797652430496684E-2</v>
      </c>
      <c r="AJ8" s="8">
        <v>3.5558737689551867E-2</v>
      </c>
      <c r="AK8" s="9">
        <v>6.797652430496684E-2</v>
      </c>
      <c r="AL8" s="8">
        <v>3.5558737689551867E-2</v>
      </c>
      <c r="AM8" s="9">
        <v>6.797652430496684E-2</v>
      </c>
      <c r="AN8" s="8">
        <v>4.4154639002957019E-2</v>
      </c>
      <c r="AO8" s="9">
        <v>8.4584679448317809E-2</v>
      </c>
      <c r="AP8" s="8">
        <v>5.231749619852577E-2</v>
      </c>
      <c r="AQ8" s="9">
        <v>0.10022182822499182</v>
      </c>
      <c r="AR8" s="8">
        <v>5.231749619852577E-2</v>
      </c>
      <c r="AS8" s="9">
        <v>0.10022182822499182</v>
      </c>
      <c r="AT8" s="8">
        <v>5.231749619852577E-2</v>
      </c>
      <c r="AU8" s="9">
        <v>0.10022182822499182</v>
      </c>
      <c r="AW8" s="56"/>
      <c r="AY8" s="45"/>
      <c r="AZ8" s="46"/>
    </row>
    <row r="9" spans="2:52" x14ac:dyDescent="0.25">
      <c r="B9" s="5" t="s">
        <v>16</v>
      </c>
      <c r="D9" s="8"/>
      <c r="E9" s="9"/>
      <c r="F9" s="8"/>
      <c r="G9" s="9"/>
      <c r="H9" s="8">
        <v>3.1746031746031855E-2</v>
      </c>
      <c r="I9" s="9">
        <v>1.0000000000000007E-2</v>
      </c>
      <c r="J9" s="8">
        <v>3.1746031746031855E-2</v>
      </c>
      <c r="K9" s="9">
        <v>1.0000000000000007E-2</v>
      </c>
      <c r="L9" s="8">
        <v>3.1746031746031855E-2</v>
      </c>
      <c r="M9" s="9">
        <v>1.0000000000000007E-2</v>
      </c>
      <c r="N9" s="8">
        <v>3.8095238095238182E-2</v>
      </c>
      <c r="O9" s="9">
        <v>1.200000000000003E-2</v>
      </c>
      <c r="P9" s="8">
        <v>3.4920634920635019E-2</v>
      </c>
      <c r="Q9" s="9">
        <v>1.100000000000002E-2</v>
      </c>
      <c r="R9" s="8">
        <v>3.4920634920635019E-2</v>
      </c>
      <c r="S9" s="9">
        <v>1.100000000000002E-2</v>
      </c>
      <c r="T9" s="8">
        <v>3.4920634920635019E-2</v>
      </c>
      <c r="U9" s="9">
        <v>1.100000000000002E-2</v>
      </c>
      <c r="V9" s="8">
        <v>3.4920634920635019E-2</v>
      </c>
      <c r="W9" s="9">
        <v>1.100000000000002E-2</v>
      </c>
      <c r="X9" s="8">
        <v>3.4920634920635019E-2</v>
      </c>
      <c r="Y9" s="9">
        <v>1.100000000000002E-2</v>
      </c>
      <c r="Z9" s="8">
        <v>3.4920634920635019E-2</v>
      </c>
      <c r="AA9" s="9">
        <v>1.100000000000002E-2</v>
      </c>
      <c r="AB9" s="8">
        <v>3.4920634920635019E-2</v>
      </c>
      <c r="AC9" s="9">
        <v>1.100000000000002E-2</v>
      </c>
      <c r="AD9" s="8">
        <v>3.4920634920635019E-2</v>
      </c>
      <c r="AE9" s="9">
        <v>1.100000000000002E-2</v>
      </c>
      <c r="AF9" s="8">
        <v>3.4920634920635019E-2</v>
      </c>
      <c r="AG9" s="9">
        <v>1.100000000000002E-2</v>
      </c>
      <c r="AH9" s="8">
        <v>3.8095238095238182E-2</v>
      </c>
      <c r="AI9" s="9">
        <v>1.200000000000003E-2</v>
      </c>
      <c r="AJ9" s="8">
        <v>3.8095238095238182E-2</v>
      </c>
      <c r="AK9" s="9">
        <v>1.200000000000003E-2</v>
      </c>
      <c r="AL9" s="8">
        <v>3.8095238095238182E-2</v>
      </c>
      <c r="AM9" s="9">
        <v>1.200000000000003E-2</v>
      </c>
      <c r="AN9" s="8">
        <v>4.7619047619047894E-2</v>
      </c>
      <c r="AO9" s="9">
        <v>1.5000000000000091E-2</v>
      </c>
      <c r="AP9" s="8">
        <v>5.3968253968253999E-2</v>
      </c>
      <c r="AQ9" s="9">
        <v>1.7000000000000029E-2</v>
      </c>
      <c r="AR9" s="8">
        <v>5.3968253968253999E-2</v>
      </c>
      <c r="AS9" s="9">
        <v>1.7000000000000029E-2</v>
      </c>
      <c r="AT9" s="8">
        <v>5.3968253968253999E-2</v>
      </c>
      <c r="AU9" s="9">
        <v>1.7000000000000029E-2</v>
      </c>
      <c r="AW9" s="56"/>
      <c r="AY9" s="45"/>
      <c r="AZ9" s="46"/>
    </row>
    <row r="10" spans="2:52" x14ac:dyDescent="0.25">
      <c r="B10" s="5" t="s">
        <v>17</v>
      </c>
      <c r="D10" s="8"/>
      <c r="E10" s="9"/>
      <c r="F10" s="8"/>
      <c r="G10" s="9"/>
      <c r="H10" s="8">
        <v>0.17504041217787725</v>
      </c>
      <c r="I10" s="9">
        <v>0.41155286135362773</v>
      </c>
      <c r="J10" s="8">
        <v>0.17504041217787725</v>
      </c>
      <c r="K10" s="9">
        <v>0.41155286135362773</v>
      </c>
      <c r="L10" s="8">
        <v>0.17504041217787725</v>
      </c>
      <c r="M10" s="9">
        <v>0.41155286135362773</v>
      </c>
      <c r="N10" s="8">
        <v>0.17486405619489731</v>
      </c>
      <c r="O10" s="9">
        <v>0.41113821533840661</v>
      </c>
      <c r="P10" s="8">
        <v>0.17504041217787725</v>
      </c>
      <c r="Q10" s="9">
        <v>0.41155286135362773</v>
      </c>
      <c r="R10" s="8">
        <v>0.17504041217787725</v>
      </c>
      <c r="S10" s="9">
        <v>0.41155286135362773</v>
      </c>
      <c r="T10" s="8">
        <v>0.17504041217787725</v>
      </c>
      <c r="U10" s="9">
        <v>0.41155286135362773</v>
      </c>
      <c r="V10" s="8">
        <v>0.17504041217787725</v>
      </c>
      <c r="W10" s="9">
        <v>0.41155286135362773</v>
      </c>
      <c r="X10" s="8">
        <v>0.17504041217787725</v>
      </c>
      <c r="Y10" s="9">
        <v>0.41155286135362773</v>
      </c>
      <c r="Z10" s="8">
        <v>0.17504041217787725</v>
      </c>
      <c r="AA10" s="9">
        <v>0.41155286135362773</v>
      </c>
      <c r="AB10" s="8">
        <v>0.17070081790848524</v>
      </c>
      <c r="AC10" s="9">
        <v>0.40134966075291656</v>
      </c>
      <c r="AD10" s="8">
        <v>0.17070081790848524</v>
      </c>
      <c r="AE10" s="9">
        <v>0.40134966075291656</v>
      </c>
      <c r="AF10" s="8">
        <v>0.17070081790848524</v>
      </c>
      <c r="AG10" s="9">
        <v>0.40134966075291656</v>
      </c>
      <c r="AH10" s="8">
        <v>0.17027550094773769</v>
      </c>
      <c r="AI10" s="9">
        <v>0.40034966075291667</v>
      </c>
      <c r="AJ10" s="8">
        <v>0.17027550094773769</v>
      </c>
      <c r="AK10" s="9">
        <v>0.40034966075291667</v>
      </c>
      <c r="AL10" s="8">
        <v>0.17027550094773769</v>
      </c>
      <c r="AM10" s="9">
        <v>0.40034966075291667</v>
      </c>
      <c r="AN10" s="8">
        <v>0.17120441966040301</v>
      </c>
      <c r="AO10" s="9">
        <v>0.40308311345053927</v>
      </c>
      <c r="AP10" s="8">
        <v>0.18139811404932438</v>
      </c>
      <c r="AQ10" s="9">
        <v>0.42708311345053956</v>
      </c>
      <c r="AR10" s="8">
        <v>0.18139811404932438</v>
      </c>
      <c r="AS10" s="9">
        <v>0.42708311345053956</v>
      </c>
      <c r="AT10" s="8">
        <v>0.18139811404932438</v>
      </c>
      <c r="AU10" s="9">
        <v>0.42708311345053956</v>
      </c>
      <c r="AW10" s="56"/>
      <c r="AY10" s="45"/>
      <c r="AZ10" s="46"/>
    </row>
    <row r="11" spans="2:52" x14ac:dyDescent="0.25">
      <c r="B11" s="5" t="s">
        <v>18</v>
      </c>
      <c r="D11" s="8"/>
      <c r="E11" s="9"/>
      <c r="F11" s="8"/>
      <c r="G11" s="9"/>
      <c r="H11" s="8">
        <v>3.0144372361837757E-2</v>
      </c>
      <c r="I11" s="9">
        <v>6.6360936068595083E-2</v>
      </c>
      <c r="J11" s="8">
        <v>3.0144372361837757E-2</v>
      </c>
      <c r="K11" s="9">
        <v>6.6360936068595083E-2</v>
      </c>
      <c r="L11" s="8">
        <v>3.0144372361837757E-2</v>
      </c>
      <c r="M11" s="9">
        <v>6.6360936068595083E-2</v>
      </c>
      <c r="N11" s="8">
        <v>3.016149403034496E-2</v>
      </c>
      <c r="O11" s="9">
        <v>6.639862834281314E-2</v>
      </c>
      <c r="P11" s="8">
        <v>2.9969935016132876E-2</v>
      </c>
      <c r="Q11" s="9">
        <v>6.5976923244996072E-2</v>
      </c>
      <c r="R11" s="8">
        <v>2.9969935016132876E-2</v>
      </c>
      <c r="S11" s="9">
        <v>6.5976923244996072E-2</v>
      </c>
      <c r="T11" s="8">
        <v>2.9969935016132876E-2</v>
      </c>
      <c r="U11" s="9">
        <v>6.5976923244996072E-2</v>
      </c>
      <c r="V11" s="8">
        <v>2.9969935016132876E-2</v>
      </c>
      <c r="W11" s="9">
        <v>6.5976923244996072E-2</v>
      </c>
      <c r="X11" s="8">
        <v>2.9969935016132876E-2</v>
      </c>
      <c r="Y11" s="9">
        <v>6.5976923244996072E-2</v>
      </c>
      <c r="Z11" s="8">
        <v>2.9969935016132876E-2</v>
      </c>
      <c r="AA11" s="9">
        <v>6.5976923244996072E-2</v>
      </c>
      <c r="AB11" s="8">
        <v>2.4821989282577173E-2</v>
      </c>
      <c r="AC11" s="9">
        <v>5.4644045134003214E-2</v>
      </c>
      <c r="AD11" s="8">
        <v>2.4821989282577173E-2</v>
      </c>
      <c r="AE11" s="9">
        <v>5.4644045134003214E-2</v>
      </c>
      <c r="AF11" s="8">
        <v>2.4821989282577173E-2</v>
      </c>
      <c r="AG11" s="9">
        <v>5.4644045134003214E-2</v>
      </c>
      <c r="AH11" s="8">
        <v>2.4682083579647074E-2</v>
      </c>
      <c r="AI11" s="9">
        <v>5.4336051545802587E-2</v>
      </c>
      <c r="AJ11" s="8">
        <v>2.4682083579647074E-2</v>
      </c>
      <c r="AK11" s="9">
        <v>5.4336051545802587E-2</v>
      </c>
      <c r="AL11" s="8">
        <v>2.4682083579647074E-2</v>
      </c>
      <c r="AM11" s="9">
        <v>5.4336051545802587E-2</v>
      </c>
      <c r="AN11" s="8">
        <v>2.5534142322765518E-2</v>
      </c>
      <c r="AO11" s="9">
        <v>5.6258893020341226E-2</v>
      </c>
      <c r="AP11" s="8">
        <v>3.4782249425316047E-2</v>
      </c>
      <c r="AQ11" s="9">
        <v>7.6635072550724853E-2</v>
      </c>
      <c r="AR11" s="8">
        <v>3.4782249425316047E-2</v>
      </c>
      <c r="AS11" s="9">
        <v>7.6635072550724853E-2</v>
      </c>
      <c r="AT11" s="8">
        <v>3.4782249425316047E-2</v>
      </c>
      <c r="AU11" s="9">
        <v>7.6635072550724853E-2</v>
      </c>
      <c r="AW11" s="56"/>
      <c r="AY11" s="45"/>
      <c r="AZ11" s="46"/>
    </row>
    <row r="12" spans="2:52" x14ac:dyDescent="0.25">
      <c r="B12" s="5" t="s">
        <v>19</v>
      </c>
      <c r="D12" s="8"/>
      <c r="E12" s="9"/>
      <c r="F12" s="8"/>
      <c r="G12" s="9"/>
      <c r="H12" s="8">
        <v>3.1055900621118182E-2</v>
      </c>
      <c r="I12" s="9">
        <v>1.0000000000000075E-2</v>
      </c>
      <c r="J12" s="8">
        <v>3.1055900621118182E-2</v>
      </c>
      <c r="K12" s="9">
        <v>1.0000000000000075E-2</v>
      </c>
      <c r="L12" s="8">
        <v>3.1055900621118182E-2</v>
      </c>
      <c r="M12" s="9">
        <v>1.0000000000000075E-2</v>
      </c>
      <c r="N12" s="8">
        <v>3.4161490683229934E-2</v>
      </c>
      <c r="O12" s="9">
        <v>1.1000000000000055E-2</v>
      </c>
      <c r="P12" s="8">
        <v>3.1055900621118182E-2</v>
      </c>
      <c r="Q12" s="9">
        <v>1.0000000000000075E-2</v>
      </c>
      <c r="R12" s="8">
        <v>3.1055900621118182E-2</v>
      </c>
      <c r="S12" s="9">
        <v>1.0000000000000075E-2</v>
      </c>
      <c r="T12" s="8">
        <v>3.1055900621118182E-2</v>
      </c>
      <c r="U12" s="9">
        <v>1.0000000000000075E-2</v>
      </c>
      <c r="V12" s="8">
        <v>3.1055900621118182E-2</v>
      </c>
      <c r="W12" s="9">
        <v>1.0000000000000075E-2</v>
      </c>
      <c r="X12" s="8">
        <v>3.1055900621118182E-2</v>
      </c>
      <c r="Y12" s="9">
        <v>1.0000000000000075E-2</v>
      </c>
      <c r="Z12" s="8">
        <v>3.1055900621118182E-2</v>
      </c>
      <c r="AA12" s="9">
        <v>1.0000000000000075E-2</v>
      </c>
      <c r="AB12" s="8">
        <v>3.1055900621118182E-2</v>
      </c>
      <c r="AC12" s="9">
        <v>1.0000000000000075E-2</v>
      </c>
      <c r="AD12" s="8">
        <v>3.1055900621118182E-2</v>
      </c>
      <c r="AE12" s="9">
        <v>1.0000000000000075E-2</v>
      </c>
      <c r="AF12" s="8">
        <v>3.1055900621118182E-2</v>
      </c>
      <c r="AG12" s="9">
        <v>1.0000000000000075E-2</v>
      </c>
      <c r="AH12" s="8">
        <v>3.4161490683229934E-2</v>
      </c>
      <c r="AI12" s="9">
        <v>1.1000000000000055E-2</v>
      </c>
      <c r="AJ12" s="8">
        <v>3.4161490683229934E-2</v>
      </c>
      <c r="AK12" s="9">
        <v>1.1000000000000055E-2</v>
      </c>
      <c r="AL12" s="8">
        <v>3.4161490683229934E-2</v>
      </c>
      <c r="AM12" s="9">
        <v>1.1000000000000055E-2</v>
      </c>
      <c r="AN12" s="8">
        <v>3.1055900621118182E-2</v>
      </c>
      <c r="AO12" s="9">
        <v>1.0000000000000023E-2</v>
      </c>
      <c r="AP12" s="8">
        <v>4.0372670807453437E-2</v>
      </c>
      <c r="AQ12" s="9">
        <v>1.3000000000000015E-2</v>
      </c>
      <c r="AR12" s="8">
        <v>4.0372670807453437E-2</v>
      </c>
      <c r="AS12" s="9">
        <v>1.3000000000000015E-2</v>
      </c>
      <c r="AT12" s="8">
        <v>4.0372670807453437E-2</v>
      </c>
      <c r="AU12" s="9">
        <v>1.3000000000000015E-2</v>
      </c>
      <c r="AW12" s="56"/>
      <c r="AY12" s="45"/>
      <c r="AZ12" s="46"/>
    </row>
    <row r="13" spans="2:52" x14ac:dyDescent="0.25">
      <c r="B13" s="5" t="s">
        <v>20</v>
      </c>
      <c r="D13" s="8"/>
      <c r="E13" s="9"/>
      <c r="F13" s="8"/>
      <c r="G13" s="9"/>
      <c r="H13" s="8">
        <v>3.3008471087321301E-2</v>
      </c>
      <c r="I13" s="9">
        <v>7.4435406995851217E-2</v>
      </c>
      <c r="J13" s="8">
        <v>3.3008471087321301E-2</v>
      </c>
      <c r="K13" s="9">
        <v>7.4435406995851217E-2</v>
      </c>
      <c r="L13" s="8">
        <v>3.3008471087321301E-2</v>
      </c>
      <c r="M13" s="9">
        <v>7.4435406995851217E-2</v>
      </c>
      <c r="N13" s="8">
        <v>3.4346454779833113E-2</v>
      </c>
      <c r="O13" s="9">
        <v>7.7452613107654056E-2</v>
      </c>
      <c r="P13" s="8">
        <v>3.3310570923652305E-2</v>
      </c>
      <c r="Q13" s="9">
        <v>7.51166540675864E-2</v>
      </c>
      <c r="R13" s="8">
        <v>3.3310570923652305E-2</v>
      </c>
      <c r="S13" s="9">
        <v>7.51166540675864E-2</v>
      </c>
      <c r="T13" s="8">
        <v>3.3310570923652305E-2</v>
      </c>
      <c r="U13" s="9">
        <v>7.51166540675864E-2</v>
      </c>
      <c r="V13" s="8">
        <v>3.3310570923652305E-2</v>
      </c>
      <c r="W13" s="9">
        <v>7.51166540675864E-2</v>
      </c>
      <c r="X13" s="8">
        <v>3.3310570923652305E-2</v>
      </c>
      <c r="Y13" s="9">
        <v>7.51166540675864E-2</v>
      </c>
      <c r="Z13" s="8">
        <v>3.3310570923652305E-2</v>
      </c>
      <c r="AA13" s="9">
        <v>7.51166540675864E-2</v>
      </c>
      <c r="AB13" s="8">
        <v>2.8533760885927961E-2</v>
      </c>
      <c r="AC13" s="9">
        <v>6.4344758624163195E-2</v>
      </c>
      <c r="AD13" s="8">
        <v>2.8533760885927961E-2</v>
      </c>
      <c r="AE13" s="9">
        <v>6.4344758624163195E-2</v>
      </c>
      <c r="AF13" s="8">
        <v>2.8533760885927961E-2</v>
      </c>
      <c r="AG13" s="9">
        <v>6.4344758624163195E-2</v>
      </c>
      <c r="AH13" s="8">
        <v>2.8073606522014627E-2</v>
      </c>
      <c r="AI13" s="9">
        <v>6.3307092345461363E-2</v>
      </c>
      <c r="AJ13" s="8">
        <v>2.8073606522014627E-2</v>
      </c>
      <c r="AK13" s="9">
        <v>6.3307092345461363E-2</v>
      </c>
      <c r="AL13" s="8">
        <v>2.8073606522014627E-2</v>
      </c>
      <c r="AM13" s="9">
        <v>6.3307092345461363E-2</v>
      </c>
      <c r="AN13" s="8" t="s">
        <v>82</v>
      </c>
      <c r="AO13" s="9">
        <v>0</v>
      </c>
      <c r="AP13" s="8" t="s">
        <v>82</v>
      </c>
      <c r="AQ13" s="9">
        <v>0</v>
      </c>
      <c r="AR13" s="8" t="s">
        <v>82</v>
      </c>
      <c r="AS13" s="9">
        <v>0</v>
      </c>
      <c r="AT13" s="8" t="s">
        <v>82</v>
      </c>
      <c r="AU13" s="9">
        <v>0</v>
      </c>
      <c r="AV13" s="1" t="s">
        <v>96</v>
      </c>
      <c r="AW13" s="56"/>
      <c r="AY13" s="45"/>
      <c r="AZ13" s="46"/>
    </row>
    <row r="14" spans="2:52" x14ac:dyDescent="0.25">
      <c r="B14" s="5" t="s">
        <v>21</v>
      </c>
      <c r="D14" s="8"/>
      <c r="E14" s="9"/>
      <c r="F14" s="8"/>
      <c r="G14" s="9"/>
      <c r="H14" s="8">
        <v>3.6536532832329716E-2</v>
      </c>
      <c r="I14" s="9">
        <v>7.6982502210491827E-2</v>
      </c>
      <c r="J14" s="8">
        <v>3.6536532832329716E-2</v>
      </c>
      <c r="K14" s="9">
        <v>7.6982502210491827E-2</v>
      </c>
      <c r="L14" s="8">
        <v>3.6536532832329716E-2</v>
      </c>
      <c r="M14" s="9">
        <v>7.6982502210491827E-2</v>
      </c>
      <c r="N14" s="8">
        <v>3.7548647062334739E-2</v>
      </c>
      <c r="O14" s="9">
        <v>7.9115027655809286E-2</v>
      </c>
      <c r="P14" s="8">
        <v>3.6428754745956304E-2</v>
      </c>
      <c r="Q14" s="9">
        <v>7.6755413701284983E-2</v>
      </c>
      <c r="R14" s="8">
        <v>3.6428754745956304E-2</v>
      </c>
      <c r="S14" s="9">
        <v>7.6755413701284983E-2</v>
      </c>
      <c r="T14" s="8">
        <v>3.6428754745956304E-2</v>
      </c>
      <c r="U14" s="9">
        <v>7.6755413701284983E-2</v>
      </c>
      <c r="V14" s="8">
        <v>3.6428754745956304E-2</v>
      </c>
      <c r="W14" s="9">
        <v>7.6755413701284983E-2</v>
      </c>
      <c r="X14" s="8">
        <v>3.6428754745956304E-2</v>
      </c>
      <c r="Y14" s="9">
        <v>7.6755413701284983E-2</v>
      </c>
      <c r="Z14" s="8">
        <v>3.6428754745956304E-2</v>
      </c>
      <c r="AA14" s="9">
        <v>7.6755413701284983E-2</v>
      </c>
      <c r="AB14" s="8">
        <v>2.6695635302721232E-2</v>
      </c>
      <c r="AC14" s="9">
        <v>5.624772369981805E-2</v>
      </c>
      <c r="AD14" s="8">
        <v>2.6695635302721232E-2</v>
      </c>
      <c r="AE14" s="9">
        <v>5.624772369981805E-2</v>
      </c>
      <c r="AF14" s="8">
        <v>2.6695635302721232E-2</v>
      </c>
      <c r="AG14" s="9">
        <v>5.624772369981805E-2</v>
      </c>
      <c r="AH14" s="8">
        <v>2.6252475861150426E-2</v>
      </c>
      <c r="AI14" s="9">
        <v>5.5313986422477437E-2</v>
      </c>
      <c r="AJ14" s="8">
        <v>2.6252475861150426E-2</v>
      </c>
      <c r="AK14" s="9">
        <v>5.5313986422477437E-2</v>
      </c>
      <c r="AL14" s="8">
        <v>2.6252475861150426E-2</v>
      </c>
      <c r="AM14" s="9">
        <v>5.5313986422477437E-2</v>
      </c>
      <c r="AN14" s="8" t="s">
        <v>82</v>
      </c>
      <c r="AO14" s="9">
        <v>0</v>
      </c>
      <c r="AP14" s="8" t="s">
        <v>82</v>
      </c>
      <c r="AQ14" s="9">
        <v>0</v>
      </c>
      <c r="AR14" s="8" t="s">
        <v>82</v>
      </c>
      <c r="AS14" s="9">
        <v>0</v>
      </c>
      <c r="AT14" s="8" t="s">
        <v>82</v>
      </c>
      <c r="AU14" s="9">
        <v>0</v>
      </c>
      <c r="AV14" s="1" t="s">
        <v>96</v>
      </c>
      <c r="AW14" s="56"/>
      <c r="AY14" s="45"/>
      <c r="AZ14" s="46"/>
    </row>
    <row r="15" spans="2:52" x14ac:dyDescent="0.25">
      <c r="B15" s="5" t="s">
        <v>22</v>
      </c>
      <c r="D15" s="8"/>
      <c r="E15" s="9"/>
      <c r="F15" s="8"/>
      <c r="G15" s="9"/>
      <c r="H15" s="8">
        <v>3.8289580814907298E-2</v>
      </c>
      <c r="I15" s="9">
        <v>9.4557257909615625E-2</v>
      </c>
      <c r="J15" s="8">
        <v>3.8289580814907298E-2</v>
      </c>
      <c r="K15" s="9">
        <v>9.4557257909615625E-2</v>
      </c>
      <c r="L15" s="8">
        <v>3.8289580814907298E-2</v>
      </c>
      <c r="M15" s="9">
        <v>9.4557257909615625E-2</v>
      </c>
      <c r="N15" s="8">
        <v>3.4132586423517797E-2</v>
      </c>
      <c r="O15" s="9">
        <v>8.4291436701084438E-2</v>
      </c>
      <c r="P15" s="8">
        <v>3.7092579090257871E-2</v>
      </c>
      <c r="Q15" s="9">
        <v>9.1601226571924307E-2</v>
      </c>
      <c r="R15" s="8">
        <v>3.7092579090257871E-2</v>
      </c>
      <c r="S15" s="9">
        <v>9.1601226571924307E-2</v>
      </c>
      <c r="T15" s="8">
        <v>3.7111807250624684E-2</v>
      </c>
      <c r="U15" s="9">
        <v>9.1648711085471929E-2</v>
      </c>
      <c r="V15" s="8">
        <v>3.7111807250624684E-2</v>
      </c>
      <c r="W15" s="9">
        <v>9.1648711085471929E-2</v>
      </c>
      <c r="X15" s="8">
        <v>3.7111807250624684E-2</v>
      </c>
      <c r="Y15" s="9">
        <v>9.1648711085471929E-2</v>
      </c>
      <c r="Z15" s="8">
        <v>3.7111807250624684E-2</v>
      </c>
      <c r="AA15" s="9">
        <v>9.1648711085471929E-2</v>
      </c>
      <c r="AB15" s="8">
        <v>4.0038411095893123E-2</v>
      </c>
      <c r="AC15" s="9">
        <v>9.8876046269266396E-2</v>
      </c>
      <c r="AD15" s="8">
        <v>4.0038411095893123E-2</v>
      </c>
      <c r="AE15" s="9">
        <v>9.8876046269266396E-2</v>
      </c>
      <c r="AF15" s="8">
        <v>4.0038411095893123E-2</v>
      </c>
      <c r="AG15" s="9">
        <v>9.8876046269266396E-2</v>
      </c>
      <c r="AH15" s="8">
        <v>4.017530475188158E-2</v>
      </c>
      <c r="AI15" s="9">
        <v>9.9214109221641172E-2</v>
      </c>
      <c r="AJ15" s="8">
        <v>4.017530475188158E-2</v>
      </c>
      <c r="AK15" s="9">
        <v>9.9214109221641172E-2</v>
      </c>
      <c r="AL15" s="8">
        <v>4.017530475188158E-2</v>
      </c>
      <c r="AM15" s="9">
        <v>9.9214109221641172E-2</v>
      </c>
      <c r="AN15" s="8" t="s">
        <v>82</v>
      </c>
      <c r="AO15" s="9">
        <v>0</v>
      </c>
      <c r="AP15" s="8" t="s">
        <v>82</v>
      </c>
      <c r="AQ15" s="9">
        <v>0</v>
      </c>
      <c r="AR15" s="8" t="s">
        <v>82</v>
      </c>
      <c r="AS15" s="9">
        <v>0</v>
      </c>
      <c r="AT15" s="8" t="s">
        <v>82</v>
      </c>
      <c r="AU15" s="9">
        <v>0</v>
      </c>
      <c r="AV15" s="1" t="s">
        <v>96</v>
      </c>
      <c r="AW15" s="56"/>
      <c r="AY15" s="45"/>
      <c r="AZ15" s="46"/>
    </row>
    <row r="16" spans="2:52" x14ac:dyDescent="0.25">
      <c r="B16" s="5" t="s">
        <v>91</v>
      </c>
      <c r="D16" s="8"/>
      <c r="E16" s="9"/>
      <c r="F16" s="8"/>
      <c r="G16" s="9"/>
      <c r="H16" s="8" t="s">
        <v>82</v>
      </c>
      <c r="I16" s="9">
        <v>0</v>
      </c>
      <c r="J16" s="8" t="s">
        <v>82</v>
      </c>
      <c r="K16" s="9">
        <v>0</v>
      </c>
      <c r="L16" s="8" t="s">
        <v>82</v>
      </c>
      <c r="M16" s="9">
        <v>0</v>
      </c>
      <c r="N16" s="8" t="s">
        <v>82</v>
      </c>
      <c r="O16" s="9">
        <v>0</v>
      </c>
      <c r="P16" s="8" t="s">
        <v>82</v>
      </c>
      <c r="Q16" s="9">
        <v>0</v>
      </c>
      <c r="R16" s="8" t="s">
        <v>82</v>
      </c>
      <c r="S16" s="9">
        <v>0</v>
      </c>
      <c r="T16" s="8" t="s">
        <v>82</v>
      </c>
      <c r="U16" s="9">
        <v>0</v>
      </c>
      <c r="V16" s="8" t="s">
        <v>82</v>
      </c>
      <c r="W16" s="9">
        <v>0</v>
      </c>
      <c r="X16" s="8" t="s">
        <v>82</v>
      </c>
      <c r="Y16" s="9">
        <v>0</v>
      </c>
      <c r="Z16" s="8" t="s">
        <v>82</v>
      </c>
      <c r="AA16" s="9">
        <v>0</v>
      </c>
      <c r="AB16" s="8" t="s">
        <v>82</v>
      </c>
      <c r="AC16" s="9">
        <v>0</v>
      </c>
      <c r="AD16" s="8" t="s">
        <v>82</v>
      </c>
      <c r="AE16" s="9">
        <v>0</v>
      </c>
      <c r="AF16" s="8" t="s">
        <v>82</v>
      </c>
      <c r="AG16" s="9">
        <v>0</v>
      </c>
      <c r="AH16" s="8" t="s">
        <v>82</v>
      </c>
      <c r="AI16" s="9">
        <v>0</v>
      </c>
      <c r="AJ16" s="8" t="s">
        <v>82</v>
      </c>
      <c r="AK16" s="9">
        <v>0</v>
      </c>
      <c r="AL16" s="8" t="s">
        <v>82</v>
      </c>
      <c r="AM16" s="9">
        <v>0</v>
      </c>
      <c r="AN16" s="8" t="s">
        <v>82</v>
      </c>
      <c r="AO16" s="9">
        <v>0</v>
      </c>
      <c r="AP16" s="8" t="s">
        <v>82</v>
      </c>
      <c r="AQ16" s="9">
        <v>0</v>
      </c>
      <c r="AR16" s="8" t="s">
        <v>82</v>
      </c>
      <c r="AS16" s="9">
        <v>0</v>
      </c>
      <c r="AT16" s="8" t="s">
        <v>82</v>
      </c>
      <c r="AU16" s="9">
        <v>0</v>
      </c>
      <c r="AY16" s="45"/>
      <c r="AZ16" s="46"/>
    </row>
    <row r="17" spans="2:52" x14ac:dyDescent="0.25">
      <c r="B17" s="5" t="s">
        <v>92</v>
      </c>
      <c r="D17" s="8"/>
      <c r="E17" s="9"/>
      <c r="F17" s="8"/>
      <c r="G17" s="9"/>
      <c r="H17" s="8">
        <v>0.1452277615020261</v>
      </c>
      <c r="I17" s="9">
        <v>0.32901887423192167</v>
      </c>
      <c r="J17" s="8">
        <v>0.1452277615020261</v>
      </c>
      <c r="K17" s="9">
        <v>0.32901887423192167</v>
      </c>
      <c r="L17" s="8">
        <v>0.1452277615020261</v>
      </c>
      <c r="M17" s="9">
        <v>0.32901887423192167</v>
      </c>
      <c r="N17" s="8">
        <v>0.1461681634723182</v>
      </c>
      <c r="O17" s="9">
        <v>0.33114938973660818</v>
      </c>
      <c r="P17" s="8">
        <v>0.14502506246641489</v>
      </c>
      <c r="Q17" s="9">
        <v>0.32855965205694004</v>
      </c>
      <c r="R17" s="8">
        <v>0.14502506246641489</v>
      </c>
      <c r="S17" s="9">
        <v>0.32855965205694004</v>
      </c>
      <c r="T17" s="8">
        <v>0.14502506246641489</v>
      </c>
      <c r="U17" s="9">
        <v>0.32855965205694004</v>
      </c>
      <c r="V17" s="8">
        <v>0.14502506246641489</v>
      </c>
      <c r="W17" s="9">
        <v>0.32855965205694004</v>
      </c>
      <c r="X17" s="8">
        <v>0.14502506246641489</v>
      </c>
      <c r="Y17" s="9">
        <v>0.32855965205694004</v>
      </c>
      <c r="Z17" s="8">
        <v>0.14506039397673787</v>
      </c>
      <c r="AA17" s="9">
        <v>0.32863969690257505</v>
      </c>
      <c r="AB17" s="8">
        <v>0.13572981384303429</v>
      </c>
      <c r="AC17" s="9">
        <v>0.30750092192063694</v>
      </c>
      <c r="AD17" s="8">
        <v>0.13572981384303429</v>
      </c>
      <c r="AE17" s="9">
        <v>0.30750092192063694</v>
      </c>
      <c r="AF17" s="8">
        <v>0.13572981384303429</v>
      </c>
      <c r="AG17" s="9">
        <v>0.30750092192063694</v>
      </c>
      <c r="AH17" s="8">
        <v>0.13562203467210443</v>
      </c>
      <c r="AI17" s="9">
        <v>0.30725674421578086</v>
      </c>
      <c r="AJ17" s="8">
        <v>0.13562203467210443</v>
      </c>
      <c r="AK17" s="9">
        <v>0.30725674421578086</v>
      </c>
      <c r="AL17" s="8">
        <v>0.13562203467210443</v>
      </c>
      <c r="AM17" s="9">
        <v>0.30725674421578086</v>
      </c>
      <c r="AN17" s="8">
        <v>0.13645166141193199</v>
      </c>
      <c r="AO17" s="9">
        <v>0.3090896356315137</v>
      </c>
      <c r="AP17" s="8">
        <v>0.14736860413749731</v>
      </c>
      <c r="AQ17" s="9">
        <v>0.33381864086559732</v>
      </c>
      <c r="AR17" s="8">
        <v>0.14736860413749731</v>
      </c>
      <c r="AS17" s="9">
        <v>0.33381864086559732</v>
      </c>
      <c r="AT17" s="8">
        <v>0.14729800526554815</v>
      </c>
      <c r="AU17" s="9">
        <v>0.33365872064637114</v>
      </c>
      <c r="AY17" s="45"/>
      <c r="AZ17" s="46"/>
    </row>
    <row r="18" spans="2:52" x14ac:dyDescent="0.25">
      <c r="B18" s="5" t="s">
        <v>23</v>
      </c>
      <c r="D18" s="8"/>
      <c r="E18" s="9"/>
      <c r="F18" s="8"/>
      <c r="G18" s="9"/>
      <c r="H18" s="8">
        <v>2.9515552178275062E-2</v>
      </c>
      <c r="I18" s="9">
        <v>7.0120032549120484E-2</v>
      </c>
      <c r="J18" s="8">
        <v>2.9515552178275062E-2</v>
      </c>
      <c r="K18" s="9">
        <v>7.0120032549120484E-2</v>
      </c>
      <c r="L18" s="8">
        <v>2.9515552178275062E-2</v>
      </c>
      <c r="M18" s="9">
        <v>7.0120032549120484E-2</v>
      </c>
      <c r="N18" s="8">
        <v>3.1363715422531691E-2</v>
      </c>
      <c r="O18" s="9">
        <v>7.4510709913400405E-2</v>
      </c>
      <c r="P18" s="8">
        <v>2.9886266485367186E-2</v>
      </c>
      <c r="Q18" s="9">
        <v>7.1000737715086165E-2</v>
      </c>
      <c r="R18" s="8">
        <v>2.9886266485367186E-2</v>
      </c>
      <c r="S18" s="9">
        <v>7.1000737715086165E-2</v>
      </c>
      <c r="T18" s="8">
        <v>2.9886266485367186E-2</v>
      </c>
      <c r="U18" s="9">
        <v>7.1000737715086165E-2</v>
      </c>
      <c r="V18" s="8">
        <v>2.9886266485367186E-2</v>
      </c>
      <c r="W18" s="9">
        <v>7.1000737715086165E-2</v>
      </c>
      <c r="X18" s="8">
        <v>2.9886266485367186E-2</v>
      </c>
      <c r="Y18" s="9">
        <v>7.1000737715086165E-2</v>
      </c>
      <c r="Z18" s="8">
        <v>2.9921143640145864E-2</v>
      </c>
      <c r="AA18" s="9">
        <v>7.1083595295168958E-2</v>
      </c>
      <c r="AB18" s="8">
        <v>3.1441402764212256E-2</v>
      </c>
      <c r="AC18" s="9">
        <v>7.469527156057483E-2</v>
      </c>
      <c r="AD18" s="8">
        <v>3.1441402764212256E-2</v>
      </c>
      <c r="AE18" s="9">
        <v>7.469527156057483E-2</v>
      </c>
      <c r="AF18" s="8">
        <v>3.1441402764212256E-2</v>
      </c>
      <c r="AG18" s="9">
        <v>7.469527156057483E-2</v>
      </c>
      <c r="AH18" s="8">
        <v>3.129247026539117E-2</v>
      </c>
      <c r="AI18" s="9">
        <v>7.4341452949902215E-2</v>
      </c>
      <c r="AJ18" s="8">
        <v>3.129247026539117E-2</v>
      </c>
      <c r="AK18" s="9">
        <v>7.4341452949902215E-2</v>
      </c>
      <c r="AL18" s="8">
        <v>3.129247026539117E-2</v>
      </c>
      <c r="AM18" s="9">
        <v>7.4341452949902215E-2</v>
      </c>
      <c r="AN18" s="8">
        <v>4.6206733463650895E-2</v>
      </c>
      <c r="AO18" s="9">
        <v>0.10974416935364636</v>
      </c>
      <c r="AP18" s="8">
        <v>5.490325540713914E-2</v>
      </c>
      <c r="AQ18" s="9">
        <v>0.13039900698038925</v>
      </c>
      <c r="AR18" s="8">
        <v>5.490325540713914E-2</v>
      </c>
      <c r="AS18" s="9">
        <v>0.13039900698038925</v>
      </c>
      <c r="AT18" s="8">
        <v>5.473800328722489E-2</v>
      </c>
      <c r="AU18" s="9">
        <v>0.13000652183213268</v>
      </c>
      <c r="AW18" s="56"/>
      <c r="AY18" s="45"/>
      <c r="AZ18" s="46"/>
    </row>
    <row r="19" spans="2:52" x14ac:dyDescent="0.25">
      <c r="B19" s="5" t="s">
        <v>24</v>
      </c>
      <c r="D19" s="8"/>
      <c r="E19" s="9"/>
      <c r="F19" s="8"/>
      <c r="G19" s="9"/>
      <c r="H19" s="8">
        <v>3.5444207210508338E-2</v>
      </c>
      <c r="I19" s="9">
        <v>7.9090184943968356E-2</v>
      </c>
      <c r="J19" s="8">
        <v>3.5444207210508338E-2</v>
      </c>
      <c r="K19" s="9">
        <v>7.9090184943968356E-2</v>
      </c>
      <c r="L19" s="8">
        <v>3.5444207210508338E-2</v>
      </c>
      <c r="M19" s="9">
        <v>7.9090184943968356E-2</v>
      </c>
      <c r="N19" s="8">
        <v>3.8305198827623732E-2</v>
      </c>
      <c r="O19" s="9">
        <v>8.5474200102691578E-2</v>
      </c>
      <c r="P19" s="8">
        <v>3.6133011157248651E-2</v>
      </c>
      <c r="Q19" s="9">
        <v>8.0627181700992423E-2</v>
      </c>
      <c r="R19" s="8">
        <v>3.6133011157248651E-2</v>
      </c>
      <c r="S19" s="9">
        <v>8.0627181700992423E-2</v>
      </c>
      <c r="T19" s="8">
        <v>3.6366495664777343E-2</v>
      </c>
      <c r="U19" s="9">
        <v>8.1148178905763271E-2</v>
      </c>
      <c r="V19" s="8">
        <v>3.6366495664777343E-2</v>
      </c>
      <c r="W19" s="9">
        <v>8.1148178905763271E-2</v>
      </c>
      <c r="X19" s="8">
        <v>3.6366495664777343E-2</v>
      </c>
      <c r="Y19" s="9">
        <v>8.1148178905763271E-2</v>
      </c>
      <c r="Z19" s="8">
        <v>3.6366495664777343E-2</v>
      </c>
      <c r="AA19" s="9">
        <v>8.1148178905763271E-2</v>
      </c>
      <c r="AB19" s="8">
        <v>3.5558338570075065E-2</v>
      </c>
      <c r="AC19" s="9">
        <v>7.9344857598442731E-2</v>
      </c>
      <c r="AD19" s="8">
        <v>3.5558338570075065E-2</v>
      </c>
      <c r="AE19" s="9">
        <v>7.9344857598442731E-2</v>
      </c>
      <c r="AF19" s="8">
        <v>3.5558338570075065E-2</v>
      </c>
      <c r="AG19" s="9">
        <v>7.9344857598442731E-2</v>
      </c>
      <c r="AH19" s="8">
        <v>3.5477110832595304E-2</v>
      </c>
      <c r="AI19" s="9">
        <v>7.916360606863157E-2</v>
      </c>
      <c r="AJ19" s="8">
        <v>3.5477110832595304E-2</v>
      </c>
      <c r="AK19" s="9">
        <v>7.916360606863157E-2</v>
      </c>
      <c r="AL19" s="8">
        <v>3.5477110832595304E-2</v>
      </c>
      <c r="AM19" s="9">
        <v>7.916360606863157E-2</v>
      </c>
      <c r="AN19" s="8">
        <v>5.203249407085897E-2</v>
      </c>
      <c r="AO19" s="9">
        <v>0.11619049091715813</v>
      </c>
      <c r="AP19" s="8">
        <v>6.0936180086786473E-2</v>
      </c>
      <c r="AQ19" s="9">
        <v>0.13607275233161248</v>
      </c>
      <c r="AR19" s="8">
        <v>6.0936180086786473E-2</v>
      </c>
      <c r="AS19" s="9">
        <v>0.13607275233161248</v>
      </c>
      <c r="AT19" s="8">
        <v>6.1091797338116205E-2</v>
      </c>
      <c r="AU19" s="9">
        <v>0.13642025143097447</v>
      </c>
      <c r="AW19" s="56"/>
      <c r="AY19" s="45"/>
      <c r="AZ19" s="46"/>
    </row>
    <row r="20" spans="2:52" x14ac:dyDescent="0.25">
      <c r="B20" s="5" t="s">
        <v>25</v>
      </c>
      <c r="D20" s="8"/>
      <c r="E20" s="9"/>
      <c r="F20" s="8"/>
      <c r="G20" s="9"/>
      <c r="H20" s="8">
        <v>3.6899506612505517E-2</v>
      </c>
      <c r="I20" s="9">
        <v>6.3617193709805883E-2</v>
      </c>
      <c r="J20" s="8">
        <v>3.6899506612505517E-2</v>
      </c>
      <c r="K20" s="9">
        <v>6.3617193709805883E-2</v>
      </c>
      <c r="L20" s="8">
        <v>3.6899506612505517E-2</v>
      </c>
      <c r="M20" s="9">
        <v>6.3617193709805883E-2</v>
      </c>
      <c r="N20" s="8">
        <v>3.7993189794368831E-2</v>
      </c>
      <c r="O20" s="9">
        <v>6.5502775963476922E-2</v>
      </c>
      <c r="P20" s="8">
        <v>3.6389741453606295E-2</v>
      </c>
      <c r="Q20" s="9">
        <v>6.2738324807824195E-2</v>
      </c>
      <c r="R20" s="8">
        <v>3.6389741453606295E-2</v>
      </c>
      <c r="S20" s="9">
        <v>6.2738324807824195E-2</v>
      </c>
      <c r="T20" s="8">
        <v>3.6389741453606295E-2</v>
      </c>
      <c r="U20" s="9">
        <v>6.2738324807824195E-2</v>
      </c>
      <c r="V20" s="8">
        <v>3.6389741453606295E-2</v>
      </c>
      <c r="W20" s="9">
        <v>6.2738324807824195E-2</v>
      </c>
      <c r="X20" s="8">
        <v>3.6389741453606295E-2</v>
      </c>
      <c r="Y20" s="9">
        <v>6.2738324807824195E-2</v>
      </c>
      <c r="Z20" s="8">
        <v>3.6389741453606295E-2</v>
      </c>
      <c r="AA20" s="9">
        <v>6.2738324807824195E-2</v>
      </c>
      <c r="AB20" s="8">
        <v>3.0904286128213609E-2</v>
      </c>
      <c r="AC20" s="9">
        <v>5.3281036457423013E-2</v>
      </c>
      <c r="AD20" s="8">
        <v>3.0904286128213609E-2</v>
      </c>
      <c r="AE20" s="9">
        <v>5.3281036457423013E-2</v>
      </c>
      <c r="AF20" s="8">
        <v>3.0904286128213609E-2</v>
      </c>
      <c r="AG20" s="9">
        <v>5.3281036457423013E-2</v>
      </c>
      <c r="AH20" s="8">
        <v>3.0784636213705419E-2</v>
      </c>
      <c r="AI20" s="9">
        <v>5.3074752078920262E-2</v>
      </c>
      <c r="AJ20" s="8">
        <v>3.0784636213705419E-2</v>
      </c>
      <c r="AK20" s="9">
        <v>5.3074752078920262E-2</v>
      </c>
      <c r="AL20" s="8">
        <v>3.0784636213705419E-2</v>
      </c>
      <c r="AM20" s="9">
        <v>5.3074752078920262E-2</v>
      </c>
      <c r="AN20" s="8">
        <v>4.7943728172760824E-2</v>
      </c>
      <c r="AO20" s="9">
        <v>8.3152380410302984E-2</v>
      </c>
      <c r="AP20" s="8">
        <v>5.7574940905488869E-2</v>
      </c>
      <c r="AQ20" s="9">
        <v>9.9856510345266422E-2</v>
      </c>
      <c r="AR20" s="8">
        <v>5.7574940905488869E-2</v>
      </c>
      <c r="AS20" s="9">
        <v>9.9856510345266422E-2</v>
      </c>
      <c r="AT20" s="8">
        <v>5.8029288782382116E-2</v>
      </c>
      <c r="AU20" s="9">
        <v>0.10064451972496904</v>
      </c>
      <c r="AW20" s="56"/>
      <c r="AY20" s="45"/>
      <c r="AZ20" s="46"/>
    </row>
    <row r="21" spans="2:52" x14ac:dyDescent="0.25">
      <c r="B21" s="5" t="s">
        <v>78</v>
      </c>
      <c r="D21" s="8"/>
      <c r="E21" s="9"/>
      <c r="F21" s="8"/>
      <c r="G21" s="9"/>
      <c r="H21" s="8">
        <v>3.7220843672456594E-2</v>
      </c>
      <c r="I21" s="9">
        <v>9.0000000000000302E-2</v>
      </c>
      <c r="J21" s="8">
        <v>3.7220843672456594E-2</v>
      </c>
      <c r="K21" s="9">
        <v>9.0000000000000302E-2</v>
      </c>
      <c r="L21" s="8">
        <v>3.7220843672456594E-2</v>
      </c>
      <c r="M21" s="9">
        <v>9.0000000000000302E-2</v>
      </c>
      <c r="N21" s="8">
        <v>3.0603804797353362E-2</v>
      </c>
      <c r="O21" s="9">
        <v>7.4000000000000454E-2</v>
      </c>
      <c r="P21" s="8">
        <v>3.7634408602150282E-2</v>
      </c>
      <c r="Q21" s="9">
        <v>9.0999999999999595E-2</v>
      </c>
      <c r="R21" s="8">
        <v>3.7634408602150282E-2</v>
      </c>
      <c r="S21" s="9">
        <v>9.0999999999999595E-2</v>
      </c>
      <c r="T21" s="8">
        <v>3.7634408602150282E-2</v>
      </c>
      <c r="U21" s="9">
        <v>9.0999999999999595E-2</v>
      </c>
      <c r="V21" s="8">
        <v>3.7634408602150282E-2</v>
      </c>
      <c r="W21" s="9">
        <v>9.0999999999999595E-2</v>
      </c>
      <c r="X21" s="8">
        <v>3.7634408602150282E-2</v>
      </c>
      <c r="Y21" s="9">
        <v>9.0999999999999595E-2</v>
      </c>
      <c r="Z21" s="8">
        <v>3.8047973531844415E-2</v>
      </c>
      <c r="AA21" s="9">
        <v>9.1999999999999749E-2</v>
      </c>
      <c r="AB21" s="8">
        <v>5.9139784946236729E-2</v>
      </c>
      <c r="AC21" s="9">
        <v>0.14300000000000015</v>
      </c>
      <c r="AD21" s="8">
        <v>5.9139784946236729E-2</v>
      </c>
      <c r="AE21" s="9">
        <v>0.14300000000000015</v>
      </c>
      <c r="AF21" s="8">
        <v>5.9139784946236729E-2</v>
      </c>
      <c r="AG21" s="9">
        <v>0.14300000000000015</v>
      </c>
      <c r="AH21" s="8">
        <v>5.9966914805624549E-2</v>
      </c>
      <c r="AI21" s="9">
        <v>0.14500000000000002</v>
      </c>
      <c r="AJ21" s="8">
        <v>5.9966914805624549E-2</v>
      </c>
      <c r="AK21" s="9">
        <v>0.14500000000000002</v>
      </c>
      <c r="AL21" s="8">
        <v>5.9966914805624549E-2</v>
      </c>
      <c r="AM21" s="9">
        <v>0.14500000000000002</v>
      </c>
      <c r="AN21" s="8">
        <v>6.9065343258891687E-2</v>
      </c>
      <c r="AO21" s="9">
        <v>0.16699999999999987</v>
      </c>
      <c r="AP21" s="8">
        <v>7.526881720430123E-2</v>
      </c>
      <c r="AQ21" s="9">
        <v>0.18200000000000016</v>
      </c>
      <c r="AR21" s="8">
        <v>7.6095947063688829E-2</v>
      </c>
      <c r="AS21" s="9">
        <v>0.1839999999999998</v>
      </c>
      <c r="AT21" s="8">
        <v>7.6095947063688829E-2</v>
      </c>
      <c r="AU21" s="9">
        <v>0.1839999999999998</v>
      </c>
      <c r="AW21" s="56"/>
      <c r="AY21" s="45"/>
      <c r="AZ21" s="46"/>
    </row>
    <row r="22" spans="2:52" x14ac:dyDescent="0.25">
      <c r="B22" s="5" t="s">
        <v>79</v>
      </c>
      <c r="D22" s="8"/>
      <c r="E22" s="9"/>
      <c r="F22" s="8"/>
      <c r="G22" s="9"/>
      <c r="H22" s="8">
        <v>3.567405182125416E-2</v>
      </c>
      <c r="I22" s="9">
        <v>9.4999999999999696E-2</v>
      </c>
      <c r="J22" s="8">
        <v>3.567405182125416E-2</v>
      </c>
      <c r="K22" s="9">
        <v>9.4999999999999696E-2</v>
      </c>
      <c r="L22" s="8">
        <v>3.567405182125416E-2</v>
      </c>
      <c r="M22" s="9">
        <v>9.4999999999999696E-2</v>
      </c>
      <c r="N22" s="8">
        <v>3.1167855801727207E-2</v>
      </c>
      <c r="O22" s="9">
        <v>8.2999999999999782E-2</v>
      </c>
      <c r="P22" s="8">
        <v>3.7551633496057057E-2</v>
      </c>
      <c r="Q22" s="9">
        <v>9.9999999999999784E-2</v>
      </c>
      <c r="R22" s="8">
        <v>3.7551633496057057E-2</v>
      </c>
      <c r="S22" s="9">
        <v>9.9999999999999784E-2</v>
      </c>
      <c r="T22" s="8">
        <v>3.7551633496057057E-2</v>
      </c>
      <c r="U22" s="9">
        <v>9.9999999999999784E-2</v>
      </c>
      <c r="V22" s="8">
        <v>3.7551633496057057E-2</v>
      </c>
      <c r="W22" s="9">
        <v>9.9999999999999784E-2</v>
      </c>
      <c r="X22" s="8">
        <v>3.7551633496057057E-2</v>
      </c>
      <c r="Y22" s="9">
        <v>9.9999999999999784E-2</v>
      </c>
      <c r="Z22" s="8">
        <v>3.7551633496057057E-2</v>
      </c>
      <c r="AA22" s="9">
        <v>9.9999999999999784E-2</v>
      </c>
      <c r="AB22" s="8">
        <v>6.083364626361254E-2</v>
      </c>
      <c r="AC22" s="9">
        <v>0.16200000000000012</v>
      </c>
      <c r="AD22" s="8">
        <v>6.083364626361254E-2</v>
      </c>
      <c r="AE22" s="9">
        <v>0.16200000000000012</v>
      </c>
      <c r="AF22" s="8">
        <v>6.083364626361254E-2</v>
      </c>
      <c r="AG22" s="9">
        <v>0.16200000000000012</v>
      </c>
      <c r="AH22" s="8">
        <v>6.1584678933533477E-2</v>
      </c>
      <c r="AI22" s="9">
        <v>0.16399999999999984</v>
      </c>
      <c r="AJ22" s="8">
        <v>6.1584678933533477E-2</v>
      </c>
      <c r="AK22" s="9">
        <v>0.16399999999999984</v>
      </c>
      <c r="AL22" s="8">
        <v>6.1584678933533477E-2</v>
      </c>
      <c r="AM22" s="9">
        <v>0.16399999999999984</v>
      </c>
      <c r="AN22" s="8">
        <v>6.9846038302666447E-2</v>
      </c>
      <c r="AO22" s="9">
        <v>0.18600000000000061</v>
      </c>
      <c r="AP22" s="8">
        <v>7.5478783327074694E-2</v>
      </c>
      <c r="AQ22" s="9">
        <v>0.20100000000000001</v>
      </c>
      <c r="AR22" s="8">
        <v>7.5854299662035274E-2</v>
      </c>
      <c r="AS22" s="9">
        <v>0.20200000000000012</v>
      </c>
      <c r="AT22" s="8">
        <v>7.5478783327074694E-2</v>
      </c>
      <c r="AU22" s="9">
        <v>0.20100000000000001</v>
      </c>
      <c r="AW22" s="56"/>
      <c r="AY22" s="45"/>
      <c r="AZ22" s="46"/>
    </row>
    <row r="23" spans="2:52" x14ac:dyDescent="0.25">
      <c r="B23" s="5" t="s">
        <v>80</v>
      </c>
      <c r="D23" s="8"/>
      <c r="E23" s="9"/>
      <c r="F23" s="8"/>
      <c r="G23" s="9"/>
      <c r="H23" s="8">
        <v>3.5547483134405811E-2</v>
      </c>
      <c r="I23" s="9">
        <v>0.13699999999999987</v>
      </c>
      <c r="J23" s="8">
        <v>3.5547483134405811E-2</v>
      </c>
      <c r="K23" s="9">
        <v>0.13699999999999987</v>
      </c>
      <c r="L23" s="8">
        <v>3.5547483134405811E-2</v>
      </c>
      <c r="M23" s="9">
        <v>0.13699999999999987</v>
      </c>
      <c r="N23" s="8">
        <v>3.3471717695900072E-2</v>
      </c>
      <c r="O23" s="9">
        <v>0.12899999999999928</v>
      </c>
      <c r="P23" s="8">
        <v>3.7363777893097971E-2</v>
      </c>
      <c r="Q23" s="9">
        <v>0.14399999999999974</v>
      </c>
      <c r="R23" s="8">
        <v>3.7363777893097971E-2</v>
      </c>
      <c r="S23" s="9">
        <v>0.14399999999999974</v>
      </c>
      <c r="T23" s="8">
        <v>3.7363777893097971E-2</v>
      </c>
      <c r="U23" s="9">
        <v>0.14399999999999974</v>
      </c>
      <c r="V23" s="8">
        <v>3.7363777893097971E-2</v>
      </c>
      <c r="W23" s="9">
        <v>0.14399999999999974</v>
      </c>
      <c r="X23" s="8">
        <v>3.7363777893097971E-2</v>
      </c>
      <c r="Y23" s="9">
        <v>0.14399999999999974</v>
      </c>
      <c r="Z23" s="8">
        <v>3.7363777893097971E-2</v>
      </c>
      <c r="AA23" s="9">
        <v>0.14399999999999974</v>
      </c>
      <c r="AB23" s="8">
        <v>5.3450960041515172E-2</v>
      </c>
      <c r="AC23" s="9">
        <v>0.20599999999999938</v>
      </c>
      <c r="AD23" s="8">
        <v>5.3450960041515172E-2</v>
      </c>
      <c r="AE23" s="9">
        <v>0.20599999999999938</v>
      </c>
      <c r="AF23" s="8">
        <v>5.3450960041515172E-2</v>
      </c>
      <c r="AG23" s="9">
        <v>0.20599999999999938</v>
      </c>
      <c r="AH23" s="8">
        <v>5.4229372080954796E-2</v>
      </c>
      <c r="AI23" s="9">
        <v>0.20899999999999949</v>
      </c>
      <c r="AJ23" s="8">
        <v>5.4229372080954796E-2</v>
      </c>
      <c r="AK23" s="9">
        <v>0.20899999999999949</v>
      </c>
      <c r="AL23" s="8">
        <v>5.4229372080954796E-2</v>
      </c>
      <c r="AM23" s="9">
        <v>0.20899999999999949</v>
      </c>
      <c r="AN23" s="8">
        <v>6.3051375194603132E-2</v>
      </c>
      <c r="AO23" s="9">
        <v>0.24300000000000047</v>
      </c>
      <c r="AP23" s="8">
        <v>6.9538142189932595E-2</v>
      </c>
      <c r="AQ23" s="9">
        <v>0.2679999999999999</v>
      </c>
      <c r="AR23" s="8">
        <v>6.9797612869745951E-2</v>
      </c>
      <c r="AS23" s="9">
        <v>0.26900000000000057</v>
      </c>
      <c r="AT23" s="8">
        <v>6.9538142189932595E-2</v>
      </c>
      <c r="AU23" s="9">
        <v>0.2679999999999999</v>
      </c>
      <c r="AW23" s="56"/>
      <c r="AY23" s="45"/>
      <c r="AZ23" s="46"/>
    </row>
    <row r="24" spans="2:52" x14ac:dyDescent="0.25">
      <c r="B24" s="5" t="s">
        <v>81</v>
      </c>
      <c r="D24" s="8"/>
      <c r="E24" s="9"/>
      <c r="F24" s="8"/>
      <c r="G24" s="9"/>
      <c r="H24" s="8" t="s">
        <v>82</v>
      </c>
      <c r="I24" s="9">
        <v>0</v>
      </c>
      <c r="J24" s="8" t="s">
        <v>82</v>
      </c>
      <c r="K24" s="9">
        <v>0</v>
      </c>
      <c r="L24" s="8" t="s">
        <v>82</v>
      </c>
      <c r="M24" s="9">
        <v>0</v>
      </c>
      <c r="N24" s="8" t="s">
        <v>82</v>
      </c>
      <c r="O24" s="9">
        <v>0</v>
      </c>
      <c r="P24" s="8" t="s">
        <v>82</v>
      </c>
      <c r="Q24" s="9">
        <v>0</v>
      </c>
      <c r="R24" s="8" t="s">
        <v>82</v>
      </c>
      <c r="S24" s="9">
        <v>0</v>
      </c>
      <c r="T24" s="8" t="s">
        <v>82</v>
      </c>
      <c r="U24" s="9">
        <v>0</v>
      </c>
      <c r="V24" s="8" t="s">
        <v>82</v>
      </c>
      <c r="W24" s="9">
        <v>0</v>
      </c>
      <c r="X24" s="8" t="s">
        <v>82</v>
      </c>
      <c r="Y24" s="9">
        <v>0</v>
      </c>
      <c r="Z24" s="8" t="s">
        <v>82</v>
      </c>
      <c r="AA24" s="9">
        <v>0</v>
      </c>
      <c r="AB24" s="8" t="s">
        <v>82</v>
      </c>
      <c r="AC24" s="9">
        <v>0</v>
      </c>
      <c r="AD24" s="8" t="s">
        <v>82</v>
      </c>
      <c r="AE24" s="9">
        <v>0</v>
      </c>
      <c r="AF24" s="8" t="s">
        <v>82</v>
      </c>
      <c r="AG24" s="9">
        <v>0</v>
      </c>
      <c r="AH24" s="8" t="s">
        <v>82</v>
      </c>
      <c r="AI24" s="9">
        <v>0</v>
      </c>
      <c r="AJ24" s="8" t="s">
        <v>82</v>
      </c>
      <c r="AK24" s="9">
        <v>0</v>
      </c>
      <c r="AL24" s="8" t="s">
        <v>82</v>
      </c>
      <c r="AM24" s="9">
        <v>0</v>
      </c>
      <c r="AN24" s="8" t="s">
        <v>82</v>
      </c>
      <c r="AO24" s="9">
        <v>0</v>
      </c>
      <c r="AP24" s="8" t="s">
        <v>82</v>
      </c>
      <c r="AQ24" s="9">
        <v>0</v>
      </c>
      <c r="AR24" s="8" t="s">
        <v>82</v>
      </c>
      <c r="AS24" s="9">
        <v>0</v>
      </c>
      <c r="AT24" s="8" t="s">
        <v>82</v>
      </c>
      <c r="AU24" s="9">
        <v>0</v>
      </c>
      <c r="AY24" s="45"/>
      <c r="AZ24" s="46"/>
    </row>
    <row r="25" spans="2:52" ht="16.5" thickBot="1" x14ac:dyDescent="0.3">
      <c r="B25" s="5" t="s">
        <v>26</v>
      </c>
      <c r="D25" s="10"/>
      <c r="E25" s="11"/>
      <c r="F25" s="10"/>
      <c r="G25" s="11"/>
      <c r="H25" s="10">
        <v>3.5947850432698436E-2</v>
      </c>
      <c r="I25" s="11">
        <v>9.9510757196617269E-2</v>
      </c>
      <c r="J25" s="10">
        <v>3.5947850432698436E-2</v>
      </c>
      <c r="K25" s="11">
        <v>9.9510757196617269E-2</v>
      </c>
      <c r="L25" s="10">
        <v>3.5947850432698436E-2</v>
      </c>
      <c r="M25" s="11">
        <v>9.9510757196617269E-2</v>
      </c>
      <c r="N25" s="10">
        <v>3.1352475962027615E-2</v>
      </c>
      <c r="O25" s="11">
        <v>8.6789852116782182E-2</v>
      </c>
      <c r="P25" s="10">
        <v>3.747446570573465E-2</v>
      </c>
      <c r="Q25" s="11">
        <v>0.10373673009733844</v>
      </c>
      <c r="R25" s="10">
        <v>3.747446570573465E-2</v>
      </c>
      <c r="S25" s="11">
        <v>0.10373673009733844</v>
      </c>
      <c r="T25" s="10">
        <v>3.747446570573465E-2</v>
      </c>
      <c r="U25" s="11">
        <v>0.10373673009733844</v>
      </c>
      <c r="V25" s="10">
        <v>3.747446570573465E-2</v>
      </c>
      <c r="W25" s="11">
        <v>0.10373673009733844</v>
      </c>
      <c r="X25" s="10">
        <v>3.747446570573465E-2</v>
      </c>
      <c r="Y25" s="11">
        <v>0.10373673009733844</v>
      </c>
      <c r="Z25" s="10">
        <v>3.7490044897857233E-2</v>
      </c>
      <c r="AA25" s="11">
        <v>0.10377985638127374</v>
      </c>
      <c r="AB25" s="10">
        <v>5.9374091337071944E-2</v>
      </c>
      <c r="AC25" s="11">
        <v>0.1643592235890369</v>
      </c>
      <c r="AD25" s="10">
        <v>5.9374091337071944E-2</v>
      </c>
      <c r="AE25" s="11">
        <v>0.1643592235890369</v>
      </c>
      <c r="AF25" s="10">
        <v>5.9374091337071944E-2</v>
      </c>
      <c r="AG25" s="11">
        <v>0.1643592235890369</v>
      </c>
      <c r="AH25" s="10">
        <v>6.0263432288470087E-2</v>
      </c>
      <c r="AI25" s="11">
        <v>0.16682109517285509</v>
      </c>
      <c r="AJ25" s="10">
        <v>6.0263432288470087E-2</v>
      </c>
      <c r="AK25" s="11">
        <v>0.16682109517285509</v>
      </c>
      <c r="AL25" s="10">
        <v>6.0263432288470087E-2</v>
      </c>
      <c r="AM25" s="11">
        <v>0.16682109517285509</v>
      </c>
      <c r="AN25" s="10">
        <v>6.8652749854616335E-2</v>
      </c>
      <c r="AO25" s="11">
        <v>0.19004438483611455</v>
      </c>
      <c r="AP25" s="10">
        <v>7.455807041709539E-2</v>
      </c>
      <c r="AQ25" s="11">
        <v>0.20639147968567281</v>
      </c>
      <c r="AR25" s="10">
        <v>7.492558120987769E-2</v>
      </c>
      <c r="AS25" s="11">
        <v>0.20740882222013571</v>
      </c>
      <c r="AT25" s="10">
        <v>7.4752612641987071E-2</v>
      </c>
      <c r="AU25" s="11">
        <v>0.20693001102684244</v>
      </c>
      <c r="AW25" s="56"/>
      <c r="AY25" s="45"/>
      <c r="AZ25" s="46"/>
    </row>
    <row r="26" spans="2:52" ht="7.5" customHeight="1" x14ac:dyDescent="0.25"/>
    <row r="27" spans="2:52" ht="3" customHeight="1" thickBot="1" x14ac:dyDescent="0.3"/>
    <row r="28" spans="2:52" ht="72.75" customHeight="1" x14ac:dyDescent="0.25">
      <c r="D28" s="57"/>
      <c r="E28" s="58"/>
      <c r="F28" s="57"/>
      <c r="G28" s="58"/>
      <c r="H28" s="57" t="s">
        <v>93</v>
      </c>
      <c r="I28" s="58"/>
      <c r="J28" s="57" t="s">
        <v>0</v>
      </c>
      <c r="K28" s="58"/>
      <c r="L28" s="57" t="s">
        <v>32</v>
      </c>
      <c r="M28" s="58"/>
      <c r="N28" s="57" t="str">
        <f>N4</f>
        <v>Table 1020: Change In 500MW Model</v>
      </c>
      <c r="O28" s="58"/>
      <c r="P28" s="57" t="str">
        <f>P4</f>
        <v>Table 1022 - 1028: service model inputs</v>
      </c>
      <c r="Q28" s="58"/>
      <c r="R28" s="57" t="str">
        <f>R4</f>
        <v>Table 1032: LAF values</v>
      </c>
      <c r="S28" s="58"/>
      <c r="T28" s="57" t="s">
        <v>33</v>
      </c>
      <c r="U28" s="58"/>
      <c r="V28" s="57" t="str">
        <f>V4</f>
        <v>Table 1041: load characteristics (Load Factor)</v>
      </c>
      <c r="W28" s="58"/>
      <c r="X28" s="57" t="str">
        <f>X4</f>
        <v>Table 1041: load characteristics (Coincidence Factor)</v>
      </c>
      <c r="Y28" s="58"/>
      <c r="Z28" s="57" t="str">
        <f>Z4</f>
        <v>Table 1055: NGC exit</v>
      </c>
      <c r="AA28" s="58"/>
      <c r="AB28" s="57" t="str">
        <f>AB4</f>
        <v>Table 1059: Otex</v>
      </c>
      <c r="AC28" s="58"/>
      <c r="AD28" s="57" t="str">
        <f>AD4</f>
        <v>Table 1060: Customer Contribs</v>
      </c>
      <c r="AE28" s="58"/>
      <c r="AF28" s="57" t="str">
        <f>AF4</f>
        <v>Table 1061/1062: TPR data</v>
      </c>
      <c r="AG28" s="58"/>
      <c r="AH28" s="57" t="s">
        <v>34</v>
      </c>
      <c r="AI28" s="58"/>
      <c r="AJ28" s="57" t="str">
        <f>AJ4</f>
        <v>Table 1069: Peaking probabailities</v>
      </c>
      <c r="AK28" s="58"/>
      <c r="AL28" s="57" t="str">
        <f>AL4</f>
        <v>Table 1092: power factor</v>
      </c>
      <c r="AM28" s="58"/>
      <c r="AN28" s="57" t="str">
        <f>AN4</f>
        <v>Table 1053: volumes and mpans etc forecast</v>
      </c>
      <c r="AO28" s="58"/>
      <c r="AP28" s="57" t="str">
        <f>AP4</f>
        <v>Table 1076: allowed revenue</v>
      </c>
      <c r="AQ28" s="58"/>
      <c r="AR28" s="57" t="str">
        <f>AR4</f>
        <v>Table 1066</v>
      </c>
      <c r="AS28" s="58"/>
      <c r="AT28" s="57" t="str">
        <f>AT4</f>
        <v>Rate of return</v>
      </c>
      <c r="AU28" s="58"/>
    </row>
    <row r="29" spans="2:52" ht="63.75" thickBot="1" x14ac:dyDescent="0.3">
      <c r="B29" s="12" t="s">
        <v>27</v>
      </c>
      <c r="D29" s="3" t="s">
        <v>12</v>
      </c>
      <c r="E29" s="4" t="s">
        <v>13</v>
      </c>
      <c r="F29" s="3" t="s">
        <v>12</v>
      </c>
      <c r="G29" s="4" t="s">
        <v>13</v>
      </c>
      <c r="H29" s="3" t="s">
        <v>12</v>
      </c>
      <c r="I29" s="4" t="s">
        <v>13</v>
      </c>
      <c r="J29" s="3" t="s">
        <v>12</v>
      </c>
      <c r="K29" s="4" t="s">
        <v>13</v>
      </c>
      <c r="L29" s="3" t="s">
        <v>12</v>
      </c>
      <c r="M29" s="4" t="s">
        <v>13</v>
      </c>
      <c r="N29" s="3" t="s">
        <v>12</v>
      </c>
      <c r="O29" s="4" t="s">
        <v>13</v>
      </c>
      <c r="P29" s="3" t="s">
        <v>12</v>
      </c>
      <c r="Q29" s="4" t="s">
        <v>13</v>
      </c>
      <c r="R29" s="3" t="s">
        <v>12</v>
      </c>
      <c r="S29" s="4" t="s">
        <v>13</v>
      </c>
      <c r="T29" s="3" t="s">
        <v>12</v>
      </c>
      <c r="U29" s="4" t="s">
        <v>13</v>
      </c>
      <c r="V29" s="3" t="s">
        <v>12</v>
      </c>
      <c r="W29" s="4" t="s">
        <v>13</v>
      </c>
      <c r="X29" s="3" t="s">
        <v>12</v>
      </c>
      <c r="Y29" s="4" t="s">
        <v>13</v>
      </c>
      <c r="Z29" s="3" t="s">
        <v>12</v>
      </c>
      <c r="AA29" s="4" t="s">
        <v>13</v>
      </c>
      <c r="AB29" s="3" t="s">
        <v>12</v>
      </c>
      <c r="AC29" s="4" t="s">
        <v>13</v>
      </c>
      <c r="AD29" s="3" t="s">
        <v>12</v>
      </c>
      <c r="AE29" s="4" t="s">
        <v>13</v>
      </c>
      <c r="AF29" s="3" t="s">
        <v>12</v>
      </c>
      <c r="AG29" s="4" t="s">
        <v>13</v>
      </c>
      <c r="AH29" s="3" t="s">
        <v>12</v>
      </c>
      <c r="AI29" s="4" t="s">
        <v>13</v>
      </c>
      <c r="AJ29" s="3" t="s">
        <v>12</v>
      </c>
      <c r="AK29" s="4" t="s">
        <v>13</v>
      </c>
      <c r="AL29" s="3" t="s">
        <v>12</v>
      </c>
      <c r="AM29" s="4" t="s">
        <v>13</v>
      </c>
      <c r="AN29" s="3" t="s">
        <v>12</v>
      </c>
      <c r="AO29" s="4" t="s">
        <v>13</v>
      </c>
      <c r="AP29" s="3" t="s">
        <v>12</v>
      </c>
      <c r="AQ29" s="4" t="s">
        <v>13</v>
      </c>
      <c r="AR29" s="3" t="s">
        <v>12</v>
      </c>
      <c r="AS29" s="4" t="s">
        <v>13</v>
      </c>
      <c r="AT29" s="3" t="s">
        <v>12</v>
      </c>
      <c r="AU29" s="4" t="s">
        <v>13</v>
      </c>
    </row>
    <row r="30" spans="2:52" ht="5.25" customHeight="1" thickBot="1" x14ac:dyDescent="0.3"/>
    <row r="31" spans="2:52" ht="12" customHeight="1" x14ac:dyDescent="0.25">
      <c r="B31" s="5" t="s">
        <v>14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-6.0186174936632142E-2</v>
      </c>
      <c r="I31" s="13">
        <f t="shared" ref="I31:I47" si="1">IF(I7-G7=0,"-",I7-G7)</f>
        <v>-0.20557691655790222</v>
      </c>
      <c r="J31" s="19">
        <f>J7-H7</f>
        <v>0</v>
      </c>
      <c r="K31" s="13" t="str">
        <f t="shared" ref="K31:K47" si="2">IF(K7-I7=0,"-",K7-I7)</f>
        <v>-</v>
      </c>
      <c r="L31" s="19">
        <f>L7-J7</f>
        <v>0</v>
      </c>
      <c r="M31" s="13" t="str">
        <f t="shared" ref="M31:M47" si="3">IF(M7-K7=0,"-",M7-K7)</f>
        <v>-</v>
      </c>
      <c r="N31" s="19">
        <f>N7-L7</f>
        <v>-4.1663213180564984E-4</v>
      </c>
      <c r="O31" s="13">
        <f t="shared" ref="O31:O47" si="4">IF(O7-M7=0,"-",O7-M7)</f>
        <v>-1.4230834420982386E-3</v>
      </c>
      <c r="P31" s="19">
        <f>P7-N7</f>
        <v>7.4036555268597315E-4</v>
      </c>
      <c r="Q31" s="13">
        <f t="shared" ref="Q31:Q47" si="5">IF(Q7-O7=0,"-",Q7-O7)</f>
        <v>2.5288543026222854E-3</v>
      </c>
      <c r="R31" s="19">
        <f>R7-P7</f>
        <v>0</v>
      </c>
      <c r="S31" s="13" t="str">
        <f t="shared" ref="S31:S47" si="6">IF(S7-Q7=0,"-",S7-Q7)</f>
        <v>-</v>
      </c>
      <c r="T31" s="19">
        <f>T7-R7</f>
        <v>0</v>
      </c>
      <c r="U31" s="13" t="str">
        <f t="shared" ref="U31:U47" si="7">IF(U7-S7=0,"-",U7-S7)</f>
        <v>-</v>
      </c>
      <c r="V31" s="19">
        <f>V7-T7</f>
        <v>0</v>
      </c>
      <c r="W31" s="13" t="str">
        <f t="shared" ref="W31:W47" si="8">IF(W7-U7=0,"-",W7-U7)</f>
        <v>-</v>
      </c>
      <c r="X31" s="19">
        <f>X7-V7</f>
        <v>0</v>
      </c>
      <c r="Y31" s="13" t="str">
        <f t="shared" ref="Y31:Y32" si="9">IF(Y7-U7=0,"-",Y7-U7)</f>
        <v>-</v>
      </c>
      <c r="Z31" s="19">
        <f>Z7-X7</f>
        <v>0</v>
      </c>
      <c r="AA31" s="13" t="str">
        <f t="shared" ref="AA31:AA47" si="10">IF(AA7-Y7=0,"-",AA7-Y7)</f>
        <v>-</v>
      </c>
      <c r="AB31" s="19">
        <f>AB7-Z7</f>
        <v>2.0690896078963128E-3</v>
      </c>
      <c r="AC31" s="13">
        <f t="shared" ref="AC31:AC47" si="11">IF(AC7-AA7=0,"-",AC7-AA7)</f>
        <v>7.0673549552063564E-3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0</v>
      </c>
      <c r="AI31" s="13" t="str">
        <f t="shared" ref="AI31:AI47" si="14">IF(AI7-AG7=0,"-",AI7-AG7)</f>
        <v>-</v>
      </c>
      <c r="AJ31" s="19">
        <f>AJ7-AH7</f>
        <v>0</v>
      </c>
      <c r="AK31" s="13" t="str">
        <f t="shared" ref="AK31:AK47" si="15">IF(AK7-AI7=0,"-",AK7-AI7)</f>
        <v>-</v>
      </c>
      <c r="AL31" s="19">
        <f>AL7-AJ7</f>
        <v>0</v>
      </c>
      <c r="AM31" s="13" t="str">
        <f t="shared" ref="AM31:AM47" si="16">IF(AM7-AK7=0,"-",AM7-AK7)</f>
        <v>-</v>
      </c>
      <c r="AN31" s="19">
        <f>AN7-AL7</f>
        <v>7.788436285471767E-3</v>
      </c>
      <c r="AO31" s="13">
        <f t="shared" ref="AO31:AO47" si="17">IF(AO7-AM7=0,"-",AO7-AM7)</f>
        <v>2.6234930768585019E-2</v>
      </c>
      <c r="AP31" s="19">
        <f>AP7-AN7</f>
        <v>7.8877239821114609E-3</v>
      </c>
      <c r="AQ31" s="13">
        <f t="shared" ref="AQ31:AQ47" si="18">IF(AQ7-AO7=0,"-",AQ7-AO7)</f>
        <v>2.6999999999999608E-2</v>
      </c>
      <c r="AR31" s="19">
        <f>AR7-AP7</f>
        <v>0</v>
      </c>
      <c r="AS31" s="13" t="str">
        <f t="shared" ref="AS31:AS39" si="19">IF(AS7-AQ7=0,"-",AS7-AQ7)</f>
        <v>-</v>
      </c>
      <c r="AT31" s="19">
        <f>AT7-AR7</f>
        <v>0</v>
      </c>
      <c r="AU31" s="13" t="str">
        <f t="shared" ref="AU31:AU39" si="20">IF(AU7-AS7=0,"-",AU7-AS7)</f>
        <v>-</v>
      </c>
    </row>
    <row r="32" spans="2:52" x14ac:dyDescent="0.25">
      <c r="B32" s="5" t="s">
        <v>15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3.2763400862530379E-2</v>
      </c>
      <c r="I32" s="14">
        <f t="shared" si="1"/>
        <v>6.2632766508457144E-2</v>
      </c>
      <c r="J32" s="20">
        <f>J8-H8</f>
        <v>0</v>
      </c>
      <c r="K32" s="14" t="str">
        <f t="shared" si="2"/>
        <v>-</v>
      </c>
      <c r="L32" s="20">
        <f>L8-J8</f>
        <v>0</v>
      </c>
      <c r="M32" s="14" t="str">
        <f t="shared" si="3"/>
        <v>-</v>
      </c>
      <c r="N32" s="20">
        <f>N8-L8</f>
        <v>3.0649407112903759E-4</v>
      </c>
      <c r="O32" s="14">
        <f t="shared" si="4"/>
        <v>5.8591510917321843E-4</v>
      </c>
      <c r="P32" s="20">
        <f>P8-N8</f>
        <v>2.7372717658225021E-4</v>
      </c>
      <c r="Q32" s="14">
        <f t="shared" si="5"/>
        <v>5.2327566389796798E-4</v>
      </c>
      <c r="R32" s="20">
        <f>R8-P8</f>
        <v>0</v>
      </c>
      <c r="S32" s="14" t="str">
        <f t="shared" si="6"/>
        <v>-</v>
      </c>
      <c r="T32" s="20">
        <f>T8-R8</f>
        <v>0</v>
      </c>
      <c r="U32" s="14" t="str">
        <f t="shared" si="7"/>
        <v>-</v>
      </c>
      <c r="V32" s="20">
        <f>V8-T8</f>
        <v>0</v>
      </c>
      <c r="W32" s="14" t="str">
        <f t="shared" si="8"/>
        <v>-</v>
      </c>
      <c r="X32" s="20">
        <f>X8-V8</f>
        <v>0</v>
      </c>
      <c r="Y32" s="14" t="str">
        <f t="shared" si="9"/>
        <v>-</v>
      </c>
      <c r="Z32" s="20">
        <f>Z8-X8</f>
        <v>0</v>
      </c>
      <c r="AA32" s="14" t="str">
        <f t="shared" si="10"/>
        <v>-</v>
      </c>
      <c r="AB32" s="20">
        <f>AB8-Z8</f>
        <v>2.2151155793102006E-3</v>
      </c>
      <c r="AC32" s="14">
        <f t="shared" si="11"/>
        <v>4.2345670234385097E-3</v>
      </c>
      <c r="AD32" s="20">
        <f>AD8-AB8</f>
        <v>0</v>
      </c>
      <c r="AE32" s="14" t="str">
        <f t="shared" si="12"/>
        <v>-</v>
      </c>
      <c r="AF32" s="20">
        <f>AF8-AD8</f>
        <v>0</v>
      </c>
      <c r="AG32" s="14" t="str">
        <f t="shared" si="13"/>
        <v>-</v>
      </c>
      <c r="AH32" s="20">
        <f>AH8-AF8</f>
        <v>0</v>
      </c>
      <c r="AI32" s="14" t="str">
        <f t="shared" si="14"/>
        <v>-</v>
      </c>
      <c r="AJ32" s="20">
        <f>AJ8-AH8</f>
        <v>0</v>
      </c>
      <c r="AK32" s="14" t="str">
        <f t="shared" si="15"/>
        <v>-</v>
      </c>
      <c r="AL32" s="20">
        <f>AL8-AJ8</f>
        <v>0</v>
      </c>
      <c r="AM32" s="14" t="str">
        <f t="shared" si="16"/>
        <v>-</v>
      </c>
      <c r="AN32" s="20">
        <f>AN8-AL8</f>
        <v>8.5959013134051521E-3</v>
      </c>
      <c r="AO32" s="14">
        <f t="shared" si="17"/>
        <v>1.6608155143350969E-2</v>
      </c>
      <c r="AP32" s="20">
        <f>AP8-AN8</f>
        <v>8.1628571955687512E-3</v>
      </c>
      <c r="AQ32" s="14">
        <f t="shared" si="18"/>
        <v>1.5637148776674006E-2</v>
      </c>
      <c r="AR32" s="20">
        <f>AR8-AP8</f>
        <v>0</v>
      </c>
      <c r="AS32" s="14" t="str">
        <f t="shared" si="19"/>
        <v>-</v>
      </c>
      <c r="AT32" s="20">
        <f>AT8-AR8</f>
        <v>0</v>
      </c>
      <c r="AU32" s="14" t="str">
        <f t="shared" si="20"/>
        <v>-</v>
      </c>
    </row>
    <row r="33" spans="2:47" x14ac:dyDescent="0.25">
      <c r="B33" s="5" t="s">
        <v>16</v>
      </c>
      <c r="D33" s="24"/>
      <c r="E33" s="25"/>
      <c r="F33" s="20">
        <f t="shared" ref="F33:AJ47" si="21">F9-D9</f>
        <v>0</v>
      </c>
      <c r="G33" s="14" t="str">
        <f t="shared" si="0"/>
        <v>-</v>
      </c>
      <c r="H33" s="20">
        <f t="shared" si="21"/>
        <v>3.1746031746031855E-2</v>
      </c>
      <c r="I33" s="14">
        <f t="shared" si="1"/>
        <v>1.0000000000000007E-2</v>
      </c>
      <c r="J33" s="20">
        <f t="shared" si="21"/>
        <v>0</v>
      </c>
      <c r="K33" s="14" t="str">
        <f t="shared" si="2"/>
        <v>-</v>
      </c>
      <c r="L33" s="20">
        <f t="shared" si="21"/>
        <v>0</v>
      </c>
      <c r="M33" s="14" t="str">
        <f t="shared" si="3"/>
        <v>-</v>
      </c>
      <c r="N33" s="20">
        <f t="shared" si="21"/>
        <v>6.3492063492063266E-3</v>
      </c>
      <c r="O33" s="14">
        <f t="shared" si="4"/>
        <v>2.0000000000000226E-3</v>
      </c>
      <c r="P33" s="20">
        <f t="shared" si="21"/>
        <v>-3.1746031746031633E-3</v>
      </c>
      <c r="Q33" s="14">
        <f t="shared" si="5"/>
        <v>-1.0000000000000096E-3</v>
      </c>
      <c r="R33" s="20">
        <f t="shared" si="21"/>
        <v>0</v>
      </c>
      <c r="S33" s="14" t="str">
        <f t="shared" si="6"/>
        <v>-</v>
      </c>
      <c r="T33" s="20">
        <f t="shared" si="21"/>
        <v>0</v>
      </c>
      <c r="U33" s="14" t="str">
        <f t="shared" si="7"/>
        <v>-</v>
      </c>
      <c r="V33" s="20">
        <f t="shared" si="21"/>
        <v>0</v>
      </c>
      <c r="W33" s="14" t="str">
        <f t="shared" si="8"/>
        <v>-</v>
      </c>
      <c r="X33" s="20">
        <f t="shared" si="21"/>
        <v>0</v>
      </c>
      <c r="Y33" s="14" t="str">
        <f t="shared" ref="Y33:Y47" si="22">IF(Y9-W9=0,"-",Y9-W9)</f>
        <v>-</v>
      </c>
      <c r="Z33" s="20">
        <f t="shared" si="21"/>
        <v>0</v>
      </c>
      <c r="AA33" s="14" t="str">
        <f t="shared" si="10"/>
        <v>-</v>
      </c>
      <c r="AB33" s="20">
        <f t="shared" si="21"/>
        <v>0</v>
      </c>
      <c r="AC33" s="14" t="str">
        <f t="shared" si="11"/>
        <v>-</v>
      </c>
      <c r="AD33" s="20">
        <f t="shared" si="21"/>
        <v>0</v>
      </c>
      <c r="AE33" s="14" t="str">
        <f t="shared" si="12"/>
        <v>-</v>
      </c>
      <c r="AF33" s="20">
        <f t="shared" si="21"/>
        <v>0</v>
      </c>
      <c r="AG33" s="14" t="str">
        <f t="shared" si="13"/>
        <v>-</v>
      </c>
      <c r="AH33" s="20">
        <f t="shared" si="21"/>
        <v>3.1746031746031633E-3</v>
      </c>
      <c r="AI33" s="14">
        <f t="shared" si="14"/>
        <v>1.0000000000000096E-3</v>
      </c>
      <c r="AJ33" s="20">
        <f t="shared" si="21"/>
        <v>0</v>
      </c>
      <c r="AK33" s="14" t="str">
        <f t="shared" si="15"/>
        <v>-</v>
      </c>
      <c r="AL33" s="20">
        <f t="shared" ref="AL33:AL47" si="23">AL9-AJ9</f>
        <v>0</v>
      </c>
      <c r="AM33" s="14" t="str">
        <f t="shared" si="16"/>
        <v>-</v>
      </c>
      <c r="AN33" s="20">
        <f t="shared" ref="AN33:AN47" si="24">AN9-AL9</f>
        <v>9.523809523809712E-3</v>
      </c>
      <c r="AO33" s="14">
        <f t="shared" si="17"/>
        <v>3.0000000000000616E-3</v>
      </c>
      <c r="AP33" s="20">
        <f t="shared" ref="AP33:AP47" si="25">AP9-AN9</f>
        <v>6.3492063492061046E-3</v>
      </c>
      <c r="AQ33" s="14">
        <f t="shared" si="18"/>
        <v>1.9999999999999376E-3</v>
      </c>
      <c r="AR33" s="20">
        <f t="shared" ref="AR33:AR36" si="26">AR9-AP9</f>
        <v>0</v>
      </c>
      <c r="AS33" s="14" t="str">
        <f t="shared" si="19"/>
        <v>-</v>
      </c>
      <c r="AT33" s="20">
        <f t="shared" ref="AT33:AT36" si="27">AT9-AR9</f>
        <v>0</v>
      </c>
      <c r="AU33" s="14" t="str">
        <f t="shared" si="20"/>
        <v>-</v>
      </c>
    </row>
    <row r="34" spans="2:47" x14ac:dyDescent="0.25">
      <c r="B34" s="5" t="s">
        <v>17</v>
      </c>
      <c r="D34" s="24"/>
      <c r="E34" s="25"/>
      <c r="F34" s="20">
        <f t="shared" si="21"/>
        <v>0</v>
      </c>
      <c r="G34" s="14" t="str">
        <f t="shared" si="0"/>
        <v>-</v>
      </c>
      <c r="H34" s="20">
        <f t="shared" si="21"/>
        <v>0.17504041217787725</v>
      </c>
      <c r="I34" s="14">
        <f t="shared" si="1"/>
        <v>0.41155286135362773</v>
      </c>
      <c r="J34" s="20">
        <f t="shared" si="21"/>
        <v>0</v>
      </c>
      <c r="K34" s="14" t="str">
        <f t="shared" si="2"/>
        <v>-</v>
      </c>
      <c r="L34" s="20">
        <f t="shared" si="21"/>
        <v>0</v>
      </c>
      <c r="M34" s="14" t="str">
        <f t="shared" si="3"/>
        <v>-</v>
      </c>
      <c r="N34" s="20">
        <f t="shared" si="21"/>
        <v>-1.763559829799366E-4</v>
      </c>
      <c r="O34" s="14">
        <f t="shared" si="4"/>
        <v>-4.1464601522112066E-4</v>
      </c>
      <c r="P34" s="20">
        <f t="shared" si="21"/>
        <v>1.763559829799366E-4</v>
      </c>
      <c r="Q34" s="14">
        <f t="shared" si="5"/>
        <v>4.1464601522112066E-4</v>
      </c>
      <c r="R34" s="20">
        <f t="shared" si="21"/>
        <v>0</v>
      </c>
      <c r="S34" s="14" t="str">
        <f t="shared" si="6"/>
        <v>-</v>
      </c>
      <c r="T34" s="20">
        <f t="shared" si="21"/>
        <v>0</v>
      </c>
      <c r="U34" s="14" t="str">
        <f t="shared" si="7"/>
        <v>-</v>
      </c>
      <c r="V34" s="20">
        <f t="shared" si="21"/>
        <v>0</v>
      </c>
      <c r="W34" s="14" t="str">
        <f t="shared" si="8"/>
        <v>-</v>
      </c>
      <c r="X34" s="20">
        <f t="shared" si="21"/>
        <v>0</v>
      </c>
      <c r="Y34" s="14" t="str">
        <f t="shared" si="22"/>
        <v>-</v>
      </c>
      <c r="Z34" s="20">
        <f t="shared" si="21"/>
        <v>0</v>
      </c>
      <c r="AA34" s="14" t="str">
        <f t="shared" si="10"/>
        <v>-</v>
      </c>
      <c r="AB34" s="20">
        <f t="shared" si="21"/>
        <v>-4.3395942693920109E-3</v>
      </c>
      <c r="AC34" s="14">
        <f t="shared" si="11"/>
        <v>-1.0203200600711171E-2</v>
      </c>
      <c r="AD34" s="20">
        <f t="shared" si="21"/>
        <v>0</v>
      </c>
      <c r="AE34" s="14" t="str">
        <f t="shared" si="12"/>
        <v>-</v>
      </c>
      <c r="AF34" s="20">
        <f t="shared" si="21"/>
        <v>0</v>
      </c>
      <c r="AG34" s="14" t="str">
        <f t="shared" si="13"/>
        <v>-</v>
      </c>
      <c r="AH34" s="20">
        <f t="shared" si="21"/>
        <v>-4.2531696074754599E-4</v>
      </c>
      <c r="AI34" s="14">
        <f t="shared" si="14"/>
        <v>-9.9999999999988987E-4</v>
      </c>
      <c r="AJ34" s="20">
        <f t="shared" si="21"/>
        <v>0</v>
      </c>
      <c r="AK34" s="14" t="str">
        <f t="shared" si="15"/>
        <v>-</v>
      </c>
      <c r="AL34" s="20">
        <f t="shared" si="23"/>
        <v>0</v>
      </c>
      <c r="AM34" s="14" t="str">
        <f t="shared" si="16"/>
        <v>-</v>
      </c>
      <c r="AN34" s="20">
        <f t="shared" si="24"/>
        <v>9.2891871266531645E-4</v>
      </c>
      <c r="AO34" s="14">
        <f t="shared" si="17"/>
        <v>2.7334526976225959E-3</v>
      </c>
      <c r="AP34" s="20">
        <f t="shared" si="25"/>
        <v>1.019369438892137E-2</v>
      </c>
      <c r="AQ34" s="14">
        <f t="shared" si="18"/>
        <v>2.4000000000000299E-2</v>
      </c>
      <c r="AR34" s="20">
        <f t="shared" si="26"/>
        <v>0</v>
      </c>
      <c r="AS34" s="14" t="str">
        <f t="shared" si="19"/>
        <v>-</v>
      </c>
      <c r="AT34" s="20">
        <f t="shared" si="27"/>
        <v>0</v>
      </c>
      <c r="AU34" s="14" t="str">
        <f t="shared" si="20"/>
        <v>-</v>
      </c>
    </row>
    <row r="35" spans="2:47" x14ac:dyDescent="0.25">
      <c r="B35" s="5" t="s">
        <v>18</v>
      </c>
      <c r="D35" s="24"/>
      <c r="E35" s="25"/>
      <c r="F35" s="20">
        <f t="shared" si="21"/>
        <v>0</v>
      </c>
      <c r="G35" s="14" t="str">
        <f t="shared" si="0"/>
        <v>-</v>
      </c>
      <c r="H35" s="20">
        <f t="shared" si="21"/>
        <v>3.0144372361837757E-2</v>
      </c>
      <c r="I35" s="14">
        <f t="shared" si="1"/>
        <v>6.6360936068595083E-2</v>
      </c>
      <c r="J35" s="20">
        <f t="shared" si="21"/>
        <v>0</v>
      </c>
      <c r="K35" s="14" t="str">
        <f t="shared" si="2"/>
        <v>-</v>
      </c>
      <c r="L35" s="20">
        <f t="shared" si="21"/>
        <v>0</v>
      </c>
      <c r="M35" s="14" t="str">
        <f t="shared" si="3"/>
        <v>-</v>
      </c>
      <c r="N35" s="20">
        <f t="shared" si="21"/>
        <v>1.712166850720287E-5</v>
      </c>
      <c r="O35" s="14">
        <f t="shared" si="4"/>
        <v>3.7692274218056876E-5</v>
      </c>
      <c r="P35" s="20">
        <f t="shared" si="21"/>
        <v>-1.9155901421208377E-4</v>
      </c>
      <c r="Q35" s="14">
        <f t="shared" si="5"/>
        <v>-4.2170509781706833E-4</v>
      </c>
      <c r="R35" s="20">
        <f t="shared" si="21"/>
        <v>0</v>
      </c>
      <c r="S35" s="14" t="str">
        <f t="shared" si="6"/>
        <v>-</v>
      </c>
      <c r="T35" s="20">
        <f t="shared" si="21"/>
        <v>0</v>
      </c>
      <c r="U35" s="14" t="str">
        <f t="shared" si="7"/>
        <v>-</v>
      </c>
      <c r="V35" s="20">
        <f t="shared" si="21"/>
        <v>0</v>
      </c>
      <c r="W35" s="14" t="str">
        <f t="shared" si="8"/>
        <v>-</v>
      </c>
      <c r="X35" s="20">
        <f t="shared" si="21"/>
        <v>0</v>
      </c>
      <c r="Y35" s="14" t="str">
        <f t="shared" si="22"/>
        <v>-</v>
      </c>
      <c r="Z35" s="20">
        <f t="shared" si="21"/>
        <v>0</v>
      </c>
      <c r="AA35" s="14" t="str">
        <f t="shared" si="10"/>
        <v>-</v>
      </c>
      <c r="AB35" s="20">
        <f t="shared" si="21"/>
        <v>-5.1479457335557033E-3</v>
      </c>
      <c r="AC35" s="14">
        <f t="shared" si="11"/>
        <v>-1.1332878110992858E-2</v>
      </c>
      <c r="AD35" s="20">
        <f t="shared" si="21"/>
        <v>0</v>
      </c>
      <c r="AE35" s="14" t="str">
        <f t="shared" si="12"/>
        <v>-</v>
      </c>
      <c r="AF35" s="20">
        <f t="shared" si="21"/>
        <v>0</v>
      </c>
      <c r="AG35" s="14" t="str">
        <f t="shared" si="13"/>
        <v>-</v>
      </c>
      <c r="AH35" s="20">
        <f t="shared" si="21"/>
        <v>-1.3990570293009874E-4</v>
      </c>
      <c r="AI35" s="14">
        <f t="shared" si="14"/>
        <v>-3.0799358820062656E-4</v>
      </c>
      <c r="AJ35" s="20">
        <f t="shared" si="21"/>
        <v>0</v>
      </c>
      <c r="AK35" s="14" t="str">
        <f t="shared" si="15"/>
        <v>-</v>
      </c>
      <c r="AL35" s="20">
        <f t="shared" si="23"/>
        <v>0</v>
      </c>
      <c r="AM35" s="14" t="str">
        <f t="shared" si="16"/>
        <v>-</v>
      </c>
      <c r="AN35" s="20">
        <f t="shared" si="24"/>
        <v>8.5205874311844454E-4</v>
      </c>
      <c r="AO35" s="14">
        <f t="shared" si="17"/>
        <v>1.9228414745386391E-3</v>
      </c>
      <c r="AP35" s="20">
        <f t="shared" si="25"/>
        <v>9.248107102550529E-3</v>
      </c>
      <c r="AQ35" s="14">
        <f t="shared" si="18"/>
        <v>2.0376179530383627E-2</v>
      </c>
      <c r="AR35" s="20">
        <f t="shared" si="26"/>
        <v>0</v>
      </c>
      <c r="AS35" s="14" t="str">
        <f t="shared" si="19"/>
        <v>-</v>
      </c>
      <c r="AT35" s="20">
        <f t="shared" si="27"/>
        <v>0</v>
      </c>
      <c r="AU35" s="14" t="str">
        <f t="shared" si="20"/>
        <v>-</v>
      </c>
    </row>
    <row r="36" spans="2:47" x14ac:dyDescent="0.25">
      <c r="B36" s="5" t="s">
        <v>19</v>
      </c>
      <c r="D36" s="24"/>
      <c r="E36" s="25"/>
      <c r="F36" s="20">
        <f t="shared" si="21"/>
        <v>0</v>
      </c>
      <c r="G36" s="14" t="str">
        <f t="shared" si="0"/>
        <v>-</v>
      </c>
      <c r="H36" s="20">
        <f t="shared" si="21"/>
        <v>3.1055900621118182E-2</v>
      </c>
      <c r="I36" s="14">
        <f t="shared" si="1"/>
        <v>1.0000000000000075E-2</v>
      </c>
      <c r="J36" s="20">
        <f t="shared" si="21"/>
        <v>0</v>
      </c>
      <c r="K36" s="14" t="str">
        <f t="shared" si="2"/>
        <v>-</v>
      </c>
      <c r="L36" s="20">
        <f t="shared" si="21"/>
        <v>0</v>
      </c>
      <c r="M36" s="14" t="str">
        <f t="shared" si="3"/>
        <v>-</v>
      </c>
      <c r="N36" s="20">
        <f t="shared" si="21"/>
        <v>3.1055900621117516E-3</v>
      </c>
      <c r="O36" s="14">
        <f t="shared" si="4"/>
        <v>9.9999999999998007E-4</v>
      </c>
      <c r="P36" s="20">
        <f t="shared" si="21"/>
        <v>-3.1055900621117516E-3</v>
      </c>
      <c r="Q36" s="14">
        <f t="shared" si="5"/>
        <v>-9.9999999999998007E-4</v>
      </c>
      <c r="R36" s="20">
        <f t="shared" si="21"/>
        <v>0</v>
      </c>
      <c r="S36" s="14" t="str">
        <f t="shared" si="6"/>
        <v>-</v>
      </c>
      <c r="T36" s="20">
        <f t="shared" si="21"/>
        <v>0</v>
      </c>
      <c r="U36" s="14" t="str">
        <f t="shared" si="7"/>
        <v>-</v>
      </c>
      <c r="V36" s="20">
        <f t="shared" si="21"/>
        <v>0</v>
      </c>
      <c r="W36" s="14" t="str">
        <f t="shared" si="8"/>
        <v>-</v>
      </c>
      <c r="X36" s="20">
        <f t="shared" si="21"/>
        <v>0</v>
      </c>
      <c r="Y36" s="14" t="str">
        <f t="shared" si="22"/>
        <v>-</v>
      </c>
      <c r="Z36" s="20">
        <f t="shared" si="21"/>
        <v>0</v>
      </c>
      <c r="AA36" s="14" t="str">
        <f t="shared" si="10"/>
        <v>-</v>
      </c>
      <c r="AB36" s="20">
        <f t="shared" si="21"/>
        <v>0</v>
      </c>
      <c r="AC36" s="14" t="str">
        <f t="shared" si="11"/>
        <v>-</v>
      </c>
      <c r="AD36" s="20">
        <f t="shared" si="21"/>
        <v>0</v>
      </c>
      <c r="AE36" s="14" t="str">
        <f t="shared" si="12"/>
        <v>-</v>
      </c>
      <c r="AF36" s="20">
        <f t="shared" si="21"/>
        <v>0</v>
      </c>
      <c r="AG36" s="14" t="str">
        <f t="shared" si="13"/>
        <v>-</v>
      </c>
      <c r="AH36" s="20">
        <f t="shared" si="21"/>
        <v>3.1055900621117516E-3</v>
      </c>
      <c r="AI36" s="14">
        <f t="shared" si="14"/>
        <v>9.9999999999998007E-4</v>
      </c>
      <c r="AJ36" s="20">
        <f t="shared" si="21"/>
        <v>0</v>
      </c>
      <c r="AK36" s="14" t="str">
        <f t="shared" si="15"/>
        <v>-</v>
      </c>
      <c r="AL36" s="20">
        <f t="shared" si="23"/>
        <v>0</v>
      </c>
      <c r="AM36" s="14" t="str">
        <f t="shared" si="16"/>
        <v>-</v>
      </c>
      <c r="AN36" s="20">
        <f t="shared" si="24"/>
        <v>-3.1055900621117516E-3</v>
      </c>
      <c r="AO36" s="14">
        <f t="shared" si="17"/>
        <v>-1.0000000000000321E-3</v>
      </c>
      <c r="AP36" s="20">
        <f t="shared" si="25"/>
        <v>9.3167701863352548E-3</v>
      </c>
      <c r="AQ36" s="14">
        <f t="shared" si="18"/>
        <v>2.9999999999999923E-3</v>
      </c>
      <c r="AR36" s="20">
        <f t="shared" si="26"/>
        <v>0</v>
      </c>
      <c r="AS36" s="14" t="str">
        <f t="shared" si="19"/>
        <v>-</v>
      </c>
      <c r="AT36" s="20">
        <f t="shared" si="27"/>
        <v>0</v>
      </c>
      <c r="AU36" s="14" t="str">
        <f t="shared" si="20"/>
        <v>-</v>
      </c>
    </row>
    <row r="37" spans="2:47" x14ac:dyDescent="0.25">
      <c r="B37" s="5" t="s">
        <v>20</v>
      </c>
      <c r="D37" s="24"/>
      <c r="E37" s="25"/>
      <c r="F37" s="20">
        <f t="shared" si="21"/>
        <v>0</v>
      </c>
      <c r="G37" s="14" t="str">
        <f t="shared" si="0"/>
        <v>-</v>
      </c>
      <c r="H37" s="20">
        <f t="shared" si="21"/>
        <v>3.3008471087321301E-2</v>
      </c>
      <c r="I37" s="14">
        <f t="shared" si="1"/>
        <v>7.4435406995851217E-2</v>
      </c>
      <c r="J37" s="20">
        <f t="shared" si="21"/>
        <v>0</v>
      </c>
      <c r="K37" s="14" t="str">
        <f t="shared" si="2"/>
        <v>-</v>
      </c>
      <c r="L37" s="20">
        <f t="shared" si="21"/>
        <v>0</v>
      </c>
      <c r="M37" s="14" t="str">
        <f t="shared" si="3"/>
        <v>-</v>
      </c>
      <c r="N37" s="20">
        <f t="shared" si="21"/>
        <v>1.3379836925118127E-3</v>
      </c>
      <c r="O37" s="14">
        <f t="shared" si="4"/>
        <v>3.0172061118028393E-3</v>
      </c>
      <c r="P37" s="20">
        <f t="shared" si="21"/>
        <v>-1.0358838561808081E-3</v>
      </c>
      <c r="Q37" s="14">
        <f t="shared" si="5"/>
        <v>-2.3359590400676561E-3</v>
      </c>
      <c r="R37" s="20">
        <f t="shared" si="21"/>
        <v>0</v>
      </c>
      <c r="S37" s="14" t="str">
        <f t="shared" si="6"/>
        <v>-</v>
      </c>
      <c r="T37" s="20">
        <f t="shared" si="21"/>
        <v>0</v>
      </c>
      <c r="U37" s="14" t="str">
        <f t="shared" si="7"/>
        <v>-</v>
      </c>
      <c r="V37" s="20">
        <f t="shared" si="21"/>
        <v>0</v>
      </c>
      <c r="W37" s="14" t="str">
        <f t="shared" si="8"/>
        <v>-</v>
      </c>
      <c r="X37" s="20">
        <f t="shared" si="21"/>
        <v>0</v>
      </c>
      <c r="Y37" s="14" t="str">
        <f t="shared" si="22"/>
        <v>-</v>
      </c>
      <c r="Z37" s="20">
        <f t="shared" si="21"/>
        <v>0</v>
      </c>
      <c r="AA37" s="14" t="str">
        <f t="shared" si="10"/>
        <v>-</v>
      </c>
      <c r="AB37" s="20">
        <f t="shared" si="21"/>
        <v>-4.7768100377243439E-3</v>
      </c>
      <c r="AC37" s="14">
        <f t="shared" si="11"/>
        <v>-1.0771895443423204E-2</v>
      </c>
      <c r="AD37" s="20">
        <f t="shared" si="21"/>
        <v>0</v>
      </c>
      <c r="AE37" s="14" t="str">
        <f t="shared" si="12"/>
        <v>-</v>
      </c>
      <c r="AF37" s="20">
        <f t="shared" si="21"/>
        <v>0</v>
      </c>
      <c r="AG37" s="14" t="str">
        <f t="shared" si="13"/>
        <v>-</v>
      </c>
      <c r="AH37" s="20">
        <f t="shared" si="21"/>
        <v>-4.6015436391333431E-4</v>
      </c>
      <c r="AI37" s="14">
        <f t="shared" si="14"/>
        <v>-1.037666278701832E-3</v>
      </c>
      <c r="AJ37" s="20">
        <f t="shared" si="21"/>
        <v>0</v>
      </c>
      <c r="AK37" s="14" t="str">
        <f t="shared" si="15"/>
        <v>-</v>
      </c>
      <c r="AL37" s="20">
        <f t="shared" si="23"/>
        <v>0</v>
      </c>
      <c r="AM37" s="14" t="str">
        <f t="shared" si="16"/>
        <v>-</v>
      </c>
      <c r="AN37" s="20"/>
      <c r="AO37" s="14">
        <f t="shared" si="17"/>
        <v>-6.3307092345461363E-2</v>
      </c>
      <c r="AP37" s="20"/>
      <c r="AQ37" s="14" t="str">
        <f t="shared" si="18"/>
        <v>-</v>
      </c>
      <c r="AR37" s="20"/>
      <c r="AS37" s="14" t="str">
        <f t="shared" si="19"/>
        <v>-</v>
      </c>
      <c r="AT37" s="20"/>
      <c r="AU37" s="14" t="str">
        <f t="shared" si="20"/>
        <v>-</v>
      </c>
    </row>
    <row r="38" spans="2:47" x14ac:dyDescent="0.25">
      <c r="B38" s="5" t="s">
        <v>21</v>
      </c>
      <c r="D38" s="24"/>
      <c r="E38" s="25"/>
      <c r="F38" s="20">
        <f t="shared" si="21"/>
        <v>0</v>
      </c>
      <c r="G38" s="14" t="str">
        <f t="shared" si="0"/>
        <v>-</v>
      </c>
      <c r="H38" s="20">
        <f t="shared" si="21"/>
        <v>3.6536532832329716E-2</v>
      </c>
      <c r="I38" s="14">
        <f t="shared" si="1"/>
        <v>7.6982502210491827E-2</v>
      </c>
      <c r="J38" s="20">
        <f t="shared" si="21"/>
        <v>0</v>
      </c>
      <c r="K38" s="14" t="str">
        <f t="shared" si="2"/>
        <v>-</v>
      </c>
      <c r="L38" s="20">
        <f t="shared" si="21"/>
        <v>0</v>
      </c>
      <c r="M38" s="14" t="str">
        <f t="shared" si="3"/>
        <v>-</v>
      </c>
      <c r="N38" s="20">
        <f t="shared" si="21"/>
        <v>1.0121142300050234E-3</v>
      </c>
      <c r="O38" s="14">
        <f t="shared" si="4"/>
        <v>2.1325254453174597E-3</v>
      </c>
      <c r="P38" s="20">
        <f t="shared" si="21"/>
        <v>-1.1198923163784347E-3</v>
      </c>
      <c r="Q38" s="14">
        <f t="shared" si="5"/>
        <v>-2.3596139545243033E-3</v>
      </c>
      <c r="R38" s="20">
        <f t="shared" si="21"/>
        <v>0</v>
      </c>
      <c r="S38" s="14" t="str">
        <f t="shared" si="6"/>
        <v>-</v>
      </c>
      <c r="T38" s="20">
        <f t="shared" si="21"/>
        <v>0</v>
      </c>
      <c r="U38" s="14" t="str">
        <f t="shared" si="7"/>
        <v>-</v>
      </c>
      <c r="V38" s="20">
        <f t="shared" si="21"/>
        <v>0</v>
      </c>
      <c r="W38" s="14" t="str">
        <f t="shared" si="8"/>
        <v>-</v>
      </c>
      <c r="X38" s="20">
        <f t="shared" si="21"/>
        <v>0</v>
      </c>
      <c r="Y38" s="14" t="str">
        <f t="shared" si="22"/>
        <v>-</v>
      </c>
      <c r="Z38" s="20">
        <f t="shared" si="21"/>
        <v>0</v>
      </c>
      <c r="AA38" s="14" t="str">
        <f t="shared" si="10"/>
        <v>-</v>
      </c>
      <c r="AB38" s="20">
        <f t="shared" si="21"/>
        <v>-9.7331194432350721E-3</v>
      </c>
      <c r="AC38" s="14">
        <f t="shared" si="11"/>
        <v>-2.0507690001466933E-2</v>
      </c>
      <c r="AD38" s="20">
        <f t="shared" si="21"/>
        <v>0</v>
      </c>
      <c r="AE38" s="14" t="str">
        <f t="shared" si="12"/>
        <v>-</v>
      </c>
      <c r="AF38" s="20">
        <f t="shared" si="21"/>
        <v>0</v>
      </c>
      <c r="AG38" s="14" t="str">
        <f t="shared" si="13"/>
        <v>-</v>
      </c>
      <c r="AH38" s="20">
        <f t="shared" si="21"/>
        <v>-4.4315944157080622E-4</v>
      </c>
      <c r="AI38" s="14">
        <f t="shared" si="14"/>
        <v>-9.3373727734061274E-4</v>
      </c>
      <c r="AJ38" s="20">
        <f t="shared" si="21"/>
        <v>0</v>
      </c>
      <c r="AK38" s="14" t="str">
        <f t="shared" si="15"/>
        <v>-</v>
      </c>
      <c r="AL38" s="20">
        <f t="shared" si="23"/>
        <v>0</v>
      </c>
      <c r="AM38" s="14" t="str">
        <f t="shared" si="16"/>
        <v>-</v>
      </c>
      <c r="AN38" s="20"/>
      <c r="AO38" s="14">
        <f t="shared" si="17"/>
        <v>-5.5313986422477437E-2</v>
      </c>
      <c r="AP38" s="20"/>
      <c r="AQ38" s="14" t="str">
        <f t="shared" si="18"/>
        <v>-</v>
      </c>
      <c r="AR38" s="20"/>
      <c r="AS38" s="14" t="str">
        <f t="shared" si="19"/>
        <v>-</v>
      </c>
      <c r="AT38" s="20"/>
      <c r="AU38" s="14" t="str">
        <f t="shared" si="20"/>
        <v>-</v>
      </c>
    </row>
    <row r="39" spans="2:47" x14ac:dyDescent="0.25">
      <c r="B39" s="5" t="s">
        <v>22</v>
      </c>
      <c r="D39" s="24"/>
      <c r="E39" s="25"/>
      <c r="F39" s="20">
        <f t="shared" si="21"/>
        <v>0</v>
      </c>
      <c r="G39" s="14" t="str">
        <f t="shared" si="0"/>
        <v>-</v>
      </c>
      <c r="H39" s="20">
        <f t="shared" si="21"/>
        <v>3.8289580814907298E-2</v>
      </c>
      <c r="I39" s="14">
        <f t="shared" si="1"/>
        <v>9.4557257909615625E-2</v>
      </c>
      <c r="J39" s="20">
        <f t="shared" si="21"/>
        <v>0</v>
      </c>
      <c r="K39" s="14" t="str">
        <f t="shared" si="2"/>
        <v>-</v>
      </c>
      <c r="L39" s="20">
        <f t="shared" si="21"/>
        <v>0</v>
      </c>
      <c r="M39" s="14" t="str">
        <f t="shared" si="3"/>
        <v>-</v>
      </c>
      <c r="N39" s="20">
        <f t="shared" si="21"/>
        <v>-4.1569943913895013E-3</v>
      </c>
      <c r="O39" s="14">
        <f t="shared" si="4"/>
        <v>-1.0265821208531187E-2</v>
      </c>
      <c r="P39" s="20">
        <f t="shared" si="21"/>
        <v>2.9599926667400744E-3</v>
      </c>
      <c r="Q39" s="14">
        <f t="shared" si="5"/>
        <v>7.3097898708398695E-3</v>
      </c>
      <c r="R39" s="20">
        <f t="shared" si="21"/>
        <v>0</v>
      </c>
      <c r="S39" s="14" t="str">
        <f t="shared" si="6"/>
        <v>-</v>
      </c>
      <c r="T39" s="20">
        <f t="shared" si="21"/>
        <v>1.9228160366813185E-5</v>
      </c>
      <c r="U39" s="14">
        <f t="shared" si="7"/>
        <v>4.748451354762151E-5</v>
      </c>
      <c r="V39" s="20">
        <f t="shared" si="21"/>
        <v>0</v>
      </c>
      <c r="W39" s="14" t="str">
        <f t="shared" si="8"/>
        <v>-</v>
      </c>
      <c r="X39" s="20">
        <f t="shared" si="21"/>
        <v>0</v>
      </c>
      <c r="Y39" s="14" t="str">
        <f t="shared" si="22"/>
        <v>-</v>
      </c>
      <c r="Z39" s="20">
        <f t="shared" si="21"/>
        <v>0</v>
      </c>
      <c r="AA39" s="14" t="str">
        <f t="shared" si="10"/>
        <v>-</v>
      </c>
      <c r="AB39" s="20">
        <f t="shared" si="21"/>
        <v>2.9266038452684384E-3</v>
      </c>
      <c r="AC39" s="14">
        <f t="shared" si="11"/>
        <v>7.2273351837944672E-3</v>
      </c>
      <c r="AD39" s="20">
        <f t="shared" si="21"/>
        <v>0</v>
      </c>
      <c r="AE39" s="14" t="str">
        <f t="shared" si="12"/>
        <v>-</v>
      </c>
      <c r="AF39" s="20">
        <f t="shared" si="21"/>
        <v>0</v>
      </c>
      <c r="AG39" s="14" t="str">
        <f t="shared" si="13"/>
        <v>-</v>
      </c>
      <c r="AH39" s="20">
        <f t="shared" si="21"/>
        <v>1.3689365598845704E-4</v>
      </c>
      <c r="AI39" s="14">
        <f t="shared" si="14"/>
        <v>3.3806295237477635E-4</v>
      </c>
      <c r="AJ39" s="20">
        <f t="shared" si="21"/>
        <v>0</v>
      </c>
      <c r="AK39" s="14" t="str">
        <f t="shared" si="15"/>
        <v>-</v>
      </c>
      <c r="AL39" s="20">
        <f t="shared" si="23"/>
        <v>0</v>
      </c>
      <c r="AM39" s="14" t="str">
        <f t="shared" si="16"/>
        <v>-</v>
      </c>
      <c r="AN39" s="20"/>
      <c r="AO39" s="14">
        <f t="shared" si="17"/>
        <v>-9.9214109221641172E-2</v>
      </c>
      <c r="AP39" s="20"/>
      <c r="AQ39" s="14" t="str">
        <f t="shared" si="18"/>
        <v>-</v>
      </c>
      <c r="AR39" s="20"/>
      <c r="AS39" s="14" t="str">
        <f t="shared" si="19"/>
        <v>-</v>
      </c>
      <c r="AT39" s="20"/>
      <c r="AU39" s="14" t="str">
        <f t="shared" si="20"/>
        <v>-</v>
      </c>
    </row>
    <row r="40" spans="2:47" x14ac:dyDescent="0.25">
      <c r="B40" s="5" t="s">
        <v>91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  <c r="AR40" s="20"/>
      <c r="AS40" s="14"/>
      <c r="AT40" s="20"/>
      <c r="AU40" s="14"/>
    </row>
    <row r="41" spans="2:47" x14ac:dyDescent="0.25">
      <c r="B41" s="5" t="s">
        <v>92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  <c r="AR41" s="20"/>
      <c r="AS41" s="14"/>
      <c r="AT41" s="20"/>
      <c r="AU41" s="14"/>
    </row>
    <row r="42" spans="2:47" x14ac:dyDescent="0.25">
      <c r="B42" s="5" t="s">
        <v>23</v>
      </c>
      <c r="D42" s="24"/>
      <c r="E42" s="25"/>
      <c r="F42" s="20">
        <f t="shared" si="21"/>
        <v>0</v>
      </c>
      <c r="G42" s="14" t="str">
        <f t="shared" si="0"/>
        <v>-</v>
      </c>
      <c r="H42" s="20">
        <f t="shared" si="21"/>
        <v>2.9515552178275062E-2</v>
      </c>
      <c r="I42" s="14">
        <f t="shared" si="1"/>
        <v>7.0120032549120484E-2</v>
      </c>
      <c r="J42" s="20">
        <f t="shared" si="21"/>
        <v>0</v>
      </c>
      <c r="K42" s="14" t="str">
        <f t="shared" si="2"/>
        <v>-</v>
      </c>
      <c r="L42" s="20">
        <f t="shared" si="21"/>
        <v>0</v>
      </c>
      <c r="M42" s="14" t="str">
        <f t="shared" si="3"/>
        <v>-</v>
      </c>
      <c r="N42" s="20">
        <f t="shared" si="21"/>
        <v>1.8481632442566287E-3</v>
      </c>
      <c r="O42" s="14">
        <f t="shared" si="4"/>
        <v>4.3906773642799213E-3</v>
      </c>
      <c r="P42" s="20">
        <f t="shared" si="21"/>
        <v>-1.477448937164505E-3</v>
      </c>
      <c r="Q42" s="14">
        <f t="shared" si="5"/>
        <v>-3.5099721983142401E-3</v>
      </c>
      <c r="R42" s="20">
        <f t="shared" si="21"/>
        <v>0</v>
      </c>
      <c r="S42" s="14" t="str">
        <f t="shared" si="6"/>
        <v>-</v>
      </c>
      <c r="T42" s="20">
        <f t="shared" si="21"/>
        <v>0</v>
      </c>
      <c r="U42" s="14" t="str">
        <f t="shared" si="7"/>
        <v>-</v>
      </c>
      <c r="V42" s="20">
        <f t="shared" si="21"/>
        <v>0</v>
      </c>
      <c r="W42" s="14" t="str">
        <f t="shared" si="8"/>
        <v>-</v>
      </c>
      <c r="X42" s="20">
        <f t="shared" si="21"/>
        <v>0</v>
      </c>
      <c r="Y42" s="14" t="str">
        <f t="shared" si="22"/>
        <v>-</v>
      </c>
      <c r="Z42" s="20">
        <f t="shared" si="21"/>
        <v>3.4877154778678587E-5</v>
      </c>
      <c r="AA42" s="14">
        <f t="shared" si="10"/>
        <v>8.2857580082792981E-5</v>
      </c>
      <c r="AB42" s="20">
        <f t="shared" si="21"/>
        <v>1.5202591240663921E-3</v>
      </c>
      <c r="AC42" s="14">
        <f t="shared" si="11"/>
        <v>3.6116762654058721E-3</v>
      </c>
      <c r="AD42" s="20">
        <f t="shared" si="21"/>
        <v>0</v>
      </c>
      <c r="AE42" s="14" t="str">
        <f t="shared" si="12"/>
        <v>-</v>
      </c>
      <c r="AF42" s="20">
        <f t="shared" si="21"/>
        <v>0</v>
      </c>
      <c r="AG42" s="14" t="str">
        <f t="shared" si="13"/>
        <v>-</v>
      </c>
      <c r="AH42" s="20">
        <f t="shared" si="21"/>
        <v>-1.4893249882108606E-4</v>
      </c>
      <c r="AI42" s="14">
        <f t="shared" si="14"/>
        <v>-3.5381861067261544E-4</v>
      </c>
      <c r="AJ42" s="20">
        <f t="shared" si="21"/>
        <v>0</v>
      </c>
      <c r="AK42" s="14" t="str">
        <f t="shared" si="15"/>
        <v>-</v>
      </c>
      <c r="AL42" s="20">
        <f t="shared" si="23"/>
        <v>0</v>
      </c>
      <c r="AM42" s="14" t="str">
        <f t="shared" si="16"/>
        <v>-</v>
      </c>
      <c r="AN42" s="20">
        <f t="shared" si="24"/>
        <v>1.4914263198259725E-2</v>
      </c>
      <c r="AO42" s="14">
        <f t="shared" si="17"/>
        <v>3.540271640374415E-2</v>
      </c>
      <c r="AP42" s="20">
        <f t="shared" si="25"/>
        <v>8.6965219434882446E-3</v>
      </c>
      <c r="AQ42" s="14">
        <f t="shared" si="18"/>
        <v>2.0654837626742889E-2</v>
      </c>
      <c r="AR42" s="20">
        <f t="shared" ref="AR42:AR47" si="28">AR18-AP18</f>
        <v>0</v>
      </c>
      <c r="AS42" s="14" t="str">
        <f t="shared" ref="AS42:AS47" si="29">IF(AS18-AQ18=0,"-",AS18-AQ18)</f>
        <v>-</v>
      </c>
      <c r="AT42" s="20">
        <f t="shared" ref="AT42:AT47" si="30">AT18-AR18</f>
        <v>-1.6525211991424982E-4</v>
      </c>
      <c r="AU42" s="14">
        <f t="shared" ref="AU42:AU47" si="31">IF(AU18-AS18=0,"-",AU18-AS18)</f>
        <v>-3.9248514825657166E-4</v>
      </c>
    </row>
    <row r="43" spans="2:47" x14ac:dyDescent="0.25">
      <c r="B43" s="5" t="s">
        <v>24</v>
      </c>
      <c r="D43" s="24"/>
      <c r="E43" s="25"/>
      <c r="F43" s="20">
        <f t="shared" si="21"/>
        <v>0</v>
      </c>
      <c r="G43" s="14"/>
      <c r="H43" s="20">
        <f t="shared" si="21"/>
        <v>3.5444207210508338E-2</v>
      </c>
      <c r="I43" s="14">
        <f t="shared" si="1"/>
        <v>7.9090184943968356E-2</v>
      </c>
      <c r="J43" s="20">
        <f t="shared" si="21"/>
        <v>0</v>
      </c>
      <c r="K43" s="14" t="str">
        <f t="shared" si="2"/>
        <v>-</v>
      </c>
      <c r="L43" s="20">
        <f t="shared" si="21"/>
        <v>0</v>
      </c>
      <c r="M43" s="14" t="str">
        <f t="shared" si="3"/>
        <v>-</v>
      </c>
      <c r="N43" s="20">
        <f t="shared" si="21"/>
        <v>2.8609916171153937E-3</v>
      </c>
      <c r="O43" s="14">
        <f t="shared" si="4"/>
        <v>6.3840151587232219E-3</v>
      </c>
      <c r="P43" s="20">
        <f t="shared" si="21"/>
        <v>-2.1721876703750809E-3</v>
      </c>
      <c r="Q43" s="14">
        <f t="shared" si="5"/>
        <v>-4.8470184016991547E-3</v>
      </c>
      <c r="R43" s="20">
        <f t="shared" si="21"/>
        <v>0</v>
      </c>
      <c r="S43" s="14" t="str">
        <f t="shared" si="6"/>
        <v>-</v>
      </c>
      <c r="T43" s="20">
        <f t="shared" si="21"/>
        <v>2.3348450752869176E-4</v>
      </c>
      <c r="U43" s="14">
        <f t="shared" si="7"/>
        <v>5.2099720477084832E-4</v>
      </c>
      <c r="V43" s="20">
        <f t="shared" si="21"/>
        <v>0</v>
      </c>
      <c r="W43" s="14" t="str">
        <f t="shared" si="8"/>
        <v>-</v>
      </c>
      <c r="X43" s="20">
        <f t="shared" si="21"/>
        <v>0</v>
      </c>
      <c r="Y43" s="14" t="str">
        <f t="shared" si="22"/>
        <v>-</v>
      </c>
      <c r="Z43" s="20">
        <f t="shared" si="21"/>
        <v>0</v>
      </c>
      <c r="AA43" s="14" t="str">
        <f t="shared" si="10"/>
        <v>-</v>
      </c>
      <c r="AB43" s="20">
        <f t="shared" si="21"/>
        <v>-8.0815709470227759E-4</v>
      </c>
      <c r="AC43" s="14">
        <f t="shared" si="11"/>
        <v>-1.8033213073205406E-3</v>
      </c>
      <c r="AD43" s="20">
        <f t="shared" si="21"/>
        <v>0</v>
      </c>
      <c r="AE43" s="14" t="str">
        <f t="shared" si="12"/>
        <v>-</v>
      </c>
      <c r="AF43" s="20">
        <f t="shared" si="21"/>
        <v>0</v>
      </c>
      <c r="AG43" s="14" t="str">
        <f t="shared" si="13"/>
        <v>-</v>
      </c>
      <c r="AH43" s="20">
        <f t="shared" si="21"/>
        <v>-8.1227737479760975E-5</v>
      </c>
      <c r="AI43" s="14">
        <f t="shared" si="14"/>
        <v>-1.8125152981116055E-4</v>
      </c>
      <c r="AJ43" s="20">
        <f t="shared" si="21"/>
        <v>0</v>
      </c>
      <c r="AK43" s="14" t="str">
        <f t="shared" si="15"/>
        <v>-</v>
      </c>
      <c r="AL43" s="20">
        <f t="shared" si="23"/>
        <v>0</v>
      </c>
      <c r="AM43" s="14" t="str">
        <f t="shared" si="16"/>
        <v>-</v>
      </c>
      <c r="AN43" s="20">
        <f t="shared" si="24"/>
        <v>1.6555383238263666E-2</v>
      </c>
      <c r="AO43" s="14">
        <f t="shared" si="17"/>
        <v>3.7026884848526564E-2</v>
      </c>
      <c r="AP43" s="20">
        <f t="shared" si="25"/>
        <v>8.9036860159275033E-3</v>
      </c>
      <c r="AQ43" s="14">
        <f t="shared" si="18"/>
        <v>1.9882261414454344E-2</v>
      </c>
      <c r="AR43" s="20">
        <f t="shared" si="28"/>
        <v>0</v>
      </c>
      <c r="AS43" s="14" t="str">
        <f t="shared" si="29"/>
        <v>-</v>
      </c>
      <c r="AT43" s="20">
        <f t="shared" si="30"/>
        <v>1.5561725132973159E-4</v>
      </c>
      <c r="AU43" s="14">
        <f t="shared" si="31"/>
        <v>3.4749909936199197E-4</v>
      </c>
    </row>
    <row r="44" spans="2:47" x14ac:dyDescent="0.25">
      <c r="B44" s="5" t="s">
        <v>25</v>
      </c>
      <c r="D44" s="24"/>
      <c r="E44" s="25"/>
      <c r="F44" s="20">
        <f t="shared" si="21"/>
        <v>0</v>
      </c>
      <c r="G44" s="14"/>
      <c r="H44" s="20">
        <f t="shared" si="21"/>
        <v>3.6899506612505517E-2</v>
      </c>
      <c r="I44" s="14">
        <f t="shared" si="1"/>
        <v>6.3617193709805883E-2</v>
      </c>
      <c r="J44" s="20">
        <f t="shared" si="21"/>
        <v>0</v>
      </c>
      <c r="K44" s="14" t="str">
        <f t="shared" si="2"/>
        <v>-</v>
      </c>
      <c r="L44" s="20">
        <f t="shared" si="21"/>
        <v>0</v>
      </c>
      <c r="M44" s="14" t="str">
        <f t="shared" si="3"/>
        <v>-</v>
      </c>
      <c r="N44" s="20">
        <f t="shared" si="21"/>
        <v>1.0936831818633141E-3</v>
      </c>
      <c r="O44" s="14">
        <f t="shared" si="4"/>
        <v>1.8855822536710393E-3</v>
      </c>
      <c r="P44" s="20">
        <f t="shared" si="21"/>
        <v>-1.6034483407625366E-3</v>
      </c>
      <c r="Q44" s="14">
        <f t="shared" si="5"/>
        <v>-2.7644511556527279E-3</v>
      </c>
      <c r="R44" s="20">
        <f t="shared" si="21"/>
        <v>0</v>
      </c>
      <c r="S44" s="14" t="str">
        <f t="shared" si="6"/>
        <v>-</v>
      </c>
      <c r="T44" s="20">
        <f t="shared" si="21"/>
        <v>0</v>
      </c>
      <c r="U44" s="14" t="str">
        <f t="shared" si="7"/>
        <v>-</v>
      </c>
      <c r="V44" s="20">
        <f t="shared" si="21"/>
        <v>0</v>
      </c>
      <c r="W44" s="14" t="str">
        <f t="shared" si="8"/>
        <v>-</v>
      </c>
      <c r="X44" s="20">
        <f t="shared" si="21"/>
        <v>0</v>
      </c>
      <c r="Y44" s="14" t="str">
        <f t="shared" si="22"/>
        <v>-</v>
      </c>
      <c r="Z44" s="20">
        <f t="shared" si="21"/>
        <v>0</v>
      </c>
      <c r="AA44" s="14" t="str">
        <f t="shared" si="10"/>
        <v>-</v>
      </c>
      <c r="AB44" s="20">
        <f t="shared" si="21"/>
        <v>-5.4854553253926852E-3</v>
      </c>
      <c r="AC44" s="14">
        <f t="shared" si="11"/>
        <v>-9.4572883504011815E-3</v>
      </c>
      <c r="AD44" s="20">
        <f t="shared" si="21"/>
        <v>0</v>
      </c>
      <c r="AE44" s="14" t="str">
        <f t="shared" si="12"/>
        <v>-</v>
      </c>
      <c r="AF44" s="20">
        <f t="shared" si="21"/>
        <v>0</v>
      </c>
      <c r="AG44" s="14" t="str">
        <f t="shared" si="13"/>
        <v>-</v>
      </c>
      <c r="AH44" s="20">
        <f t="shared" si="21"/>
        <v>-1.1964991450819085E-4</v>
      </c>
      <c r="AI44" s="14">
        <f t="shared" si="14"/>
        <v>-2.06284378502751E-4</v>
      </c>
      <c r="AJ44" s="20">
        <f t="shared" si="21"/>
        <v>0</v>
      </c>
      <c r="AK44" s="14" t="str">
        <f t="shared" si="15"/>
        <v>-</v>
      </c>
      <c r="AL44" s="20">
        <f t="shared" si="23"/>
        <v>0</v>
      </c>
      <c r="AM44" s="14" t="str">
        <f t="shared" si="16"/>
        <v>-</v>
      </c>
      <c r="AN44" s="20">
        <f t="shared" si="24"/>
        <v>1.7159091959055406E-2</v>
      </c>
      <c r="AO44" s="14">
        <f t="shared" si="17"/>
        <v>3.0077628331382722E-2</v>
      </c>
      <c r="AP44" s="20">
        <f t="shared" si="25"/>
        <v>9.631212732728045E-3</v>
      </c>
      <c r="AQ44" s="14">
        <f t="shared" si="18"/>
        <v>1.6704129934963438E-2</v>
      </c>
      <c r="AR44" s="20">
        <f t="shared" si="28"/>
        <v>0</v>
      </c>
      <c r="AS44" s="14" t="str">
        <f t="shared" si="29"/>
        <v>-</v>
      </c>
      <c r="AT44" s="20">
        <f t="shared" si="30"/>
        <v>4.5434787689324629E-4</v>
      </c>
      <c r="AU44" s="14">
        <f t="shared" si="31"/>
        <v>7.8800937970262275E-4</v>
      </c>
    </row>
    <row r="45" spans="2:47" x14ac:dyDescent="0.25">
      <c r="B45" s="5" t="s">
        <v>78</v>
      </c>
      <c r="D45" s="24"/>
      <c r="E45" s="25"/>
      <c r="F45" s="20">
        <f t="shared" si="21"/>
        <v>0</v>
      </c>
      <c r="G45" s="14" t="str">
        <f>IF(G21-E21=0,"-",G21-E21)</f>
        <v>-</v>
      </c>
      <c r="H45" s="20">
        <f t="shared" si="21"/>
        <v>3.7220843672456594E-2</v>
      </c>
      <c r="I45" s="14">
        <f t="shared" si="1"/>
        <v>9.0000000000000302E-2</v>
      </c>
      <c r="J45" s="20">
        <f t="shared" si="21"/>
        <v>0</v>
      </c>
      <c r="K45" s="14" t="str">
        <f t="shared" si="2"/>
        <v>-</v>
      </c>
      <c r="L45" s="20">
        <f t="shared" si="21"/>
        <v>0</v>
      </c>
      <c r="M45" s="14" t="str">
        <f t="shared" si="3"/>
        <v>-</v>
      </c>
      <c r="N45" s="20">
        <f t="shared" si="21"/>
        <v>-6.6170388751032316E-3</v>
      </c>
      <c r="O45" s="14">
        <f t="shared" si="4"/>
        <v>-1.5999999999999848E-2</v>
      </c>
      <c r="P45" s="20">
        <f t="shared" si="21"/>
        <v>7.0306038047969199E-3</v>
      </c>
      <c r="Q45" s="14">
        <f t="shared" si="5"/>
        <v>1.6999999999999141E-2</v>
      </c>
      <c r="R45" s="20">
        <f t="shared" si="21"/>
        <v>0</v>
      </c>
      <c r="S45" s="14" t="str">
        <f t="shared" si="6"/>
        <v>-</v>
      </c>
      <c r="T45" s="20">
        <f t="shared" si="21"/>
        <v>0</v>
      </c>
      <c r="U45" s="14" t="str">
        <f t="shared" si="7"/>
        <v>-</v>
      </c>
      <c r="V45" s="20">
        <f t="shared" si="21"/>
        <v>0</v>
      </c>
      <c r="W45" s="14" t="str">
        <f t="shared" si="8"/>
        <v>-</v>
      </c>
      <c r="X45" s="20">
        <f t="shared" si="21"/>
        <v>0</v>
      </c>
      <c r="Y45" s="14" t="str">
        <f t="shared" si="22"/>
        <v>-</v>
      </c>
      <c r="Z45" s="20">
        <f t="shared" si="21"/>
        <v>4.1356492969413239E-4</v>
      </c>
      <c r="AA45" s="14">
        <f t="shared" si="10"/>
        <v>1.0000000000001535E-3</v>
      </c>
      <c r="AB45" s="20">
        <f t="shared" si="21"/>
        <v>2.1091811414392314E-2</v>
      </c>
      <c r="AC45" s="14">
        <f t="shared" si="11"/>
        <v>5.1000000000000406E-2</v>
      </c>
      <c r="AD45" s="20">
        <f t="shared" si="21"/>
        <v>0</v>
      </c>
      <c r="AE45" s="14" t="str">
        <f t="shared" si="12"/>
        <v>-</v>
      </c>
      <c r="AF45" s="20">
        <f t="shared" si="21"/>
        <v>0</v>
      </c>
      <c r="AG45" s="14" t="str">
        <f t="shared" si="13"/>
        <v>-</v>
      </c>
      <c r="AH45" s="20">
        <f t="shared" si="21"/>
        <v>8.2712985938782069E-4</v>
      </c>
      <c r="AI45" s="14">
        <f t="shared" si="14"/>
        <v>1.999999999999863E-3</v>
      </c>
      <c r="AJ45" s="20">
        <f t="shared" si="21"/>
        <v>0</v>
      </c>
      <c r="AK45" s="14" t="str">
        <f t="shared" si="15"/>
        <v>-</v>
      </c>
      <c r="AL45" s="20">
        <f t="shared" si="23"/>
        <v>0</v>
      </c>
      <c r="AM45" s="14" t="str">
        <f t="shared" si="16"/>
        <v>-</v>
      </c>
      <c r="AN45" s="20">
        <f t="shared" si="24"/>
        <v>9.0984284532671378E-3</v>
      </c>
      <c r="AO45" s="14">
        <f t="shared" si="17"/>
        <v>2.1999999999999853E-2</v>
      </c>
      <c r="AP45" s="20">
        <f t="shared" si="25"/>
        <v>6.2034739454095433E-3</v>
      </c>
      <c r="AQ45" s="14">
        <f t="shared" si="18"/>
        <v>1.5000000000000291E-2</v>
      </c>
      <c r="AR45" s="20">
        <f t="shared" si="28"/>
        <v>8.2712985938759864E-4</v>
      </c>
      <c r="AS45" s="14">
        <f t="shared" si="29"/>
        <v>1.999999999999641E-3</v>
      </c>
      <c r="AT45" s="20">
        <f t="shared" si="30"/>
        <v>0</v>
      </c>
      <c r="AU45" s="14" t="str">
        <f t="shared" si="31"/>
        <v>-</v>
      </c>
    </row>
    <row r="46" spans="2:47" x14ac:dyDescent="0.25">
      <c r="B46" s="5" t="s">
        <v>79</v>
      </c>
      <c r="D46" s="24"/>
      <c r="E46" s="25"/>
      <c r="F46" s="20">
        <f t="shared" si="21"/>
        <v>0</v>
      </c>
      <c r="G46" s="14" t="str">
        <f>IF(G22-E22=0,"-",G22-E22)</f>
        <v>-</v>
      </c>
      <c r="H46" s="20">
        <f t="shared" si="21"/>
        <v>3.567405182125416E-2</v>
      </c>
      <c r="I46" s="14">
        <f t="shared" si="1"/>
        <v>9.4999999999999696E-2</v>
      </c>
      <c r="J46" s="20">
        <f t="shared" si="21"/>
        <v>0</v>
      </c>
      <c r="K46" s="14" t="str">
        <f t="shared" si="2"/>
        <v>-</v>
      </c>
      <c r="L46" s="20">
        <f t="shared" si="21"/>
        <v>0</v>
      </c>
      <c r="M46" s="14" t="str">
        <f t="shared" si="3"/>
        <v>-</v>
      </c>
      <c r="N46" s="20">
        <f t="shared" si="21"/>
        <v>-4.5061960195269535E-3</v>
      </c>
      <c r="O46" s="14">
        <f t="shared" si="4"/>
        <v>-1.1999999999999914E-2</v>
      </c>
      <c r="P46" s="20">
        <f t="shared" si="21"/>
        <v>6.3837776943298508E-3</v>
      </c>
      <c r="Q46" s="14">
        <f t="shared" si="5"/>
        <v>1.7000000000000001E-2</v>
      </c>
      <c r="R46" s="20">
        <f t="shared" si="21"/>
        <v>0</v>
      </c>
      <c r="S46" s="14" t="str">
        <f t="shared" si="6"/>
        <v>-</v>
      </c>
      <c r="T46" s="20">
        <f t="shared" si="21"/>
        <v>0</v>
      </c>
      <c r="U46" s="14" t="str">
        <f t="shared" si="7"/>
        <v>-</v>
      </c>
      <c r="V46" s="20">
        <f t="shared" si="21"/>
        <v>0</v>
      </c>
      <c r="W46" s="14" t="str">
        <f t="shared" si="8"/>
        <v>-</v>
      </c>
      <c r="X46" s="20">
        <f t="shared" si="21"/>
        <v>0</v>
      </c>
      <c r="Y46" s="14" t="str">
        <f t="shared" si="22"/>
        <v>-</v>
      </c>
      <c r="Z46" s="20">
        <f t="shared" si="21"/>
        <v>0</v>
      </c>
      <c r="AA46" s="14" t="str">
        <f t="shared" si="10"/>
        <v>-</v>
      </c>
      <c r="AB46" s="20">
        <f t="shared" si="21"/>
        <v>2.3282012767555482E-2</v>
      </c>
      <c r="AC46" s="14">
        <f t="shared" si="11"/>
        <v>6.2000000000000333E-2</v>
      </c>
      <c r="AD46" s="20">
        <f t="shared" si="21"/>
        <v>0</v>
      </c>
      <c r="AE46" s="14" t="str">
        <f t="shared" si="12"/>
        <v>-</v>
      </c>
      <c r="AF46" s="20">
        <f t="shared" si="21"/>
        <v>0</v>
      </c>
      <c r="AG46" s="14" t="str">
        <f t="shared" si="13"/>
        <v>-</v>
      </c>
      <c r="AH46" s="20">
        <f t="shared" si="21"/>
        <v>7.5103266992093687E-4</v>
      </c>
      <c r="AI46" s="14">
        <f t="shared" si="14"/>
        <v>1.9999999999997242E-3</v>
      </c>
      <c r="AJ46" s="20">
        <f t="shared" si="21"/>
        <v>0</v>
      </c>
      <c r="AK46" s="14" t="str">
        <f t="shared" si="15"/>
        <v>-</v>
      </c>
      <c r="AL46" s="20">
        <f t="shared" si="23"/>
        <v>0</v>
      </c>
      <c r="AM46" s="14" t="str">
        <f t="shared" si="16"/>
        <v>-</v>
      </c>
      <c r="AN46" s="20">
        <f t="shared" si="24"/>
        <v>8.2613593691329701E-3</v>
      </c>
      <c r="AO46" s="14">
        <f t="shared" si="17"/>
        <v>2.2000000000000769E-2</v>
      </c>
      <c r="AP46" s="20">
        <f t="shared" si="25"/>
        <v>5.6327450244082478E-3</v>
      </c>
      <c r="AQ46" s="14">
        <f t="shared" si="18"/>
        <v>1.4999999999999403E-2</v>
      </c>
      <c r="AR46" s="20">
        <f t="shared" si="28"/>
        <v>3.7551633496057946E-4</v>
      </c>
      <c r="AS46" s="14">
        <f t="shared" si="29"/>
        <v>1.0000000000001119E-3</v>
      </c>
      <c r="AT46" s="20">
        <f t="shared" si="30"/>
        <v>-3.7551633496057946E-4</v>
      </c>
      <c r="AU46" s="14">
        <f t="shared" si="31"/>
        <v>-1.0000000000001119E-3</v>
      </c>
    </row>
    <row r="47" spans="2:47" x14ac:dyDescent="0.25">
      <c r="B47" s="5" t="s">
        <v>80</v>
      </c>
      <c r="D47" s="24"/>
      <c r="E47" s="25"/>
      <c r="F47" s="20">
        <f t="shared" si="21"/>
        <v>0</v>
      </c>
      <c r="G47" s="14" t="str">
        <f>IF(G23-E23=0,"-",G23-E23)</f>
        <v>-</v>
      </c>
      <c r="H47" s="20">
        <f t="shared" si="21"/>
        <v>3.5547483134405811E-2</v>
      </c>
      <c r="I47" s="14">
        <f t="shared" si="1"/>
        <v>0.13699999999999987</v>
      </c>
      <c r="J47" s="20">
        <f t="shared" si="21"/>
        <v>0</v>
      </c>
      <c r="K47" s="14" t="str">
        <f t="shared" si="2"/>
        <v>-</v>
      </c>
      <c r="L47" s="20">
        <f t="shared" si="21"/>
        <v>0</v>
      </c>
      <c r="M47" s="14" t="str">
        <f t="shared" si="3"/>
        <v>-</v>
      </c>
      <c r="N47" s="20">
        <f t="shared" si="21"/>
        <v>-2.0757654385057389E-3</v>
      </c>
      <c r="O47" s="14">
        <f t="shared" si="4"/>
        <v>-8.00000000000059E-3</v>
      </c>
      <c r="P47" s="20">
        <f t="shared" si="21"/>
        <v>3.8920601971978996E-3</v>
      </c>
      <c r="Q47" s="14">
        <f t="shared" si="5"/>
        <v>1.5000000000000457E-2</v>
      </c>
      <c r="R47" s="20">
        <f t="shared" si="21"/>
        <v>0</v>
      </c>
      <c r="S47" s="14" t="str">
        <f t="shared" si="6"/>
        <v>-</v>
      </c>
      <c r="T47" s="20">
        <f t="shared" si="21"/>
        <v>0</v>
      </c>
      <c r="U47" s="14" t="str">
        <f t="shared" si="7"/>
        <v>-</v>
      </c>
      <c r="V47" s="20">
        <f t="shared" si="21"/>
        <v>0</v>
      </c>
      <c r="W47" s="14" t="str">
        <f t="shared" si="8"/>
        <v>-</v>
      </c>
      <c r="X47" s="20">
        <f t="shared" si="21"/>
        <v>0</v>
      </c>
      <c r="Y47" s="14" t="str">
        <f t="shared" si="22"/>
        <v>-</v>
      </c>
      <c r="Z47" s="20">
        <f t="shared" si="21"/>
        <v>0</v>
      </c>
      <c r="AA47" s="14" t="str">
        <f t="shared" si="10"/>
        <v>-</v>
      </c>
      <c r="AB47" s="20">
        <f t="shared" si="21"/>
        <v>1.6087182148417201E-2</v>
      </c>
      <c r="AC47" s="14">
        <f t="shared" si="11"/>
        <v>6.1999999999999639E-2</v>
      </c>
      <c r="AD47" s="20">
        <f t="shared" si="21"/>
        <v>0</v>
      </c>
      <c r="AE47" s="14" t="str">
        <f t="shared" si="12"/>
        <v>-</v>
      </c>
      <c r="AF47" s="20">
        <f t="shared" si="21"/>
        <v>0</v>
      </c>
      <c r="AG47" s="14" t="str">
        <f t="shared" si="13"/>
        <v>-</v>
      </c>
      <c r="AH47" s="20">
        <f t="shared" si="21"/>
        <v>7.7841203943962434E-4</v>
      </c>
      <c r="AI47" s="14">
        <f t="shared" si="14"/>
        <v>3.0000000000001137E-3</v>
      </c>
      <c r="AJ47" s="20">
        <f t="shared" si="21"/>
        <v>0</v>
      </c>
      <c r="AK47" s="14" t="str">
        <f t="shared" si="15"/>
        <v>-</v>
      </c>
      <c r="AL47" s="20">
        <f t="shared" si="23"/>
        <v>0</v>
      </c>
      <c r="AM47" s="14" t="str">
        <f t="shared" si="16"/>
        <v>-</v>
      </c>
      <c r="AN47" s="20">
        <f t="shared" si="24"/>
        <v>8.8220031136483357E-3</v>
      </c>
      <c r="AO47" s="14">
        <f t="shared" si="17"/>
        <v>3.4000000000000974E-2</v>
      </c>
      <c r="AP47" s="20">
        <f t="shared" si="25"/>
        <v>6.4867669953294627E-3</v>
      </c>
      <c r="AQ47" s="14">
        <f t="shared" si="18"/>
        <v>2.4999999999999439E-2</v>
      </c>
      <c r="AR47" s="20">
        <f t="shared" si="28"/>
        <v>2.5947067981335614E-4</v>
      </c>
      <c r="AS47" s="14">
        <f t="shared" si="29"/>
        <v>1.000000000000667E-3</v>
      </c>
      <c r="AT47" s="20">
        <f t="shared" si="30"/>
        <v>-2.5947067981335614E-4</v>
      </c>
      <c r="AU47" s="14">
        <f t="shared" si="31"/>
        <v>-1.000000000000667E-3</v>
      </c>
    </row>
    <row r="48" spans="2:47" x14ac:dyDescent="0.25">
      <c r="B48" s="5" t="s">
        <v>81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  <c r="AR48" s="20"/>
      <c r="AS48" s="14"/>
      <c r="AT48" s="20"/>
      <c r="AU48" s="14"/>
    </row>
    <row r="49" spans="2:56" ht="16.5" thickBot="1" x14ac:dyDescent="0.3">
      <c r="B49" s="5" t="s">
        <v>26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3.5947850432698436E-2</v>
      </c>
      <c r="I49" s="15">
        <f>IF(I25-G25=0,"-",I25-G25)</f>
        <v>9.9510757196617269E-2</v>
      </c>
      <c r="J49" s="21">
        <f>J25-H25</f>
        <v>0</v>
      </c>
      <c r="K49" s="15" t="str">
        <f>IF(K25-I25=0,"-",K25-I25)</f>
        <v>-</v>
      </c>
      <c r="L49" s="21">
        <f>L25-J25</f>
        <v>0</v>
      </c>
      <c r="M49" s="15" t="str">
        <f>IF(M25-K25=0,"-",M25-K25)</f>
        <v>-</v>
      </c>
      <c r="N49" s="21">
        <f>N25-L25</f>
        <v>-4.5953744706708211E-3</v>
      </c>
      <c r="O49" s="15">
        <f>IF(O25-M25=0,"-",O25-M25)</f>
        <v>-1.2720905079835088E-2</v>
      </c>
      <c r="P49" s="21">
        <f>P25-N25</f>
        <v>6.1219897437070347E-3</v>
      </c>
      <c r="Q49" s="15">
        <f>IF(Q25-O25=0,"-",Q25-O25)</f>
        <v>1.694687798055626E-2</v>
      </c>
      <c r="R49" s="21">
        <f>R25-P25</f>
        <v>0</v>
      </c>
      <c r="S49" s="15" t="str">
        <f>IF(S25-Q25=0,"-",S25-Q25)</f>
        <v>-</v>
      </c>
      <c r="T49" s="21">
        <f>T25-R25</f>
        <v>0</v>
      </c>
      <c r="U49" s="15" t="str">
        <f>IF(U25-S25=0,"-",U25-S25)</f>
        <v>-</v>
      </c>
      <c r="V49" s="21">
        <f>V25-T25</f>
        <v>0</v>
      </c>
      <c r="W49" s="15" t="str">
        <f>IF(W25-U25=0,"-",W25-U25)</f>
        <v>-</v>
      </c>
      <c r="X49" s="21">
        <f>X25-V25</f>
        <v>0</v>
      </c>
      <c r="Y49" s="15" t="str">
        <f t="shared" ref="Y49" si="32">IF(Y25-U25=0,"-",Y25-U25)</f>
        <v>-</v>
      </c>
      <c r="Z49" s="21">
        <f>Z25-X25</f>
        <v>1.5579192122583407E-5</v>
      </c>
      <c r="AA49" s="15">
        <f t="shared" ref="AA49" si="33">IF(AA25-Y25=0,"-",AA25-Y25)</f>
        <v>4.3126283935296383E-5</v>
      </c>
      <c r="AB49" s="21">
        <f>AB25-Z25</f>
        <v>2.188404643921471E-2</v>
      </c>
      <c r="AC49" s="15">
        <f t="shared" ref="AC49" si="34">IF(AC25-AA25=0,"-",AC25-AA25)</f>
        <v>6.0579367207763163E-2</v>
      </c>
      <c r="AD49" s="21">
        <f>AD25-AB25</f>
        <v>0</v>
      </c>
      <c r="AE49" s="15" t="str">
        <f t="shared" ref="AE49" si="35">IF(AE25-AC25=0,"-",AE25-AC25)</f>
        <v>-</v>
      </c>
      <c r="AF49" s="21">
        <f>AF25-AD25</f>
        <v>0</v>
      </c>
      <c r="AG49" s="15" t="str">
        <f t="shared" ref="AG49" si="36">IF(AG25-AE25=0,"-",AG25-AE25)</f>
        <v>-</v>
      </c>
      <c r="AH49" s="21">
        <f>AH25-AF25</f>
        <v>8.8934095139814318E-4</v>
      </c>
      <c r="AI49" s="15">
        <f t="shared" ref="AI49" si="37">IF(AI25-AG25=0,"-",AI25-AG25)</f>
        <v>2.4618715838181926E-3</v>
      </c>
      <c r="AJ49" s="21">
        <f>AJ25-AH25</f>
        <v>0</v>
      </c>
      <c r="AK49" s="15" t="str">
        <f t="shared" ref="AK49" si="38">IF(AK25-AI25=0,"-",AK25-AI25)</f>
        <v>-</v>
      </c>
      <c r="AL49" s="21">
        <f>AL25-AJ25</f>
        <v>0</v>
      </c>
      <c r="AM49" s="15" t="str">
        <f t="shared" ref="AM49" si="39">IF(AM25-AK25=0,"-",AM25-AK25)</f>
        <v>-</v>
      </c>
      <c r="AN49" s="21">
        <f>AN25-AL25</f>
        <v>8.3893175661462482E-3</v>
      </c>
      <c r="AO49" s="15">
        <f t="shared" ref="AO49" si="40">IF(AO25-AM25=0,"-",AO25-AM25)</f>
        <v>2.3223289663259455E-2</v>
      </c>
      <c r="AP49" s="21">
        <f>AP25-AN25</f>
        <v>5.905320562479055E-3</v>
      </c>
      <c r="AQ49" s="15">
        <f t="shared" ref="AQ49" si="41">IF(AQ25-AO25=0,"-",AQ25-AO25)</f>
        <v>1.6347094849558264E-2</v>
      </c>
      <c r="AR49" s="21">
        <f>AR25-AP25</f>
        <v>3.6751079278229959E-4</v>
      </c>
      <c r="AS49" s="15">
        <f t="shared" ref="AS49" si="42">IF(AS25-AQ25=0,"-",AS25-AQ25)</f>
        <v>1.017342534462895E-3</v>
      </c>
      <c r="AT49" s="21">
        <f>AT25-AR25</f>
        <v>-1.7296856789061898E-4</v>
      </c>
      <c r="AU49" s="15">
        <f t="shared" ref="AU49" si="43">IF(AU25-AS25=0,"-",AU25-AS25)</f>
        <v>-4.7881119329326594E-4</v>
      </c>
    </row>
    <row r="51" spans="2:56" x14ac:dyDescent="0.25">
      <c r="D51" s="16">
        <f>MAX(D31:D49)</f>
        <v>0</v>
      </c>
      <c r="F51" s="16">
        <f>MAX(F31:F49)</f>
        <v>0</v>
      </c>
      <c r="H51" s="16">
        <f>MAX(H31:H49)</f>
        <v>0.17504041217787725</v>
      </c>
      <c r="J51" s="16">
        <f>MAX(J31:J49)</f>
        <v>0</v>
      </c>
      <c r="L51" s="16">
        <f>MAX(L31:L49)</f>
        <v>0</v>
      </c>
      <c r="N51" s="16">
        <f>MAX(N31:N49)</f>
        <v>6.3492063492063266E-3</v>
      </c>
      <c r="P51" s="16">
        <f>MAX(P31:P49)</f>
        <v>7.0306038047969199E-3</v>
      </c>
      <c r="R51" s="16">
        <f>MAX(R31:R49)</f>
        <v>0</v>
      </c>
      <c r="T51" s="16">
        <f>MAX(T31:T49)</f>
        <v>2.3348450752869176E-4</v>
      </c>
      <c r="V51" s="16">
        <f>MAX(V31:V49)</f>
        <v>0</v>
      </c>
      <c r="X51" s="16">
        <f>MAX(X31:X49)</f>
        <v>0</v>
      </c>
      <c r="Z51" s="16">
        <f>MAX(Z31:Z49)</f>
        <v>4.1356492969413239E-4</v>
      </c>
      <c r="AB51" s="16">
        <f>MAX(AB31:AB49)</f>
        <v>2.3282012767555482E-2</v>
      </c>
      <c r="AD51" s="16">
        <f>MAX(AD31:AD49)</f>
        <v>0</v>
      </c>
      <c r="AF51" s="16">
        <f>MAX(AF31:AF49)</f>
        <v>0</v>
      </c>
      <c r="AH51" s="16">
        <f>MAX(AH31:AH49)</f>
        <v>3.1746031746031633E-3</v>
      </c>
      <c r="AJ51" s="16">
        <f>MAX(AJ31:AJ49)</f>
        <v>0</v>
      </c>
      <c r="AL51" s="16">
        <f>MAX(AL31:AL49)</f>
        <v>0</v>
      </c>
      <c r="AN51" s="16">
        <f>MAX(AN31:AN49)</f>
        <v>1.7159091959055406E-2</v>
      </c>
      <c r="AP51" s="16">
        <f>MAX(AP31:AP49)</f>
        <v>1.019369438892137E-2</v>
      </c>
      <c r="AR51" s="16">
        <f>MAX(AR31:AR49)</f>
        <v>8.2712985938759864E-4</v>
      </c>
      <c r="AT51" s="16">
        <f>MAX(AT31:AT49)</f>
        <v>4.5434787689324629E-4</v>
      </c>
    </row>
    <row r="52" spans="2:56" ht="219" customHeight="1" x14ac:dyDescent="0.25">
      <c r="B52" s="17" t="s">
        <v>28</v>
      </c>
      <c r="C52" s="18"/>
      <c r="D52" s="63"/>
      <c r="E52" s="64"/>
      <c r="F52" s="61"/>
      <c r="G52" s="62"/>
      <c r="H52" s="61" t="s">
        <v>29</v>
      </c>
      <c r="I52" s="62"/>
      <c r="J52" s="61" t="s">
        <v>29</v>
      </c>
      <c r="K52" s="62"/>
      <c r="L52" s="61" t="s">
        <v>29</v>
      </c>
      <c r="M52" s="62"/>
      <c r="N52" s="61" t="s">
        <v>86</v>
      </c>
      <c r="O52" s="62"/>
      <c r="P52" s="61" t="s">
        <v>86</v>
      </c>
      <c r="Q52" s="62"/>
      <c r="R52" s="61" t="s">
        <v>29</v>
      </c>
      <c r="S52" s="62"/>
      <c r="T52" s="61" t="s">
        <v>87</v>
      </c>
      <c r="U52" s="62"/>
      <c r="V52" s="61" t="s">
        <v>88</v>
      </c>
      <c r="W52" s="62"/>
      <c r="X52" s="61" t="s">
        <v>88</v>
      </c>
      <c r="Y52" s="62"/>
      <c r="Z52" s="61" t="s">
        <v>84</v>
      </c>
      <c r="AA52" s="62"/>
      <c r="AB52" s="61" t="s">
        <v>83</v>
      </c>
      <c r="AC52" s="62"/>
      <c r="AD52" s="61" t="s">
        <v>29</v>
      </c>
      <c r="AE52" s="62"/>
      <c r="AF52" s="61" t="s">
        <v>88</v>
      </c>
      <c r="AG52" s="62"/>
      <c r="AH52" s="61" t="s">
        <v>89</v>
      </c>
      <c r="AI52" s="62"/>
      <c r="AJ52" s="61" t="s">
        <v>89</v>
      </c>
      <c r="AK52" s="62"/>
      <c r="AL52" s="61" t="s">
        <v>85</v>
      </c>
      <c r="AM52" s="62"/>
      <c r="AN52" s="61" t="s">
        <v>30</v>
      </c>
      <c r="AO52" s="62"/>
      <c r="AP52" s="59" t="s">
        <v>90</v>
      </c>
      <c r="AQ52" s="60"/>
      <c r="AR52" s="59" t="s">
        <v>90</v>
      </c>
      <c r="AS52" s="60"/>
      <c r="AT52" s="59" t="s">
        <v>90</v>
      </c>
      <c r="AU52" s="60"/>
      <c r="AV52" s="65"/>
      <c r="AW52" s="66"/>
    </row>
    <row r="54" spans="2:56" x14ac:dyDescent="0.25">
      <c r="B54" s="1" t="s">
        <v>14</v>
      </c>
      <c r="D54" s="1" t="str">
        <f t="shared" ref="D54:D65" si="44">IF(OR(D7="-",D7&lt;0.02),"",D$28&amp;",")</f>
        <v/>
      </c>
      <c r="E54" s="1" t="str">
        <f t="shared" ref="E54:E65" si="45">IF(OR(D7="-",D7&gt;-0.02),"",D$28&amp;",")</f>
        <v/>
      </c>
      <c r="F54" s="1" t="str">
        <f t="shared" ref="F54:F65" si="46">IF(OR(F31="-",F31&lt;0.02),"",F$28&amp;",")</f>
        <v/>
      </c>
      <c r="G54" s="1" t="str">
        <f t="shared" ref="G54:G65" si="47">IF(OR(F31="-",F31&gt;-0.02),"",F$28&amp;",")</f>
        <v/>
      </c>
      <c r="H54" s="1" t="str">
        <f t="shared" ref="H54:H65" si="48">IF(OR(H31="-",H31&lt;0.02),"",H$28&amp;",")</f>
        <v/>
      </c>
      <c r="I54" s="1" t="str">
        <f t="shared" ref="I54:I65" si="49">IF(OR(H31="-",H31&gt;-0.02),"",H$28&amp;",")</f>
        <v>Changes due to issue of Model version DCP179,</v>
      </c>
      <c r="J54" s="1" t="str">
        <f t="shared" ref="J54:J65" si="50">IF(OR(J31="-",J31&lt;0.02),"",J$28&amp;",")</f>
        <v/>
      </c>
      <c r="K54" s="1" t="str">
        <f t="shared" ref="K54:K65" si="51">IF(OR(J31="-",J31&gt;-0.02),"",J$28&amp;",")</f>
        <v/>
      </c>
      <c r="L54" s="1" t="str">
        <f t="shared" ref="L54:L65" si="52">IF(OR(L31="-",L31&lt;0.02),"",L$28&amp;",")</f>
        <v/>
      </c>
      <c r="M54" s="1" t="str">
        <f t="shared" ref="M54:M65" si="53">IF(OR(L31="-",L31&gt;-0.02),"",L$28&amp;",")</f>
        <v/>
      </c>
      <c r="N54" s="1" t="str">
        <f t="shared" ref="N54:N65" si="54">IF(OR(N31="-",N31&lt;0.02),"",N$28&amp;",")</f>
        <v/>
      </c>
      <c r="O54" s="1" t="str">
        <f t="shared" ref="O54:O65" si="55">IF(OR(N31="-",N31&gt;-0.02),"",N$28&amp;",")</f>
        <v/>
      </c>
      <c r="P54" s="1" t="str">
        <f t="shared" ref="P54:P65" si="56">IF(OR(P31="-",P31&lt;0.02),"",P$28&amp;",")</f>
        <v/>
      </c>
      <c r="Q54" s="1" t="str">
        <f t="shared" ref="Q54:Q65" si="57">IF(OR(P31="-",P31&gt;-0.02),"",P$28&amp;",")</f>
        <v/>
      </c>
      <c r="R54" s="1" t="str">
        <f t="shared" ref="R54:R65" si="58">IF(OR(R31="-",R31&lt;0.02),"",R$28&amp;",")</f>
        <v/>
      </c>
      <c r="S54" s="1" t="str">
        <f t="shared" ref="S54:S65" si="59">IF(OR(R31="-",R31&gt;-0.02),"",R$28&amp;",")</f>
        <v/>
      </c>
      <c r="T54" s="1" t="str">
        <f t="shared" ref="T54:T65" si="60">IF(OR(T31="-",T31&lt;0.02),"",T$28&amp;",")</f>
        <v/>
      </c>
      <c r="U54" s="1" t="str">
        <f t="shared" ref="U54:U65" si="61">IF(OR(T31="-",T31&gt;-0.02),"",T$28&amp;",")</f>
        <v/>
      </c>
      <c r="V54" s="1" t="str">
        <f t="shared" ref="V54:V65" si="62">IF(OR(V31="-",V31&lt;0.02),"",V$28&amp;",")</f>
        <v/>
      </c>
      <c r="W54" s="1" t="str">
        <f t="shared" ref="W54:W65" si="63">IF(OR(V31="-",V31&gt;-0.02),"",V$28&amp;",")</f>
        <v/>
      </c>
      <c r="X54" s="1" t="str">
        <f t="shared" ref="X54:X65" si="64">IF(OR(X31="-",X31&lt;0.02),"",X$28&amp;",")</f>
        <v/>
      </c>
      <c r="Y54" s="1" t="str">
        <f t="shared" ref="Y54:Y65" si="65">IF(OR(X31="-",X31&gt;-0.02),"",X$28&amp;",")</f>
        <v/>
      </c>
      <c r="Z54" s="1" t="str">
        <f t="shared" ref="Z54:Z65" si="66">IF(OR(Z31="-",Z31&lt;0.02),"",Z$28&amp;",")</f>
        <v/>
      </c>
      <c r="AA54" s="1" t="str">
        <f t="shared" ref="AA54:AA65" si="67">IF(OR(Z31="-",Z31&gt;-0.02),"",Z$28&amp;",")</f>
        <v/>
      </c>
      <c r="AB54" s="1" t="str">
        <f t="shared" ref="AB54:AB65" si="68">IF(OR(AB31="-",AB31&lt;0.02),"",AB$28&amp;",")</f>
        <v/>
      </c>
      <c r="AC54" s="1" t="str">
        <f t="shared" ref="AC54:AC65" si="69">IF(OR(AB31="-",AB31&gt;-0.02),"",AB$28&amp;",")</f>
        <v/>
      </c>
      <c r="AD54" s="1" t="str">
        <f t="shared" ref="AD54:AD65" si="70">IF(OR(AD31="-",AD31&lt;0.02),"",AD$28&amp;",")</f>
        <v/>
      </c>
      <c r="AE54" s="1" t="str">
        <f t="shared" ref="AE54:AE65" si="71">IF(OR(AD31="-",AD31&gt;-0.02),"",AD$28&amp;",")</f>
        <v/>
      </c>
      <c r="AF54" s="1" t="str">
        <f t="shared" ref="AF54:AF65" si="72">IF(OR(AF31="-",AF31&lt;0.02),"",AF$28&amp;",")</f>
        <v/>
      </c>
      <c r="AG54" s="1" t="str">
        <f t="shared" ref="AG54:AG65" si="73">IF(OR(AF31="-",AF31&gt;-0.02),"",AF$28&amp;",")</f>
        <v/>
      </c>
      <c r="AH54" s="1" t="str">
        <f t="shared" ref="AH54:AH65" si="74">IF(OR(AH31="-",AH31&lt;0.02),"",AH$28&amp;",")</f>
        <v/>
      </c>
      <c r="AI54" s="1" t="str">
        <f t="shared" ref="AI54:AI65" si="75">IF(OR(AH31="-",AH31&gt;-0.02),"",AH$28&amp;",")</f>
        <v/>
      </c>
      <c r="AJ54" s="1" t="str">
        <f t="shared" ref="AJ54:AJ65" si="76">IF(OR(AJ31="-",AJ31&lt;0.02),"",AJ$28&amp;",")</f>
        <v/>
      </c>
      <c r="AK54" s="1" t="str">
        <f t="shared" ref="AK54:AK65" si="77">IF(OR(AJ31="-",AJ31&gt;-0.02),"",AJ$28&amp;",")</f>
        <v/>
      </c>
      <c r="AL54" s="1" t="str">
        <f t="shared" ref="AL54:AL65" si="78">IF(OR(AL31="-",AL31&lt;0.02),"",AL$28&amp;",")</f>
        <v/>
      </c>
      <c r="AM54" s="1" t="str">
        <f t="shared" ref="AM54:AM65" si="79">IF(OR(AL31="-",AL31&gt;-0.02),"",AL$28&amp;",")</f>
        <v/>
      </c>
      <c r="AN54" s="1" t="str">
        <f t="shared" ref="AN54:AN65" si="80">IF(OR(AN31="-",AN31&lt;0.02),"",AN$28&amp;",")</f>
        <v/>
      </c>
      <c r="AO54" s="1" t="str">
        <f t="shared" ref="AO54:AO65" si="81">IF(OR(AN31="-",AN31&gt;-0.02),"",AN$28&amp;",")</f>
        <v/>
      </c>
      <c r="AP54" s="1" t="str">
        <f t="shared" ref="AP54:AR65" si="82">IF(OR(AP31="-",AP31&lt;0.02),"",AP$28&amp;",")</f>
        <v/>
      </c>
      <c r="AQ54" s="1" t="str">
        <f t="shared" ref="AQ54:AQ65" si="83">IF(OR(AP31="-",AP31&gt;-0.02),"",AP$28&amp;",")</f>
        <v/>
      </c>
      <c r="AR54" s="1" t="str">
        <f t="shared" si="82"/>
        <v/>
      </c>
      <c r="AS54" s="1" t="str">
        <f t="shared" ref="AS54:AS71" si="84">IF(OR(AR31="-",AR31&gt;-0.02),"",AR$28&amp;",")</f>
        <v/>
      </c>
      <c r="AT54" s="1" t="str">
        <f t="shared" ref="AT54" si="85">IF(OR(AT31="-",AT31&lt;0.02),"",AT$28&amp;",")</f>
        <v/>
      </c>
      <c r="AU54" s="1" t="str">
        <f t="shared" ref="AU54:AU71" si="86">IF(OR(AT31="-",AT31&gt;-0.02),"",AT$28&amp;",")</f>
        <v/>
      </c>
      <c r="AY54" s="1" t="str">
        <f>D54&amp;F54&amp;H54&amp;J54&amp;L54&amp;N54&amp;P54&amp;R54&amp;T54&amp;V54&amp;X54&amp;Z54&amp;AB54&amp;AD54&amp;AF54&amp;AH54&amp;AJ54&amp;AL54&amp;AN54&amp;AP54</f>
        <v/>
      </c>
      <c r="AZ54" s="1" t="str">
        <f>E54&amp;G54&amp;I54&amp;K54&amp;M54&amp;O54&amp;Q54&amp;S54&amp;U54&amp;W54&amp;Y54&amp;AA54&amp;AC54&amp;AE54&amp;AG54&amp;AI54&amp;AK54&amp;AM54&amp;AO54&amp;AQ54</f>
        <v>Changes due to issue of Model version DCP179,</v>
      </c>
      <c r="BA54" s="1" t="str">
        <f>IF(AY54="","No factors contributing to greater than 2% upward change.",BC54)</f>
        <v>No factors contributing to greater than 2% upward change.</v>
      </c>
      <c r="BB54" s="1" t="str">
        <f>IF(AZ54="","No factors contributing to greater than 2% downward change.",BD54)</f>
        <v>Gone down mainly due to Changes due to issue of Model version DCP179,</v>
      </c>
      <c r="BC54" s="1" t="str">
        <f>"Gone up mainly due to "&amp;AY54</f>
        <v xml:space="preserve">Gone up mainly due to </v>
      </c>
      <c r="BD54" s="1" t="str">
        <f>"Gone down mainly due to "&amp;AZ54</f>
        <v>Gone down mainly due to Changes due to issue of Model version DCP179,</v>
      </c>
    </row>
    <row r="55" spans="2:56" x14ac:dyDescent="0.25">
      <c r="B55" s="1" t="s">
        <v>15</v>
      </c>
      <c r="D55" s="1" t="str">
        <f t="shared" si="44"/>
        <v/>
      </c>
      <c r="E55" s="1" t="str">
        <f t="shared" si="45"/>
        <v/>
      </c>
      <c r="F55" s="1" t="str">
        <f t="shared" si="46"/>
        <v/>
      </c>
      <c r="G55" s="1" t="str">
        <f t="shared" si="47"/>
        <v/>
      </c>
      <c r="H55" s="1" t="str">
        <f t="shared" si="48"/>
        <v>Changes due to issue of Model version DCP179,</v>
      </c>
      <c r="I55" s="1" t="str">
        <f t="shared" si="49"/>
        <v/>
      </c>
      <c r="J55" s="1" t="str">
        <f t="shared" si="50"/>
        <v/>
      </c>
      <c r="K55" s="1" t="str">
        <f t="shared" si="51"/>
        <v/>
      </c>
      <c r="L55" s="1" t="str">
        <f t="shared" si="52"/>
        <v/>
      </c>
      <c r="M55" s="1" t="str">
        <f t="shared" si="53"/>
        <v/>
      </c>
      <c r="N55" s="1" t="str">
        <f t="shared" si="54"/>
        <v/>
      </c>
      <c r="O55" s="1" t="str">
        <f t="shared" si="55"/>
        <v/>
      </c>
      <c r="P55" s="1" t="str">
        <f t="shared" si="56"/>
        <v/>
      </c>
      <c r="Q55" s="1" t="str">
        <f t="shared" si="57"/>
        <v/>
      </c>
      <c r="R55" s="1" t="str">
        <f t="shared" si="58"/>
        <v/>
      </c>
      <c r="S55" s="1" t="str">
        <f t="shared" si="59"/>
        <v/>
      </c>
      <c r="T55" s="1" t="str">
        <f t="shared" si="60"/>
        <v/>
      </c>
      <c r="U55" s="1" t="str">
        <f t="shared" si="61"/>
        <v/>
      </c>
      <c r="V55" s="1" t="str">
        <f t="shared" si="62"/>
        <v/>
      </c>
      <c r="W55" s="1" t="str">
        <f t="shared" si="63"/>
        <v/>
      </c>
      <c r="X55" s="1" t="str">
        <f t="shared" si="64"/>
        <v/>
      </c>
      <c r="Y55" s="1" t="str">
        <f t="shared" si="65"/>
        <v/>
      </c>
      <c r="Z55" s="1" t="str">
        <f t="shared" si="66"/>
        <v/>
      </c>
      <c r="AA55" s="1" t="str">
        <f t="shared" si="67"/>
        <v/>
      </c>
      <c r="AB55" s="1" t="str">
        <f t="shared" si="68"/>
        <v/>
      </c>
      <c r="AC55" s="1" t="str">
        <f t="shared" si="69"/>
        <v/>
      </c>
      <c r="AD55" s="1" t="str">
        <f t="shared" si="70"/>
        <v/>
      </c>
      <c r="AE55" s="1" t="str">
        <f t="shared" si="71"/>
        <v/>
      </c>
      <c r="AF55" s="1" t="str">
        <f t="shared" si="72"/>
        <v/>
      </c>
      <c r="AG55" s="1" t="str">
        <f t="shared" si="73"/>
        <v/>
      </c>
      <c r="AH55" s="1" t="str">
        <f t="shared" si="74"/>
        <v/>
      </c>
      <c r="AI55" s="1" t="str">
        <f t="shared" si="75"/>
        <v/>
      </c>
      <c r="AJ55" s="1" t="str">
        <f t="shared" si="76"/>
        <v/>
      </c>
      <c r="AK55" s="1" t="str">
        <f t="shared" si="77"/>
        <v/>
      </c>
      <c r="AL55" s="1" t="str">
        <f t="shared" si="78"/>
        <v/>
      </c>
      <c r="AM55" s="1" t="str">
        <f t="shared" si="79"/>
        <v/>
      </c>
      <c r="AN55" s="1" t="str">
        <f t="shared" si="80"/>
        <v/>
      </c>
      <c r="AO55" s="1" t="str">
        <f t="shared" si="81"/>
        <v/>
      </c>
      <c r="AP55" s="1" t="str">
        <f t="shared" si="82"/>
        <v/>
      </c>
      <c r="AQ55" s="1" t="str">
        <f t="shared" si="83"/>
        <v/>
      </c>
      <c r="AR55" s="1" t="str">
        <f t="shared" si="82"/>
        <v/>
      </c>
      <c r="AS55" s="1" t="str">
        <f t="shared" si="84"/>
        <v/>
      </c>
      <c r="AT55" s="1" t="str">
        <f t="shared" ref="AT55" si="87">IF(OR(AT32="-",AT32&lt;0.02),"",AT$28&amp;",")</f>
        <v/>
      </c>
      <c r="AU55" s="1" t="str">
        <f t="shared" si="86"/>
        <v/>
      </c>
      <c r="AY55" s="1" t="str">
        <f t="shared" ref="AY55:AY71" si="88">D55&amp;F55&amp;H55&amp;J55&amp;L55&amp;N55&amp;P55&amp;R55&amp;T55&amp;V55&amp;X55&amp;Z55&amp;AB55&amp;AD55&amp;AF55&amp;AH55&amp;AJ55&amp;AL55&amp;AN55&amp;AP55</f>
        <v>Changes due to issue of Model version DCP179,</v>
      </c>
      <c r="AZ55" s="1" t="str">
        <f t="shared" ref="AZ55:AZ71" si="89">E55&amp;G55&amp;I55&amp;K55&amp;M55&amp;O55&amp;Q55&amp;S55&amp;U55&amp;W55&amp;Y55&amp;AA55&amp;AC55&amp;AE55&amp;AG55&amp;AI55&amp;AK55&amp;AM55&amp;AO55&amp;AQ55</f>
        <v/>
      </c>
      <c r="BA55" s="1" t="str">
        <f t="shared" ref="BA55:BA71" si="90">IF(AY55="","No factors contributing to greater than 2% upward change.",BC55)</f>
        <v>Gone up mainly due to Changes due to issue of Model version DCP179,</v>
      </c>
      <c r="BB55" s="1" t="str">
        <f t="shared" ref="BB55:BB71" si="91">IF(AZ55="","No factors contributing to greater than 2% downward change.",BD55)</f>
        <v>No factors contributing to greater than 2% downward change.</v>
      </c>
      <c r="BC55" s="1" t="str">
        <f t="shared" ref="BC55:BC71" si="92">"Gone up mainly due to "&amp;AY55</f>
        <v>Gone up mainly due to Changes due to issue of Model version DCP179,</v>
      </c>
      <c r="BD55" s="1" t="str">
        <f t="shared" ref="BD55:BD71" si="93">"Gone down mainly due to "&amp;AZ55</f>
        <v xml:space="preserve">Gone down mainly due to </v>
      </c>
    </row>
    <row r="56" spans="2:56" x14ac:dyDescent="0.25">
      <c r="B56" s="1" t="s">
        <v>16</v>
      </c>
      <c r="D56" s="1" t="str">
        <f t="shared" si="44"/>
        <v/>
      </c>
      <c r="E56" s="1" t="str">
        <f t="shared" si="45"/>
        <v/>
      </c>
      <c r="F56" s="1" t="str">
        <f t="shared" si="46"/>
        <v/>
      </c>
      <c r="G56" s="1" t="str">
        <f t="shared" si="47"/>
        <v/>
      </c>
      <c r="H56" s="1" t="str">
        <f t="shared" si="48"/>
        <v>Changes due to issue of Model version DCP179,</v>
      </c>
      <c r="I56" s="1" t="str">
        <f t="shared" si="49"/>
        <v/>
      </c>
      <c r="J56" s="1" t="str">
        <f t="shared" si="50"/>
        <v/>
      </c>
      <c r="K56" s="1" t="str">
        <f t="shared" si="51"/>
        <v/>
      </c>
      <c r="L56" s="1" t="str">
        <f t="shared" si="52"/>
        <v/>
      </c>
      <c r="M56" s="1" t="str">
        <f t="shared" si="53"/>
        <v/>
      </c>
      <c r="N56" s="1" t="str">
        <f t="shared" si="54"/>
        <v/>
      </c>
      <c r="O56" s="1" t="str">
        <f t="shared" si="55"/>
        <v/>
      </c>
      <c r="P56" s="1" t="str">
        <f t="shared" si="56"/>
        <v/>
      </c>
      <c r="Q56" s="1" t="str">
        <f t="shared" si="57"/>
        <v/>
      </c>
      <c r="R56" s="1" t="str">
        <f t="shared" si="58"/>
        <v/>
      </c>
      <c r="S56" s="1" t="str">
        <f t="shared" si="59"/>
        <v/>
      </c>
      <c r="T56" s="1" t="str">
        <f t="shared" si="60"/>
        <v/>
      </c>
      <c r="U56" s="1" t="str">
        <f t="shared" si="61"/>
        <v/>
      </c>
      <c r="V56" s="1" t="str">
        <f t="shared" si="62"/>
        <v/>
      </c>
      <c r="W56" s="1" t="str">
        <f t="shared" si="63"/>
        <v/>
      </c>
      <c r="X56" s="1" t="str">
        <f t="shared" si="64"/>
        <v/>
      </c>
      <c r="Y56" s="1" t="str">
        <f t="shared" si="65"/>
        <v/>
      </c>
      <c r="Z56" s="1" t="str">
        <f t="shared" si="66"/>
        <v/>
      </c>
      <c r="AA56" s="1" t="str">
        <f t="shared" si="67"/>
        <v/>
      </c>
      <c r="AB56" s="1" t="str">
        <f t="shared" si="68"/>
        <v/>
      </c>
      <c r="AC56" s="1" t="str">
        <f t="shared" si="69"/>
        <v/>
      </c>
      <c r="AD56" s="1" t="str">
        <f t="shared" si="70"/>
        <v/>
      </c>
      <c r="AE56" s="1" t="str">
        <f t="shared" si="71"/>
        <v/>
      </c>
      <c r="AF56" s="1" t="str">
        <f t="shared" si="72"/>
        <v/>
      </c>
      <c r="AG56" s="1" t="str">
        <f t="shared" si="73"/>
        <v/>
      </c>
      <c r="AH56" s="1" t="str">
        <f t="shared" si="74"/>
        <v/>
      </c>
      <c r="AI56" s="1" t="str">
        <f t="shared" si="75"/>
        <v/>
      </c>
      <c r="AJ56" s="1" t="str">
        <f t="shared" si="76"/>
        <v/>
      </c>
      <c r="AK56" s="1" t="str">
        <f t="shared" si="77"/>
        <v/>
      </c>
      <c r="AL56" s="1" t="str">
        <f t="shared" si="78"/>
        <v/>
      </c>
      <c r="AM56" s="1" t="str">
        <f t="shared" si="79"/>
        <v/>
      </c>
      <c r="AN56" s="1" t="str">
        <f t="shared" si="80"/>
        <v/>
      </c>
      <c r="AO56" s="1" t="str">
        <f t="shared" si="81"/>
        <v/>
      </c>
      <c r="AP56" s="1" t="str">
        <f t="shared" si="82"/>
        <v/>
      </c>
      <c r="AQ56" s="1" t="str">
        <f t="shared" si="83"/>
        <v/>
      </c>
      <c r="AR56" s="1" t="str">
        <f t="shared" si="82"/>
        <v/>
      </c>
      <c r="AS56" s="1" t="str">
        <f t="shared" si="84"/>
        <v/>
      </c>
      <c r="AT56" s="1" t="str">
        <f t="shared" ref="AT56" si="94">IF(OR(AT33="-",AT33&lt;0.02),"",AT$28&amp;",")</f>
        <v/>
      </c>
      <c r="AU56" s="1" t="str">
        <f t="shared" si="86"/>
        <v/>
      </c>
      <c r="AY56" s="1" t="str">
        <f t="shared" si="88"/>
        <v>Changes due to issue of Model version DCP179,</v>
      </c>
      <c r="AZ56" s="1" t="str">
        <f t="shared" si="89"/>
        <v/>
      </c>
      <c r="BA56" s="1" t="str">
        <f t="shared" si="90"/>
        <v>Gone up mainly due to Changes due to issue of Model version DCP179,</v>
      </c>
      <c r="BB56" s="1" t="str">
        <f t="shared" si="91"/>
        <v>No factors contributing to greater than 2% downward change.</v>
      </c>
      <c r="BC56" s="1" t="str">
        <f t="shared" si="92"/>
        <v>Gone up mainly due to Changes due to issue of Model version DCP179,</v>
      </c>
      <c r="BD56" s="1" t="str">
        <f t="shared" si="93"/>
        <v xml:space="preserve">Gone down mainly due to </v>
      </c>
    </row>
    <row r="57" spans="2:56" x14ac:dyDescent="0.25">
      <c r="B57" s="1" t="s">
        <v>17</v>
      </c>
      <c r="D57" s="1" t="str">
        <f t="shared" si="44"/>
        <v/>
      </c>
      <c r="E57" s="1" t="str">
        <f t="shared" si="45"/>
        <v/>
      </c>
      <c r="F57" s="1" t="str">
        <f t="shared" si="46"/>
        <v/>
      </c>
      <c r="G57" s="1" t="str">
        <f t="shared" si="47"/>
        <v/>
      </c>
      <c r="H57" s="1" t="str">
        <f t="shared" si="48"/>
        <v>Changes due to issue of Model version DCP179,</v>
      </c>
      <c r="I57" s="1" t="str">
        <f t="shared" si="49"/>
        <v/>
      </c>
      <c r="J57" s="1" t="str">
        <f t="shared" si="50"/>
        <v/>
      </c>
      <c r="K57" s="1" t="str">
        <f t="shared" si="51"/>
        <v/>
      </c>
      <c r="L57" s="1" t="str">
        <f t="shared" si="52"/>
        <v/>
      </c>
      <c r="M57" s="1" t="str">
        <f t="shared" si="53"/>
        <v/>
      </c>
      <c r="N57" s="1" t="str">
        <f t="shared" si="54"/>
        <v/>
      </c>
      <c r="O57" s="1" t="str">
        <f t="shared" si="55"/>
        <v/>
      </c>
      <c r="P57" s="1" t="str">
        <f t="shared" si="56"/>
        <v/>
      </c>
      <c r="Q57" s="1" t="str">
        <f t="shared" si="57"/>
        <v/>
      </c>
      <c r="R57" s="1" t="str">
        <f t="shared" si="58"/>
        <v/>
      </c>
      <c r="S57" s="1" t="str">
        <f t="shared" si="59"/>
        <v/>
      </c>
      <c r="T57" s="1" t="str">
        <f t="shared" si="60"/>
        <v/>
      </c>
      <c r="U57" s="1" t="str">
        <f t="shared" si="61"/>
        <v/>
      </c>
      <c r="V57" s="1" t="str">
        <f t="shared" si="62"/>
        <v/>
      </c>
      <c r="W57" s="1" t="str">
        <f t="shared" si="63"/>
        <v/>
      </c>
      <c r="X57" s="1" t="str">
        <f t="shared" si="64"/>
        <v/>
      </c>
      <c r="Y57" s="1" t="str">
        <f t="shared" si="65"/>
        <v/>
      </c>
      <c r="Z57" s="1" t="str">
        <f t="shared" si="66"/>
        <v/>
      </c>
      <c r="AA57" s="1" t="str">
        <f t="shared" si="67"/>
        <v/>
      </c>
      <c r="AB57" s="1" t="str">
        <f t="shared" si="68"/>
        <v/>
      </c>
      <c r="AC57" s="1" t="str">
        <f t="shared" si="69"/>
        <v/>
      </c>
      <c r="AD57" s="1" t="str">
        <f t="shared" si="70"/>
        <v/>
      </c>
      <c r="AE57" s="1" t="str">
        <f t="shared" si="71"/>
        <v/>
      </c>
      <c r="AF57" s="1" t="str">
        <f t="shared" si="72"/>
        <v/>
      </c>
      <c r="AG57" s="1" t="str">
        <f t="shared" si="73"/>
        <v/>
      </c>
      <c r="AH57" s="1" t="str">
        <f t="shared" si="74"/>
        <v/>
      </c>
      <c r="AI57" s="1" t="str">
        <f t="shared" si="75"/>
        <v/>
      </c>
      <c r="AJ57" s="1" t="str">
        <f t="shared" si="76"/>
        <v/>
      </c>
      <c r="AK57" s="1" t="str">
        <f t="shared" si="77"/>
        <v/>
      </c>
      <c r="AL57" s="1" t="str">
        <f t="shared" si="78"/>
        <v/>
      </c>
      <c r="AM57" s="1" t="str">
        <f t="shared" si="79"/>
        <v/>
      </c>
      <c r="AN57" s="1" t="str">
        <f t="shared" si="80"/>
        <v/>
      </c>
      <c r="AO57" s="1" t="str">
        <f t="shared" si="81"/>
        <v/>
      </c>
      <c r="AP57" s="1" t="str">
        <f t="shared" si="82"/>
        <v/>
      </c>
      <c r="AQ57" s="1" t="str">
        <f t="shared" si="83"/>
        <v/>
      </c>
      <c r="AR57" s="1" t="str">
        <f t="shared" si="82"/>
        <v/>
      </c>
      <c r="AS57" s="1" t="str">
        <f t="shared" si="84"/>
        <v/>
      </c>
      <c r="AT57" s="1" t="str">
        <f t="shared" ref="AT57" si="95">IF(OR(AT34="-",AT34&lt;0.02),"",AT$28&amp;",")</f>
        <v/>
      </c>
      <c r="AU57" s="1" t="str">
        <f t="shared" si="86"/>
        <v/>
      </c>
      <c r="AY57" s="1" t="str">
        <f t="shared" si="88"/>
        <v>Changes due to issue of Model version DCP179,</v>
      </c>
      <c r="AZ57" s="1" t="str">
        <f t="shared" si="89"/>
        <v/>
      </c>
      <c r="BA57" s="1" t="str">
        <f t="shared" si="90"/>
        <v>Gone up mainly due to Changes due to issue of Model version DCP179,</v>
      </c>
      <c r="BB57" s="1" t="str">
        <f t="shared" si="91"/>
        <v>No factors contributing to greater than 2% downward change.</v>
      </c>
      <c r="BC57" s="1" t="str">
        <f t="shared" si="92"/>
        <v>Gone up mainly due to Changes due to issue of Model version DCP179,</v>
      </c>
      <c r="BD57" s="1" t="str">
        <f t="shared" si="93"/>
        <v xml:space="preserve">Gone down mainly due to </v>
      </c>
    </row>
    <row r="58" spans="2:56" x14ac:dyDescent="0.25">
      <c r="B58" s="1" t="s">
        <v>18</v>
      </c>
      <c r="D58" s="1" t="str">
        <f t="shared" si="44"/>
        <v/>
      </c>
      <c r="E58" s="1" t="str">
        <f t="shared" si="45"/>
        <v/>
      </c>
      <c r="F58" s="1" t="str">
        <f t="shared" si="46"/>
        <v/>
      </c>
      <c r="G58" s="1" t="str">
        <f t="shared" si="47"/>
        <v/>
      </c>
      <c r="H58" s="1" t="str">
        <f t="shared" si="48"/>
        <v>Changes due to issue of Model version DCP179,</v>
      </c>
      <c r="I58" s="1" t="str">
        <f t="shared" si="49"/>
        <v/>
      </c>
      <c r="J58" s="1" t="str">
        <f t="shared" si="50"/>
        <v/>
      </c>
      <c r="K58" s="1" t="str">
        <f t="shared" si="51"/>
        <v/>
      </c>
      <c r="L58" s="1" t="str">
        <f t="shared" si="52"/>
        <v/>
      </c>
      <c r="M58" s="1" t="str">
        <f t="shared" si="53"/>
        <v/>
      </c>
      <c r="N58" s="1" t="str">
        <f t="shared" si="54"/>
        <v/>
      </c>
      <c r="O58" s="1" t="str">
        <f t="shared" si="55"/>
        <v/>
      </c>
      <c r="P58" s="1" t="str">
        <f t="shared" si="56"/>
        <v/>
      </c>
      <c r="Q58" s="1" t="str">
        <f t="shared" si="57"/>
        <v/>
      </c>
      <c r="R58" s="1" t="str">
        <f t="shared" si="58"/>
        <v/>
      </c>
      <c r="S58" s="1" t="str">
        <f t="shared" si="59"/>
        <v/>
      </c>
      <c r="T58" s="1" t="str">
        <f t="shared" si="60"/>
        <v/>
      </c>
      <c r="U58" s="1" t="str">
        <f t="shared" si="61"/>
        <v/>
      </c>
      <c r="V58" s="1" t="str">
        <f t="shared" si="62"/>
        <v/>
      </c>
      <c r="W58" s="1" t="str">
        <f t="shared" si="63"/>
        <v/>
      </c>
      <c r="X58" s="1" t="str">
        <f t="shared" si="64"/>
        <v/>
      </c>
      <c r="Y58" s="1" t="str">
        <f t="shared" si="65"/>
        <v/>
      </c>
      <c r="Z58" s="1" t="str">
        <f t="shared" si="66"/>
        <v/>
      </c>
      <c r="AA58" s="1" t="str">
        <f t="shared" si="67"/>
        <v/>
      </c>
      <c r="AB58" s="1" t="str">
        <f t="shared" si="68"/>
        <v/>
      </c>
      <c r="AC58" s="1" t="str">
        <f t="shared" si="69"/>
        <v/>
      </c>
      <c r="AD58" s="1" t="str">
        <f t="shared" si="70"/>
        <v/>
      </c>
      <c r="AE58" s="1" t="str">
        <f t="shared" si="71"/>
        <v/>
      </c>
      <c r="AF58" s="1" t="str">
        <f t="shared" si="72"/>
        <v/>
      </c>
      <c r="AG58" s="1" t="str">
        <f t="shared" si="73"/>
        <v/>
      </c>
      <c r="AH58" s="1" t="str">
        <f t="shared" si="74"/>
        <v/>
      </c>
      <c r="AI58" s="1" t="str">
        <f t="shared" si="75"/>
        <v/>
      </c>
      <c r="AJ58" s="1" t="str">
        <f t="shared" si="76"/>
        <v/>
      </c>
      <c r="AK58" s="1" t="str">
        <f t="shared" si="77"/>
        <v/>
      </c>
      <c r="AL58" s="1" t="str">
        <f t="shared" si="78"/>
        <v/>
      </c>
      <c r="AM58" s="1" t="str">
        <f t="shared" si="79"/>
        <v/>
      </c>
      <c r="AN58" s="1" t="str">
        <f t="shared" si="80"/>
        <v/>
      </c>
      <c r="AO58" s="1" t="str">
        <f t="shared" si="81"/>
        <v/>
      </c>
      <c r="AP58" s="1" t="str">
        <f t="shared" si="82"/>
        <v/>
      </c>
      <c r="AQ58" s="1" t="str">
        <f t="shared" si="83"/>
        <v/>
      </c>
      <c r="AR58" s="1" t="str">
        <f t="shared" si="82"/>
        <v/>
      </c>
      <c r="AS58" s="1" t="str">
        <f t="shared" si="84"/>
        <v/>
      </c>
      <c r="AT58" s="1" t="str">
        <f t="shared" ref="AT58" si="96">IF(OR(AT35="-",AT35&lt;0.02),"",AT$28&amp;",")</f>
        <v/>
      </c>
      <c r="AU58" s="1" t="str">
        <f t="shared" si="86"/>
        <v/>
      </c>
      <c r="AY58" s="1" t="str">
        <f t="shared" si="88"/>
        <v>Changes due to issue of Model version DCP179,</v>
      </c>
      <c r="AZ58" s="1" t="str">
        <f t="shared" si="89"/>
        <v/>
      </c>
      <c r="BA58" s="1" t="str">
        <f t="shared" si="90"/>
        <v>Gone up mainly due to Changes due to issue of Model version DCP179,</v>
      </c>
      <c r="BB58" s="1" t="str">
        <f t="shared" si="91"/>
        <v>No factors contributing to greater than 2% downward change.</v>
      </c>
      <c r="BC58" s="1" t="str">
        <f t="shared" si="92"/>
        <v>Gone up mainly due to Changes due to issue of Model version DCP179,</v>
      </c>
      <c r="BD58" s="1" t="str">
        <f t="shared" si="93"/>
        <v xml:space="preserve">Gone down mainly due to </v>
      </c>
    </row>
    <row r="59" spans="2:56" x14ac:dyDescent="0.25">
      <c r="B59" s="1" t="s">
        <v>19</v>
      </c>
      <c r="D59" s="1" t="str">
        <f t="shared" si="44"/>
        <v/>
      </c>
      <c r="E59" s="1" t="str">
        <f t="shared" si="45"/>
        <v/>
      </c>
      <c r="F59" s="1" t="str">
        <f t="shared" si="46"/>
        <v/>
      </c>
      <c r="G59" s="1" t="str">
        <f t="shared" si="47"/>
        <v/>
      </c>
      <c r="H59" s="1" t="str">
        <f t="shared" si="48"/>
        <v>Changes due to issue of Model version DCP179,</v>
      </c>
      <c r="I59" s="1" t="str">
        <f t="shared" si="49"/>
        <v/>
      </c>
      <c r="J59" s="1" t="str">
        <f t="shared" si="50"/>
        <v/>
      </c>
      <c r="K59" s="1" t="str">
        <f t="shared" si="51"/>
        <v/>
      </c>
      <c r="L59" s="1" t="str">
        <f t="shared" si="52"/>
        <v/>
      </c>
      <c r="M59" s="1" t="str">
        <f t="shared" si="53"/>
        <v/>
      </c>
      <c r="N59" s="1" t="str">
        <f t="shared" si="54"/>
        <v/>
      </c>
      <c r="O59" s="1" t="str">
        <f t="shared" si="55"/>
        <v/>
      </c>
      <c r="P59" s="1" t="str">
        <f t="shared" si="56"/>
        <v/>
      </c>
      <c r="Q59" s="1" t="str">
        <f t="shared" si="57"/>
        <v/>
      </c>
      <c r="R59" s="1" t="str">
        <f t="shared" si="58"/>
        <v/>
      </c>
      <c r="S59" s="1" t="str">
        <f t="shared" si="59"/>
        <v/>
      </c>
      <c r="T59" s="1" t="str">
        <f t="shared" si="60"/>
        <v/>
      </c>
      <c r="U59" s="1" t="str">
        <f t="shared" si="61"/>
        <v/>
      </c>
      <c r="V59" s="1" t="str">
        <f t="shared" si="62"/>
        <v/>
      </c>
      <c r="W59" s="1" t="str">
        <f t="shared" si="63"/>
        <v/>
      </c>
      <c r="X59" s="1" t="str">
        <f t="shared" si="64"/>
        <v/>
      </c>
      <c r="Y59" s="1" t="str">
        <f t="shared" si="65"/>
        <v/>
      </c>
      <c r="Z59" s="1" t="str">
        <f t="shared" si="66"/>
        <v/>
      </c>
      <c r="AA59" s="1" t="str">
        <f t="shared" si="67"/>
        <v/>
      </c>
      <c r="AB59" s="1" t="str">
        <f t="shared" si="68"/>
        <v/>
      </c>
      <c r="AC59" s="1" t="str">
        <f t="shared" si="69"/>
        <v/>
      </c>
      <c r="AD59" s="1" t="str">
        <f t="shared" si="70"/>
        <v/>
      </c>
      <c r="AE59" s="1" t="str">
        <f t="shared" si="71"/>
        <v/>
      </c>
      <c r="AF59" s="1" t="str">
        <f t="shared" si="72"/>
        <v/>
      </c>
      <c r="AG59" s="1" t="str">
        <f t="shared" si="73"/>
        <v/>
      </c>
      <c r="AH59" s="1" t="str">
        <f t="shared" si="74"/>
        <v/>
      </c>
      <c r="AI59" s="1" t="str">
        <f t="shared" si="75"/>
        <v/>
      </c>
      <c r="AJ59" s="1" t="str">
        <f t="shared" si="76"/>
        <v/>
      </c>
      <c r="AK59" s="1" t="str">
        <f t="shared" si="77"/>
        <v/>
      </c>
      <c r="AL59" s="1" t="str">
        <f t="shared" si="78"/>
        <v/>
      </c>
      <c r="AM59" s="1" t="str">
        <f t="shared" si="79"/>
        <v/>
      </c>
      <c r="AN59" s="1" t="str">
        <f t="shared" si="80"/>
        <v/>
      </c>
      <c r="AO59" s="1" t="str">
        <f t="shared" si="81"/>
        <v/>
      </c>
      <c r="AP59" s="1" t="str">
        <f t="shared" si="82"/>
        <v/>
      </c>
      <c r="AQ59" s="1" t="str">
        <f t="shared" si="83"/>
        <v/>
      </c>
      <c r="AR59" s="1" t="str">
        <f t="shared" si="82"/>
        <v/>
      </c>
      <c r="AS59" s="1" t="str">
        <f t="shared" si="84"/>
        <v/>
      </c>
      <c r="AT59" s="1" t="str">
        <f t="shared" ref="AT59" si="97">IF(OR(AT36="-",AT36&lt;0.02),"",AT$28&amp;",")</f>
        <v/>
      </c>
      <c r="AU59" s="1" t="str">
        <f t="shared" si="86"/>
        <v/>
      </c>
      <c r="AY59" s="1" t="str">
        <f t="shared" si="88"/>
        <v>Changes due to issue of Model version DCP179,</v>
      </c>
      <c r="AZ59" s="1" t="str">
        <f t="shared" si="89"/>
        <v/>
      </c>
      <c r="BA59" s="1" t="str">
        <f t="shared" si="90"/>
        <v>Gone up mainly due to Changes due to issue of Model version DCP179,</v>
      </c>
      <c r="BB59" s="1" t="str">
        <f t="shared" si="91"/>
        <v>No factors contributing to greater than 2% downward change.</v>
      </c>
      <c r="BC59" s="1" t="str">
        <f t="shared" si="92"/>
        <v>Gone up mainly due to Changes due to issue of Model version DCP179,</v>
      </c>
      <c r="BD59" s="1" t="str">
        <f t="shared" si="93"/>
        <v xml:space="preserve">Gone down mainly due to </v>
      </c>
    </row>
    <row r="60" spans="2:56" x14ac:dyDescent="0.25">
      <c r="B60" s="1" t="s">
        <v>20</v>
      </c>
      <c r="D60" s="1" t="str">
        <f t="shared" si="44"/>
        <v/>
      </c>
      <c r="E60" s="1" t="str">
        <f t="shared" si="45"/>
        <v/>
      </c>
      <c r="F60" s="1" t="str">
        <f t="shared" si="46"/>
        <v/>
      </c>
      <c r="G60" s="1" t="str">
        <f t="shared" si="47"/>
        <v/>
      </c>
      <c r="H60" s="1" t="str">
        <f t="shared" si="48"/>
        <v>Changes due to issue of Model version DCP179,</v>
      </c>
      <c r="I60" s="1" t="str">
        <f t="shared" si="49"/>
        <v/>
      </c>
      <c r="J60" s="1" t="str">
        <f t="shared" si="50"/>
        <v/>
      </c>
      <c r="K60" s="1" t="str">
        <f t="shared" si="51"/>
        <v/>
      </c>
      <c r="L60" s="1" t="str">
        <f t="shared" si="52"/>
        <v/>
      </c>
      <c r="M60" s="1" t="str">
        <f t="shared" si="53"/>
        <v/>
      </c>
      <c r="N60" s="1" t="str">
        <f t="shared" si="54"/>
        <v/>
      </c>
      <c r="O60" s="1" t="str">
        <f t="shared" si="55"/>
        <v/>
      </c>
      <c r="P60" s="1" t="str">
        <f t="shared" si="56"/>
        <v/>
      </c>
      <c r="Q60" s="1" t="str">
        <f t="shared" si="57"/>
        <v/>
      </c>
      <c r="R60" s="1" t="str">
        <f t="shared" si="58"/>
        <v/>
      </c>
      <c r="S60" s="1" t="str">
        <f t="shared" si="59"/>
        <v/>
      </c>
      <c r="T60" s="1" t="str">
        <f t="shared" si="60"/>
        <v/>
      </c>
      <c r="U60" s="1" t="str">
        <f t="shared" si="61"/>
        <v/>
      </c>
      <c r="V60" s="1" t="str">
        <f t="shared" si="62"/>
        <v/>
      </c>
      <c r="W60" s="1" t="str">
        <f t="shared" si="63"/>
        <v/>
      </c>
      <c r="X60" s="1" t="str">
        <f t="shared" si="64"/>
        <v/>
      </c>
      <c r="Y60" s="1" t="str">
        <f t="shared" si="65"/>
        <v/>
      </c>
      <c r="Z60" s="1" t="str">
        <f t="shared" si="66"/>
        <v/>
      </c>
      <c r="AA60" s="1" t="str">
        <f t="shared" si="67"/>
        <v/>
      </c>
      <c r="AB60" s="1" t="str">
        <f t="shared" si="68"/>
        <v/>
      </c>
      <c r="AC60" s="1" t="str">
        <f t="shared" si="69"/>
        <v/>
      </c>
      <c r="AD60" s="1" t="str">
        <f t="shared" si="70"/>
        <v/>
      </c>
      <c r="AE60" s="1" t="str">
        <f t="shared" si="71"/>
        <v/>
      </c>
      <c r="AF60" s="1" t="str">
        <f t="shared" si="72"/>
        <v/>
      </c>
      <c r="AG60" s="1" t="str">
        <f t="shared" si="73"/>
        <v/>
      </c>
      <c r="AH60" s="1" t="str">
        <f t="shared" si="74"/>
        <v/>
      </c>
      <c r="AI60" s="1" t="str">
        <f t="shared" si="75"/>
        <v/>
      </c>
      <c r="AJ60" s="1" t="str">
        <f t="shared" si="76"/>
        <v/>
      </c>
      <c r="AK60" s="1" t="str">
        <f t="shared" si="77"/>
        <v/>
      </c>
      <c r="AL60" s="1" t="str">
        <f t="shared" si="78"/>
        <v/>
      </c>
      <c r="AM60" s="1" t="str">
        <f t="shared" si="79"/>
        <v/>
      </c>
      <c r="AN60" s="1" t="str">
        <f t="shared" si="80"/>
        <v/>
      </c>
      <c r="AO60" s="1" t="str">
        <f t="shared" si="81"/>
        <v/>
      </c>
      <c r="AP60" s="1" t="str">
        <f t="shared" si="82"/>
        <v/>
      </c>
      <c r="AQ60" s="1" t="str">
        <f t="shared" si="83"/>
        <v/>
      </c>
      <c r="AR60" s="1" t="str">
        <f t="shared" si="82"/>
        <v/>
      </c>
      <c r="AS60" s="1" t="str">
        <f t="shared" si="84"/>
        <v/>
      </c>
      <c r="AT60" s="1" t="str">
        <f t="shared" ref="AT60" si="98">IF(OR(AT37="-",AT37&lt;0.02),"",AT$28&amp;",")</f>
        <v/>
      </c>
      <c r="AU60" s="1" t="str">
        <f t="shared" si="86"/>
        <v/>
      </c>
      <c r="AY60" s="1" t="str">
        <f t="shared" si="88"/>
        <v>Changes due to issue of Model version DCP179,</v>
      </c>
      <c r="AZ60" s="1" t="str">
        <f t="shared" si="89"/>
        <v/>
      </c>
      <c r="BA60" s="1" t="str">
        <f t="shared" si="90"/>
        <v>Gone up mainly due to Changes due to issue of Model version DCP179,</v>
      </c>
      <c r="BB60" s="1" t="str">
        <f t="shared" si="91"/>
        <v>No factors contributing to greater than 2% downward change.</v>
      </c>
      <c r="BC60" s="1" t="str">
        <f t="shared" si="92"/>
        <v>Gone up mainly due to Changes due to issue of Model version DCP179,</v>
      </c>
      <c r="BD60" s="1" t="str">
        <f t="shared" si="93"/>
        <v xml:space="preserve">Gone down mainly due to </v>
      </c>
    </row>
    <row r="61" spans="2:56" x14ac:dyDescent="0.25">
      <c r="B61" s="1" t="s">
        <v>21</v>
      </c>
      <c r="D61" s="1" t="str">
        <f t="shared" si="44"/>
        <v/>
      </c>
      <c r="E61" s="1" t="str">
        <f t="shared" si="45"/>
        <v/>
      </c>
      <c r="F61" s="1" t="str">
        <f t="shared" si="46"/>
        <v/>
      </c>
      <c r="G61" s="1" t="str">
        <f t="shared" si="47"/>
        <v/>
      </c>
      <c r="H61" s="1" t="str">
        <f t="shared" si="48"/>
        <v>Changes due to issue of Model version DCP179,</v>
      </c>
      <c r="I61" s="1" t="str">
        <f t="shared" si="49"/>
        <v/>
      </c>
      <c r="J61" s="1" t="str">
        <f t="shared" si="50"/>
        <v/>
      </c>
      <c r="K61" s="1" t="str">
        <f t="shared" si="51"/>
        <v/>
      </c>
      <c r="L61" s="1" t="str">
        <f t="shared" si="52"/>
        <v/>
      </c>
      <c r="M61" s="1" t="str">
        <f t="shared" si="53"/>
        <v/>
      </c>
      <c r="N61" s="1" t="str">
        <f t="shared" si="54"/>
        <v/>
      </c>
      <c r="O61" s="1" t="str">
        <f t="shared" si="55"/>
        <v/>
      </c>
      <c r="P61" s="1" t="str">
        <f t="shared" si="56"/>
        <v/>
      </c>
      <c r="Q61" s="1" t="str">
        <f t="shared" si="57"/>
        <v/>
      </c>
      <c r="R61" s="1" t="str">
        <f t="shared" si="58"/>
        <v/>
      </c>
      <c r="S61" s="1" t="str">
        <f t="shared" si="59"/>
        <v/>
      </c>
      <c r="T61" s="1" t="str">
        <f t="shared" si="60"/>
        <v/>
      </c>
      <c r="U61" s="1" t="str">
        <f t="shared" si="61"/>
        <v/>
      </c>
      <c r="V61" s="1" t="str">
        <f t="shared" si="62"/>
        <v/>
      </c>
      <c r="W61" s="1" t="str">
        <f t="shared" si="63"/>
        <v/>
      </c>
      <c r="X61" s="1" t="str">
        <f t="shared" si="64"/>
        <v/>
      </c>
      <c r="Y61" s="1" t="str">
        <f t="shared" si="65"/>
        <v/>
      </c>
      <c r="Z61" s="1" t="str">
        <f t="shared" si="66"/>
        <v/>
      </c>
      <c r="AA61" s="1" t="str">
        <f t="shared" si="67"/>
        <v/>
      </c>
      <c r="AB61" s="1" t="str">
        <f t="shared" si="68"/>
        <v/>
      </c>
      <c r="AC61" s="1" t="str">
        <f t="shared" si="69"/>
        <v/>
      </c>
      <c r="AD61" s="1" t="str">
        <f t="shared" si="70"/>
        <v/>
      </c>
      <c r="AE61" s="1" t="str">
        <f t="shared" si="71"/>
        <v/>
      </c>
      <c r="AF61" s="1" t="str">
        <f t="shared" si="72"/>
        <v/>
      </c>
      <c r="AG61" s="1" t="str">
        <f t="shared" si="73"/>
        <v/>
      </c>
      <c r="AH61" s="1" t="str">
        <f t="shared" si="74"/>
        <v/>
      </c>
      <c r="AI61" s="1" t="str">
        <f t="shared" si="75"/>
        <v/>
      </c>
      <c r="AJ61" s="1" t="str">
        <f t="shared" si="76"/>
        <v/>
      </c>
      <c r="AK61" s="1" t="str">
        <f t="shared" si="77"/>
        <v/>
      </c>
      <c r="AL61" s="1" t="str">
        <f t="shared" si="78"/>
        <v/>
      </c>
      <c r="AM61" s="1" t="str">
        <f t="shared" si="79"/>
        <v/>
      </c>
      <c r="AN61" s="1" t="str">
        <f t="shared" si="80"/>
        <v/>
      </c>
      <c r="AO61" s="1" t="str">
        <f t="shared" si="81"/>
        <v/>
      </c>
      <c r="AP61" s="1" t="str">
        <f t="shared" si="82"/>
        <v/>
      </c>
      <c r="AQ61" s="1" t="str">
        <f t="shared" si="83"/>
        <v/>
      </c>
      <c r="AR61" s="1" t="str">
        <f t="shared" si="82"/>
        <v/>
      </c>
      <c r="AS61" s="1" t="str">
        <f t="shared" si="84"/>
        <v/>
      </c>
      <c r="AT61" s="1" t="str">
        <f t="shared" ref="AT61" si="99">IF(OR(AT38="-",AT38&lt;0.02),"",AT$28&amp;",")</f>
        <v/>
      </c>
      <c r="AU61" s="1" t="str">
        <f t="shared" si="86"/>
        <v/>
      </c>
      <c r="AY61" s="1" t="str">
        <f t="shared" si="88"/>
        <v>Changes due to issue of Model version DCP179,</v>
      </c>
      <c r="AZ61" s="1" t="str">
        <f t="shared" si="89"/>
        <v/>
      </c>
      <c r="BA61" s="1" t="str">
        <f t="shared" si="90"/>
        <v>Gone up mainly due to Changes due to issue of Model version DCP179,</v>
      </c>
      <c r="BB61" s="1" t="str">
        <f t="shared" si="91"/>
        <v>No factors contributing to greater than 2% downward change.</v>
      </c>
      <c r="BC61" s="1" t="str">
        <f t="shared" si="92"/>
        <v>Gone up mainly due to Changes due to issue of Model version DCP179,</v>
      </c>
      <c r="BD61" s="1" t="str">
        <f t="shared" si="93"/>
        <v xml:space="preserve">Gone down mainly due to </v>
      </c>
    </row>
    <row r="62" spans="2:56" x14ac:dyDescent="0.25">
      <c r="B62" s="1" t="s">
        <v>22</v>
      </c>
      <c r="D62" s="1" t="str">
        <f t="shared" si="44"/>
        <v/>
      </c>
      <c r="E62" s="1" t="str">
        <f t="shared" si="45"/>
        <v/>
      </c>
      <c r="F62" s="1" t="str">
        <f t="shared" si="46"/>
        <v/>
      </c>
      <c r="G62" s="1" t="str">
        <f t="shared" si="47"/>
        <v/>
      </c>
      <c r="H62" s="1" t="str">
        <f t="shared" si="48"/>
        <v>Changes due to issue of Model version DCP179,</v>
      </c>
      <c r="I62" s="1" t="str">
        <f t="shared" si="49"/>
        <v/>
      </c>
      <c r="J62" s="1" t="str">
        <f t="shared" si="50"/>
        <v/>
      </c>
      <c r="K62" s="1" t="str">
        <f t="shared" si="51"/>
        <v/>
      </c>
      <c r="L62" s="1" t="str">
        <f t="shared" si="52"/>
        <v/>
      </c>
      <c r="M62" s="1" t="str">
        <f t="shared" si="53"/>
        <v/>
      </c>
      <c r="N62" s="1" t="str">
        <f t="shared" si="54"/>
        <v/>
      </c>
      <c r="O62" s="1" t="str">
        <f t="shared" si="55"/>
        <v/>
      </c>
      <c r="P62" s="1" t="str">
        <f t="shared" si="56"/>
        <v/>
      </c>
      <c r="Q62" s="1" t="str">
        <f t="shared" si="57"/>
        <v/>
      </c>
      <c r="R62" s="1" t="str">
        <f t="shared" si="58"/>
        <v/>
      </c>
      <c r="S62" s="1" t="str">
        <f t="shared" si="59"/>
        <v/>
      </c>
      <c r="T62" s="1" t="str">
        <f t="shared" si="60"/>
        <v/>
      </c>
      <c r="U62" s="1" t="str">
        <f t="shared" si="61"/>
        <v/>
      </c>
      <c r="V62" s="1" t="str">
        <f t="shared" si="62"/>
        <v/>
      </c>
      <c r="W62" s="1" t="str">
        <f t="shared" si="63"/>
        <v/>
      </c>
      <c r="X62" s="1" t="str">
        <f t="shared" si="64"/>
        <v/>
      </c>
      <c r="Y62" s="1" t="str">
        <f t="shared" si="65"/>
        <v/>
      </c>
      <c r="Z62" s="1" t="str">
        <f t="shared" si="66"/>
        <v/>
      </c>
      <c r="AA62" s="1" t="str">
        <f t="shared" si="67"/>
        <v/>
      </c>
      <c r="AB62" s="1" t="str">
        <f t="shared" si="68"/>
        <v/>
      </c>
      <c r="AC62" s="1" t="str">
        <f t="shared" si="69"/>
        <v/>
      </c>
      <c r="AD62" s="1" t="str">
        <f t="shared" si="70"/>
        <v/>
      </c>
      <c r="AE62" s="1" t="str">
        <f t="shared" si="71"/>
        <v/>
      </c>
      <c r="AF62" s="1" t="str">
        <f t="shared" si="72"/>
        <v/>
      </c>
      <c r="AG62" s="1" t="str">
        <f t="shared" si="73"/>
        <v/>
      </c>
      <c r="AH62" s="1" t="str">
        <f t="shared" si="74"/>
        <v/>
      </c>
      <c r="AI62" s="1" t="str">
        <f t="shared" si="75"/>
        <v/>
      </c>
      <c r="AJ62" s="1" t="str">
        <f t="shared" si="76"/>
        <v/>
      </c>
      <c r="AK62" s="1" t="str">
        <f t="shared" si="77"/>
        <v/>
      </c>
      <c r="AL62" s="1" t="str">
        <f t="shared" si="78"/>
        <v/>
      </c>
      <c r="AM62" s="1" t="str">
        <f t="shared" si="79"/>
        <v/>
      </c>
      <c r="AN62" s="1" t="str">
        <f t="shared" si="80"/>
        <v/>
      </c>
      <c r="AO62" s="1" t="str">
        <f t="shared" si="81"/>
        <v/>
      </c>
      <c r="AP62" s="1" t="str">
        <f t="shared" si="82"/>
        <v/>
      </c>
      <c r="AQ62" s="1" t="str">
        <f t="shared" si="83"/>
        <v/>
      </c>
      <c r="AR62" s="1" t="str">
        <f t="shared" si="82"/>
        <v/>
      </c>
      <c r="AS62" s="1" t="str">
        <f t="shared" si="84"/>
        <v/>
      </c>
      <c r="AT62" s="1" t="str">
        <f t="shared" ref="AT62" si="100">IF(OR(AT39="-",AT39&lt;0.02),"",AT$28&amp;",")</f>
        <v/>
      </c>
      <c r="AU62" s="1" t="str">
        <f t="shared" si="86"/>
        <v/>
      </c>
      <c r="AY62" s="1" t="str">
        <f t="shared" si="88"/>
        <v>Changes due to issue of Model version DCP179,</v>
      </c>
      <c r="AZ62" s="1" t="str">
        <f t="shared" si="89"/>
        <v/>
      </c>
      <c r="BA62" s="1" t="str">
        <f t="shared" si="90"/>
        <v>Gone up mainly due to Changes due to issue of Model version DCP179,</v>
      </c>
      <c r="BB62" s="1" t="str">
        <f t="shared" si="91"/>
        <v>No factors contributing to greater than 2% downward change.</v>
      </c>
      <c r="BC62" s="1" t="str">
        <f t="shared" si="92"/>
        <v>Gone up mainly due to Changes due to issue of Model version DCP179,</v>
      </c>
      <c r="BD62" s="1" t="str">
        <f t="shared" si="93"/>
        <v xml:space="preserve">Gone down mainly due to </v>
      </c>
    </row>
    <row r="63" spans="2:56" x14ac:dyDescent="0.25">
      <c r="B63" s="1" t="s">
        <v>91</v>
      </c>
      <c r="D63" s="1" t="str">
        <f t="shared" si="44"/>
        <v/>
      </c>
      <c r="E63" s="1" t="str">
        <f t="shared" si="45"/>
        <v/>
      </c>
      <c r="F63" s="1" t="str">
        <f t="shared" si="46"/>
        <v/>
      </c>
      <c r="G63" s="1" t="str">
        <f t="shared" si="47"/>
        <v/>
      </c>
      <c r="H63" s="1" t="str">
        <f t="shared" si="48"/>
        <v/>
      </c>
      <c r="I63" s="1" t="str">
        <f t="shared" si="49"/>
        <v/>
      </c>
      <c r="J63" s="1" t="str">
        <f t="shared" si="50"/>
        <v/>
      </c>
      <c r="K63" s="1" t="str">
        <f t="shared" si="51"/>
        <v/>
      </c>
      <c r="L63" s="1" t="str">
        <f t="shared" si="52"/>
        <v/>
      </c>
      <c r="M63" s="1" t="str">
        <f t="shared" si="53"/>
        <v/>
      </c>
      <c r="N63" s="1" t="str">
        <f t="shared" si="54"/>
        <v/>
      </c>
      <c r="O63" s="1" t="str">
        <f t="shared" si="55"/>
        <v/>
      </c>
      <c r="P63" s="1" t="str">
        <f t="shared" si="56"/>
        <v/>
      </c>
      <c r="Q63" s="1" t="str">
        <f t="shared" si="57"/>
        <v/>
      </c>
      <c r="R63" s="1" t="str">
        <f t="shared" si="58"/>
        <v/>
      </c>
      <c r="S63" s="1" t="str">
        <f t="shared" si="59"/>
        <v/>
      </c>
      <c r="T63" s="1" t="str">
        <f t="shared" si="60"/>
        <v/>
      </c>
      <c r="U63" s="1" t="str">
        <f t="shared" si="61"/>
        <v/>
      </c>
      <c r="V63" s="1" t="str">
        <f t="shared" si="62"/>
        <v/>
      </c>
      <c r="W63" s="1" t="str">
        <f t="shared" si="63"/>
        <v/>
      </c>
      <c r="X63" s="1" t="str">
        <f t="shared" si="64"/>
        <v/>
      </c>
      <c r="Y63" s="1" t="str">
        <f t="shared" si="65"/>
        <v/>
      </c>
      <c r="Z63" s="1" t="str">
        <f t="shared" si="66"/>
        <v/>
      </c>
      <c r="AA63" s="1" t="str">
        <f t="shared" si="67"/>
        <v/>
      </c>
      <c r="AB63" s="1" t="str">
        <f t="shared" si="68"/>
        <v/>
      </c>
      <c r="AC63" s="1" t="str">
        <f t="shared" si="69"/>
        <v/>
      </c>
      <c r="AD63" s="1" t="str">
        <f t="shared" si="70"/>
        <v/>
      </c>
      <c r="AE63" s="1" t="str">
        <f t="shared" si="71"/>
        <v/>
      </c>
      <c r="AF63" s="1" t="str">
        <f t="shared" si="72"/>
        <v/>
      </c>
      <c r="AG63" s="1" t="str">
        <f t="shared" si="73"/>
        <v/>
      </c>
      <c r="AH63" s="1" t="str">
        <f t="shared" si="74"/>
        <v/>
      </c>
      <c r="AI63" s="1" t="str">
        <f t="shared" si="75"/>
        <v/>
      </c>
      <c r="AJ63" s="1" t="str">
        <f t="shared" si="76"/>
        <v/>
      </c>
      <c r="AK63" s="1" t="str">
        <f t="shared" si="77"/>
        <v/>
      </c>
      <c r="AL63" s="1" t="str">
        <f t="shared" si="78"/>
        <v/>
      </c>
      <c r="AM63" s="1" t="str">
        <f t="shared" si="79"/>
        <v/>
      </c>
      <c r="AN63" s="1" t="str">
        <f t="shared" si="80"/>
        <v/>
      </c>
      <c r="AO63" s="1" t="str">
        <f t="shared" si="81"/>
        <v/>
      </c>
      <c r="AP63" s="1" t="str">
        <f t="shared" si="82"/>
        <v/>
      </c>
      <c r="AQ63" s="1" t="str">
        <f t="shared" si="83"/>
        <v/>
      </c>
      <c r="AR63" s="1" t="str">
        <f t="shared" si="82"/>
        <v/>
      </c>
      <c r="AS63" s="1" t="str">
        <f t="shared" si="84"/>
        <v/>
      </c>
      <c r="AT63" s="1" t="str">
        <f t="shared" ref="AT63" si="101">IF(OR(AT40="-",AT40&lt;0.02),"",AT$28&amp;",")</f>
        <v/>
      </c>
      <c r="AU63" s="1" t="str">
        <f t="shared" si="86"/>
        <v/>
      </c>
      <c r="AY63" s="1" t="str">
        <f t="shared" si="88"/>
        <v/>
      </c>
      <c r="AZ63" s="1" t="str">
        <f t="shared" si="89"/>
        <v/>
      </c>
      <c r="BA63" s="1" t="str">
        <f t="shared" si="90"/>
        <v>No factors contributing to greater than 2% upward change.</v>
      </c>
      <c r="BB63" s="1" t="str">
        <f t="shared" si="91"/>
        <v>No factors contributing to greater than 2% downward change.</v>
      </c>
      <c r="BC63" s="1" t="str">
        <f t="shared" si="92"/>
        <v xml:space="preserve">Gone up mainly due to </v>
      </c>
      <c r="BD63" s="1" t="str">
        <f t="shared" si="93"/>
        <v xml:space="preserve">Gone down mainly due to </v>
      </c>
    </row>
    <row r="64" spans="2:56" x14ac:dyDescent="0.25">
      <c r="B64" s="1" t="s">
        <v>92</v>
      </c>
      <c r="D64" s="1" t="str">
        <f t="shared" si="44"/>
        <v/>
      </c>
      <c r="E64" s="1" t="str">
        <f t="shared" si="45"/>
        <v/>
      </c>
      <c r="F64" s="1" t="str">
        <f t="shared" si="46"/>
        <v/>
      </c>
      <c r="G64" s="1" t="str">
        <f t="shared" si="47"/>
        <v/>
      </c>
      <c r="H64" s="1" t="str">
        <f t="shared" si="48"/>
        <v/>
      </c>
      <c r="I64" s="1" t="str">
        <f t="shared" si="49"/>
        <v/>
      </c>
      <c r="J64" s="1" t="str">
        <f t="shared" si="50"/>
        <v/>
      </c>
      <c r="K64" s="1" t="str">
        <f t="shared" si="51"/>
        <v/>
      </c>
      <c r="L64" s="1" t="str">
        <f t="shared" si="52"/>
        <v/>
      </c>
      <c r="M64" s="1" t="str">
        <f t="shared" si="53"/>
        <v/>
      </c>
      <c r="N64" s="1" t="str">
        <f t="shared" si="54"/>
        <v/>
      </c>
      <c r="O64" s="1" t="str">
        <f t="shared" si="55"/>
        <v/>
      </c>
      <c r="P64" s="1" t="str">
        <f t="shared" si="56"/>
        <v/>
      </c>
      <c r="Q64" s="1" t="str">
        <f t="shared" si="57"/>
        <v/>
      </c>
      <c r="R64" s="1" t="str">
        <f t="shared" si="58"/>
        <v/>
      </c>
      <c r="S64" s="1" t="str">
        <f t="shared" si="59"/>
        <v/>
      </c>
      <c r="T64" s="1" t="str">
        <f t="shared" si="60"/>
        <v/>
      </c>
      <c r="U64" s="1" t="str">
        <f t="shared" si="61"/>
        <v/>
      </c>
      <c r="V64" s="1" t="str">
        <f t="shared" si="62"/>
        <v/>
      </c>
      <c r="W64" s="1" t="str">
        <f t="shared" si="63"/>
        <v/>
      </c>
      <c r="X64" s="1" t="str">
        <f t="shared" si="64"/>
        <v/>
      </c>
      <c r="Y64" s="1" t="str">
        <f t="shared" si="65"/>
        <v/>
      </c>
      <c r="Z64" s="1" t="str">
        <f t="shared" si="66"/>
        <v/>
      </c>
      <c r="AA64" s="1" t="str">
        <f t="shared" si="67"/>
        <v/>
      </c>
      <c r="AB64" s="1" t="str">
        <f t="shared" si="68"/>
        <v/>
      </c>
      <c r="AC64" s="1" t="str">
        <f t="shared" si="69"/>
        <v/>
      </c>
      <c r="AD64" s="1" t="str">
        <f t="shared" si="70"/>
        <v/>
      </c>
      <c r="AE64" s="1" t="str">
        <f t="shared" si="71"/>
        <v/>
      </c>
      <c r="AF64" s="1" t="str">
        <f t="shared" si="72"/>
        <v/>
      </c>
      <c r="AG64" s="1" t="str">
        <f t="shared" si="73"/>
        <v/>
      </c>
      <c r="AH64" s="1" t="str">
        <f t="shared" si="74"/>
        <v/>
      </c>
      <c r="AI64" s="1" t="str">
        <f t="shared" si="75"/>
        <v/>
      </c>
      <c r="AJ64" s="1" t="str">
        <f t="shared" si="76"/>
        <v/>
      </c>
      <c r="AK64" s="1" t="str">
        <f t="shared" si="77"/>
        <v/>
      </c>
      <c r="AL64" s="1" t="str">
        <f t="shared" si="78"/>
        <v/>
      </c>
      <c r="AM64" s="1" t="str">
        <f t="shared" si="79"/>
        <v/>
      </c>
      <c r="AN64" s="1" t="str">
        <f t="shared" si="80"/>
        <v/>
      </c>
      <c r="AO64" s="1" t="str">
        <f t="shared" si="81"/>
        <v/>
      </c>
      <c r="AP64" s="1" t="str">
        <f t="shared" si="82"/>
        <v/>
      </c>
      <c r="AQ64" s="1" t="str">
        <f t="shared" si="83"/>
        <v/>
      </c>
      <c r="AR64" s="1" t="str">
        <f t="shared" si="82"/>
        <v/>
      </c>
      <c r="AS64" s="1" t="str">
        <f t="shared" si="84"/>
        <v/>
      </c>
      <c r="AT64" s="1" t="str">
        <f t="shared" ref="AT64" si="102">IF(OR(AT41="-",AT41&lt;0.02),"",AT$28&amp;",")</f>
        <v/>
      </c>
      <c r="AU64" s="1" t="str">
        <f t="shared" si="86"/>
        <v/>
      </c>
      <c r="AY64" s="1" t="str">
        <f t="shared" si="88"/>
        <v/>
      </c>
      <c r="AZ64" s="1" t="str">
        <f t="shared" si="89"/>
        <v/>
      </c>
      <c r="BA64" s="1" t="str">
        <f t="shared" si="90"/>
        <v>No factors contributing to greater than 2% upward change.</v>
      </c>
      <c r="BB64" s="1" t="str">
        <f t="shared" si="91"/>
        <v>No factors contributing to greater than 2% downward change.</v>
      </c>
      <c r="BC64" s="1" t="str">
        <f t="shared" si="92"/>
        <v xml:space="preserve">Gone up mainly due to </v>
      </c>
      <c r="BD64" s="1" t="str">
        <f t="shared" si="93"/>
        <v xml:space="preserve">Gone down mainly due to </v>
      </c>
    </row>
    <row r="65" spans="2:56" x14ac:dyDescent="0.25">
      <c r="B65" s="1" t="s">
        <v>23</v>
      </c>
      <c r="D65" s="1" t="str">
        <f t="shared" si="44"/>
        <v/>
      </c>
      <c r="E65" s="1" t="str">
        <f t="shared" si="45"/>
        <v/>
      </c>
      <c r="F65" s="1" t="str">
        <f t="shared" si="46"/>
        <v/>
      </c>
      <c r="G65" s="1" t="str">
        <f t="shared" si="47"/>
        <v/>
      </c>
      <c r="H65" s="1" t="str">
        <f t="shared" si="48"/>
        <v>Changes due to issue of Model version DCP179,</v>
      </c>
      <c r="I65" s="1" t="str">
        <f t="shared" si="49"/>
        <v/>
      </c>
      <c r="J65" s="1" t="str">
        <f t="shared" si="50"/>
        <v/>
      </c>
      <c r="K65" s="1" t="str">
        <f t="shared" si="51"/>
        <v/>
      </c>
      <c r="L65" s="1" t="str">
        <f t="shared" si="52"/>
        <v/>
      </c>
      <c r="M65" s="1" t="str">
        <f t="shared" si="53"/>
        <v/>
      </c>
      <c r="N65" s="1" t="str">
        <f t="shared" si="54"/>
        <v/>
      </c>
      <c r="O65" s="1" t="str">
        <f t="shared" si="55"/>
        <v/>
      </c>
      <c r="P65" s="1" t="str">
        <f t="shared" si="56"/>
        <v/>
      </c>
      <c r="Q65" s="1" t="str">
        <f t="shared" si="57"/>
        <v/>
      </c>
      <c r="R65" s="1" t="str">
        <f t="shared" si="58"/>
        <v/>
      </c>
      <c r="S65" s="1" t="str">
        <f t="shared" si="59"/>
        <v/>
      </c>
      <c r="T65" s="1" t="str">
        <f t="shared" si="60"/>
        <v/>
      </c>
      <c r="U65" s="1" t="str">
        <f t="shared" si="61"/>
        <v/>
      </c>
      <c r="V65" s="1" t="str">
        <f t="shared" si="62"/>
        <v/>
      </c>
      <c r="W65" s="1" t="str">
        <f t="shared" si="63"/>
        <v/>
      </c>
      <c r="X65" s="1" t="str">
        <f t="shared" si="64"/>
        <v/>
      </c>
      <c r="Y65" s="1" t="str">
        <f t="shared" si="65"/>
        <v/>
      </c>
      <c r="Z65" s="1" t="str">
        <f t="shared" si="66"/>
        <v/>
      </c>
      <c r="AA65" s="1" t="str">
        <f t="shared" si="67"/>
        <v/>
      </c>
      <c r="AB65" s="1" t="str">
        <f t="shared" si="68"/>
        <v/>
      </c>
      <c r="AC65" s="1" t="str">
        <f t="shared" si="69"/>
        <v/>
      </c>
      <c r="AD65" s="1" t="str">
        <f t="shared" si="70"/>
        <v/>
      </c>
      <c r="AE65" s="1" t="str">
        <f t="shared" si="71"/>
        <v/>
      </c>
      <c r="AF65" s="1" t="str">
        <f t="shared" si="72"/>
        <v/>
      </c>
      <c r="AG65" s="1" t="str">
        <f t="shared" si="73"/>
        <v/>
      </c>
      <c r="AH65" s="1" t="str">
        <f t="shared" si="74"/>
        <v/>
      </c>
      <c r="AI65" s="1" t="str">
        <f t="shared" si="75"/>
        <v/>
      </c>
      <c r="AJ65" s="1" t="str">
        <f t="shared" si="76"/>
        <v/>
      </c>
      <c r="AK65" s="1" t="str">
        <f t="shared" si="77"/>
        <v/>
      </c>
      <c r="AL65" s="1" t="str">
        <f t="shared" si="78"/>
        <v/>
      </c>
      <c r="AM65" s="1" t="str">
        <f t="shared" si="79"/>
        <v/>
      </c>
      <c r="AN65" s="1" t="str">
        <f t="shared" si="80"/>
        <v/>
      </c>
      <c r="AO65" s="1" t="str">
        <f t="shared" si="81"/>
        <v/>
      </c>
      <c r="AP65" s="1" t="str">
        <f t="shared" si="82"/>
        <v/>
      </c>
      <c r="AQ65" s="1" t="str">
        <f t="shared" si="83"/>
        <v/>
      </c>
      <c r="AR65" s="1" t="str">
        <f t="shared" si="82"/>
        <v/>
      </c>
      <c r="AS65" s="1" t="str">
        <f t="shared" si="84"/>
        <v/>
      </c>
      <c r="AT65" s="1" t="str">
        <f t="shared" ref="AT65" si="103">IF(OR(AT42="-",AT42&lt;0.02),"",AT$28&amp;",")</f>
        <v/>
      </c>
      <c r="AU65" s="1" t="str">
        <f t="shared" si="86"/>
        <v/>
      </c>
      <c r="AY65" s="1" t="str">
        <f t="shared" si="88"/>
        <v>Changes due to issue of Model version DCP179,</v>
      </c>
      <c r="AZ65" s="1" t="str">
        <f t="shared" si="89"/>
        <v/>
      </c>
      <c r="BA65" s="1" t="str">
        <f t="shared" si="90"/>
        <v>Gone up mainly due to Changes due to issue of Model version DCP179,</v>
      </c>
      <c r="BB65" s="1" t="str">
        <f t="shared" si="91"/>
        <v>No factors contributing to greater than 2% downward change.</v>
      </c>
      <c r="BC65" s="1" t="str">
        <f t="shared" si="92"/>
        <v>Gone up mainly due to Changes due to issue of Model version DCP179,</v>
      </c>
      <c r="BD65" s="1" t="str">
        <f t="shared" si="93"/>
        <v xml:space="preserve">Gone down mainly due to </v>
      </c>
    </row>
    <row r="66" spans="2:56" x14ac:dyDescent="0.25">
      <c r="B66" s="1" t="s">
        <v>24</v>
      </c>
      <c r="D66" s="1" t="str">
        <f t="shared" ref="D66:D71" si="104">IF(OR(D19="-",D19&lt;0.02),"",D$28&amp;",")</f>
        <v/>
      </c>
      <c r="E66" s="1" t="str">
        <f t="shared" ref="E66:E71" si="105">IF(OR(D19="-",D19&gt;-0.02),"",D$28&amp;",")</f>
        <v/>
      </c>
      <c r="F66" s="1" t="str">
        <f t="shared" ref="F66:F71" si="106">IF(OR(F43="-",F43&lt;0.02),"",F$28&amp;",")</f>
        <v/>
      </c>
      <c r="G66" s="1" t="str">
        <f t="shared" ref="G66:G71" si="107">IF(OR(F43="-",F43&gt;-0.02),"",F$28&amp;",")</f>
        <v/>
      </c>
      <c r="H66" s="1" t="str">
        <f t="shared" ref="H66:H71" si="108">IF(OR(H43="-",H43&lt;0.02),"",H$28&amp;",")</f>
        <v>Changes due to issue of Model version DCP179,</v>
      </c>
      <c r="I66" s="1" t="str">
        <f t="shared" ref="I66:I71" si="109">IF(OR(H43="-",H43&gt;-0.02),"",H$28&amp;",")</f>
        <v/>
      </c>
      <c r="J66" s="1" t="str">
        <f t="shared" ref="J66:J71" si="110">IF(OR(J43="-",J43&lt;0.02),"",J$28&amp;",")</f>
        <v/>
      </c>
      <c r="K66" s="1" t="str">
        <f t="shared" ref="K66:K71" si="111">IF(OR(J43="-",J43&gt;-0.02),"",J$28&amp;",")</f>
        <v/>
      </c>
      <c r="L66" s="1" t="str">
        <f t="shared" ref="L66:L71" si="112">IF(OR(L43="-",L43&lt;0.02),"",L$28&amp;",")</f>
        <v/>
      </c>
      <c r="M66" s="1" t="str">
        <f t="shared" ref="M66:M71" si="113">IF(OR(L43="-",L43&gt;-0.02),"",L$28&amp;",")</f>
        <v/>
      </c>
      <c r="N66" s="1" t="str">
        <f t="shared" ref="N66:N71" si="114">IF(OR(N43="-",N43&lt;0.02),"",N$28&amp;",")</f>
        <v/>
      </c>
      <c r="O66" s="1" t="str">
        <f t="shared" ref="O66:O71" si="115">IF(OR(N43="-",N43&gt;-0.02),"",N$28&amp;",")</f>
        <v/>
      </c>
      <c r="P66" s="1" t="str">
        <f t="shared" ref="P66:P71" si="116">IF(OR(P43="-",P43&lt;0.02),"",P$28&amp;",")</f>
        <v/>
      </c>
      <c r="Q66" s="1" t="str">
        <f t="shared" ref="Q66:Q71" si="117">IF(OR(P43="-",P43&gt;-0.02),"",P$28&amp;",")</f>
        <v/>
      </c>
      <c r="R66" s="1" t="str">
        <f t="shared" ref="R66:R71" si="118">IF(OR(R43="-",R43&lt;0.02),"",R$28&amp;",")</f>
        <v/>
      </c>
      <c r="S66" s="1" t="str">
        <f t="shared" ref="S66:S71" si="119">IF(OR(R43="-",R43&gt;-0.02),"",R$28&amp;",")</f>
        <v/>
      </c>
      <c r="T66" s="1" t="str">
        <f t="shared" ref="T66:T71" si="120">IF(OR(T43="-",T43&lt;0.02),"",T$28&amp;",")</f>
        <v/>
      </c>
      <c r="U66" s="1" t="str">
        <f t="shared" ref="U66:U71" si="121">IF(OR(T43="-",T43&gt;-0.02),"",T$28&amp;",")</f>
        <v/>
      </c>
      <c r="V66" s="1" t="str">
        <f t="shared" ref="V66:V71" si="122">IF(OR(V43="-",V43&lt;0.02),"",V$28&amp;",")</f>
        <v/>
      </c>
      <c r="W66" s="1" t="str">
        <f t="shared" ref="W66:W71" si="123">IF(OR(V43="-",V43&gt;-0.02),"",V$28&amp;",")</f>
        <v/>
      </c>
      <c r="X66" s="1" t="str">
        <f t="shared" ref="X66:X71" si="124">IF(OR(X43="-",X43&lt;0.02),"",X$28&amp;",")</f>
        <v/>
      </c>
      <c r="Y66" s="1" t="str">
        <f t="shared" ref="Y66:Y71" si="125">IF(OR(X43="-",X43&gt;-0.02),"",X$28&amp;",")</f>
        <v/>
      </c>
      <c r="Z66" s="1" t="str">
        <f t="shared" ref="Z66:Z71" si="126">IF(OR(Z43="-",Z43&lt;0.02),"",Z$28&amp;",")</f>
        <v/>
      </c>
      <c r="AA66" s="1" t="str">
        <f t="shared" ref="AA66:AA71" si="127">IF(OR(Z43="-",Z43&gt;-0.02),"",Z$28&amp;",")</f>
        <v/>
      </c>
      <c r="AB66" s="1" t="str">
        <f t="shared" ref="AB66:AB71" si="128">IF(OR(AB43="-",AB43&lt;0.02),"",AB$28&amp;",")</f>
        <v/>
      </c>
      <c r="AC66" s="1" t="str">
        <f t="shared" ref="AC66:AC71" si="129">IF(OR(AB43="-",AB43&gt;-0.02),"",AB$28&amp;",")</f>
        <v/>
      </c>
      <c r="AD66" s="1" t="str">
        <f t="shared" ref="AD66:AD71" si="130">IF(OR(AD43="-",AD43&lt;0.02),"",AD$28&amp;",")</f>
        <v/>
      </c>
      <c r="AE66" s="1" t="str">
        <f t="shared" ref="AE66:AE71" si="131">IF(OR(AD43="-",AD43&gt;-0.02),"",AD$28&amp;",")</f>
        <v/>
      </c>
      <c r="AF66" s="1" t="str">
        <f t="shared" ref="AF66:AF71" si="132">IF(OR(AF43="-",AF43&lt;0.02),"",AF$28&amp;",")</f>
        <v/>
      </c>
      <c r="AG66" s="1" t="str">
        <f t="shared" ref="AG66:AG71" si="133">IF(OR(AF43="-",AF43&gt;-0.02),"",AF$28&amp;",")</f>
        <v/>
      </c>
      <c r="AH66" s="1" t="str">
        <f t="shared" ref="AH66:AH71" si="134">IF(OR(AH43="-",AH43&lt;0.02),"",AH$28&amp;",")</f>
        <v/>
      </c>
      <c r="AI66" s="1" t="str">
        <f t="shared" ref="AI66:AI71" si="135">IF(OR(AH43="-",AH43&gt;-0.02),"",AH$28&amp;",")</f>
        <v/>
      </c>
      <c r="AJ66" s="1" t="str">
        <f t="shared" ref="AJ66:AJ71" si="136">IF(OR(AJ43="-",AJ43&lt;0.02),"",AJ$28&amp;",")</f>
        <v/>
      </c>
      <c r="AK66" s="1" t="str">
        <f t="shared" ref="AK66:AK71" si="137">IF(OR(AJ43="-",AJ43&gt;-0.02),"",AJ$28&amp;",")</f>
        <v/>
      </c>
      <c r="AL66" s="1" t="str">
        <f t="shared" ref="AL66:AL71" si="138">IF(OR(AL43="-",AL43&lt;0.02),"",AL$28&amp;",")</f>
        <v/>
      </c>
      <c r="AM66" s="1" t="str">
        <f t="shared" ref="AM66:AM71" si="139">IF(OR(AL43="-",AL43&gt;-0.02),"",AL$28&amp;",")</f>
        <v/>
      </c>
      <c r="AN66" s="1" t="str">
        <f t="shared" ref="AN66:AN71" si="140">IF(OR(AN43="-",AN43&lt;0.02),"",AN$28&amp;",")</f>
        <v/>
      </c>
      <c r="AO66" s="1" t="str">
        <f t="shared" ref="AO66:AO71" si="141">IF(OR(AN43="-",AN43&gt;-0.02),"",AN$28&amp;",")</f>
        <v/>
      </c>
      <c r="AP66" s="1" t="str">
        <f t="shared" ref="AP66:AR71" si="142">IF(OR(AP43="-",AP43&lt;0.02),"",AP$28&amp;",")</f>
        <v/>
      </c>
      <c r="AQ66" s="1" t="str">
        <f t="shared" ref="AQ66:AQ71" si="143">IF(OR(AP43="-",AP43&gt;-0.02),"",AP$28&amp;",")</f>
        <v/>
      </c>
      <c r="AR66" s="1" t="str">
        <f t="shared" si="142"/>
        <v/>
      </c>
      <c r="AS66" s="1" t="str">
        <f t="shared" si="84"/>
        <v/>
      </c>
      <c r="AT66" s="1" t="str">
        <f t="shared" ref="AT66" si="144">IF(OR(AT43="-",AT43&lt;0.02),"",AT$28&amp;",")</f>
        <v/>
      </c>
      <c r="AU66" s="1" t="str">
        <f t="shared" si="86"/>
        <v/>
      </c>
      <c r="AY66" s="1" t="str">
        <f t="shared" ref="AY66" si="145">D66&amp;F66&amp;H66&amp;J66&amp;L66&amp;N66&amp;P66&amp;R66&amp;T66&amp;V66&amp;X66&amp;Z66&amp;AB66&amp;AD66&amp;AF66&amp;AH66&amp;AJ66&amp;AL66&amp;AN66&amp;AP66</f>
        <v>Changes due to issue of Model version DCP179,</v>
      </c>
      <c r="AZ66" s="1" t="str">
        <f t="shared" ref="AZ66" si="146">E66&amp;G66&amp;I66&amp;K66&amp;M66&amp;O66&amp;Q66&amp;S66&amp;U66&amp;W66&amp;Y66&amp;AA66&amp;AC66&amp;AE66&amp;AG66&amp;AI66&amp;AK66&amp;AM66&amp;AO66&amp;AQ66</f>
        <v/>
      </c>
      <c r="BA66" s="1" t="str">
        <f t="shared" ref="BA66" si="147">IF(AY66="","No factors contributing to greater than 2% upward change.",BC66)</f>
        <v>Gone up mainly due to Changes due to issue of Model version DCP179,</v>
      </c>
      <c r="BB66" s="1" t="str">
        <f t="shared" ref="BB66" si="148">IF(AZ66="","No factors contributing to greater than 2% downward change.",BD66)</f>
        <v>No factors contributing to greater than 2% downward change.</v>
      </c>
      <c r="BC66" s="1" t="str">
        <f t="shared" ref="BC66" si="149">"Gone up mainly due to "&amp;AY66</f>
        <v>Gone up mainly due to Changes due to issue of Model version DCP179,</v>
      </c>
      <c r="BD66" s="1" t="str">
        <f t="shared" ref="BD66" si="150">"Gone down mainly due to "&amp;AZ66</f>
        <v xml:space="preserve">Gone down mainly due to </v>
      </c>
    </row>
    <row r="67" spans="2:56" x14ac:dyDescent="0.25">
      <c r="B67" s="1" t="s">
        <v>25</v>
      </c>
      <c r="D67" s="1" t="str">
        <f t="shared" si="104"/>
        <v/>
      </c>
      <c r="E67" s="1" t="str">
        <f t="shared" si="105"/>
        <v/>
      </c>
      <c r="F67" s="1" t="str">
        <f t="shared" si="106"/>
        <v/>
      </c>
      <c r="G67" s="1" t="str">
        <f t="shared" si="107"/>
        <v/>
      </c>
      <c r="H67" s="1" t="str">
        <f t="shared" si="108"/>
        <v>Changes due to issue of Model version DCP179,</v>
      </c>
      <c r="I67" s="1" t="str">
        <f t="shared" si="109"/>
        <v/>
      </c>
      <c r="J67" s="1" t="str">
        <f t="shared" si="110"/>
        <v/>
      </c>
      <c r="K67" s="1" t="str">
        <f t="shared" si="111"/>
        <v/>
      </c>
      <c r="L67" s="1" t="str">
        <f t="shared" si="112"/>
        <v/>
      </c>
      <c r="M67" s="1" t="str">
        <f t="shared" si="113"/>
        <v/>
      </c>
      <c r="N67" s="1" t="str">
        <f t="shared" si="114"/>
        <v/>
      </c>
      <c r="O67" s="1" t="str">
        <f t="shared" si="115"/>
        <v/>
      </c>
      <c r="P67" s="1" t="str">
        <f t="shared" si="116"/>
        <v/>
      </c>
      <c r="Q67" s="1" t="str">
        <f t="shared" si="117"/>
        <v/>
      </c>
      <c r="R67" s="1" t="str">
        <f t="shared" si="118"/>
        <v/>
      </c>
      <c r="S67" s="1" t="str">
        <f t="shared" si="119"/>
        <v/>
      </c>
      <c r="T67" s="1" t="str">
        <f t="shared" si="120"/>
        <v/>
      </c>
      <c r="U67" s="1" t="str">
        <f t="shared" si="121"/>
        <v/>
      </c>
      <c r="V67" s="1" t="str">
        <f t="shared" si="122"/>
        <v/>
      </c>
      <c r="W67" s="1" t="str">
        <f t="shared" si="123"/>
        <v/>
      </c>
      <c r="X67" s="1" t="str">
        <f t="shared" si="124"/>
        <v/>
      </c>
      <c r="Y67" s="1" t="str">
        <f t="shared" si="125"/>
        <v/>
      </c>
      <c r="Z67" s="1" t="str">
        <f t="shared" si="126"/>
        <v/>
      </c>
      <c r="AA67" s="1" t="str">
        <f t="shared" si="127"/>
        <v/>
      </c>
      <c r="AB67" s="1" t="str">
        <f t="shared" si="128"/>
        <v/>
      </c>
      <c r="AC67" s="1" t="str">
        <f t="shared" si="129"/>
        <v/>
      </c>
      <c r="AD67" s="1" t="str">
        <f t="shared" si="130"/>
        <v/>
      </c>
      <c r="AE67" s="1" t="str">
        <f t="shared" si="131"/>
        <v/>
      </c>
      <c r="AF67" s="1" t="str">
        <f t="shared" si="132"/>
        <v/>
      </c>
      <c r="AG67" s="1" t="str">
        <f t="shared" si="133"/>
        <v/>
      </c>
      <c r="AH67" s="1" t="str">
        <f t="shared" si="134"/>
        <v/>
      </c>
      <c r="AI67" s="1" t="str">
        <f t="shared" si="135"/>
        <v/>
      </c>
      <c r="AJ67" s="1" t="str">
        <f t="shared" si="136"/>
        <v/>
      </c>
      <c r="AK67" s="1" t="str">
        <f t="shared" si="137"/>
        <v/>
      </c>
      <c r="AL67" s="1" t="str">
        <f t="shared" si="138"/>
        <v/>
      </c>
      <c r="AM67" s="1" t="str">
        <f t="shared" si="139"/>
        <v/>
      </c>
      <c r="AN67" s="1" t="str">
        <f t="shared" si="140"/>
        <v/>
      </c>
      <c r="AO67" s="1" t="str">
        <f t="shared" si="141"/>
        <v/>
      </c>
      <c r="AP67" s="1" t="str">
        <f t="shared" si="142"/>
        <v/>
      </c>
      <c r="AQ67" s="1" t="str">
        <f t="shared" si="143"/>
        <v/>
      </c>
      <c r="AR67" s="1" t="str">
        <f t="shared" si="142"/>
        <v/>
      </c>
      <c r="AS67" s="1" t="str">
        <f t="shared" si="84"/>
        <v/>
      </c>
      <c r="AT67" s="1" t="str">
        <f t="shared" ref="AT67" si="151">IF(OR(AT44="-",AT44&lt;0.02),"",AT$28&amp;",")</f>
        <v/>
      </c>
      <c r="AU67" s="1" t="str">
        <f t="shared" si="86"/>
        <v/>
      </c>
      <c r="AY67" s="1" t="str">
        <f t="shared" si="88"/>
        <v>Changes due to issue of Model version DCP179,</v>
      </c>
      <c r="AZ67" s="1" t="str">
        <f t="shared" si="89"/>
        <v/>
      </c>
      <c r="BA67" s="1" t="str">
        <f t="shared" si="90"/>
        <v>Gone up mainly due to Changes due to issue of Model version DCP179,</v>
      </c>
      <c r="BB67" s="1" t="str">
        <f t="shared" si="91"/>
        <v>No factors contributing to greater than 2% downward change.</v>
      </c>
      <c r="BC67" s="1" t="str">
        <f t="shared" si="92"/>
        <v>Gone up mainly due to Changes due to issue of Model version DCP179,</v>
      </c>
      <c r="BD67" s="1" t="str">
        <f t="shared" si="93"/>
        <v xml:space="preserve">Gone down mainly due to </v>
      </c>
    </row>
    <row r="68" spans="2:56" x14ac:dyDescent="0.25">
      <c r="B68" s="1" t="s">
        <v>78</v>
      </c>
      <c r="D68" s="1" t="str">
        <f t="shared" si="104"/>
        <v/>
      </c>
      <c r="E68" s="1" t="str">
        <f t="shared" si="105"/>
        <v/>
      </c>
      <c r="F68" s="1" t="str">
        <f t="shared" si="106"/>
        <v/>
      </c>
      <c r="G68" s="1" t="str">
        <f t="shared" si="107"/>
        <v/>
      </c>
      <c r="H68" s="1" t="str">
        <f t="shared" si="108"/>
        <v>Changes due to issue of Model version DCP179,</v>
      </c>
      <c r="I68" s="1" t="str">
        <f t="shared" si="109"/>
        <v/>
      </c>
      <c r="J68" s="1" t="str">
        <f t="shared" si="110"/>
        <v/>
      </c>
      <c r="K68" s="1" t="str">
        <f t="shared" si="111"/>
        <v/>
      </c>
      <c r="L68" s="1" t="str">
        <f t="shared" si="112"/>
        <v/>
      </c>
      <c r="M68" s="1" t="str">
        <f t="shared" si="113"/>
        <v/>
      </c>
      <c r="N68" s="1" t="str">
        <f t="shared" si="114"/>
        <v/>
      </c>
      <c r="O68" s="1" t="str">
        <f t="shared" si="115"/>
        <v/>
      </c>
      <c r="P68" s="1" t="str">
        <f t="shared" si="116"/>
        <v/>
      </c>
      <c r="Q68" s="1" t="str">
        <f t="shared" si="117"/>
        <v/>
      </c>
      <c r="R68" s="1" t="str">
        <f t="shared" si="118"/>
        <v/>
      </c>
      <c r="S68" s="1" t="str">
        <f t="shared" si="119"/>
        <v/>
      </c>
      <c r="T68" s="1" t="str">
        <f t="shared" si="120"/>
        <v/>
      </c>
      <c r="U68" s="1" t="str">
        <f t="shared" si="121"/>
        <v/>
      </c>
      <c r="V68" s="1" t="str">
        <f t="shared" si="122"/>
        <v/>
      </c>
      <c r="W68" s="1" t="str">
        <f t="shared" si="123"/>
        <v/>
      </c>
      <c r="X68" s="1" t="str">
        <f t="shared" si="124"/>
        <v/>
      </c>
      <c r="Y68" s="1" t="str">
        <f t="shared" si="125"/>
        <v/>
      </c>
      <c r="Z68" s="1" t="str">
        <f t="shared" si="126"/>
        <v/>
      </c>
      <c r="AA68" s="1" t="str">
        <f t="shared" si="127"/>
        <v/>
      </c>
      <c r="AB68" s="1" t="str">
        <f t="shared" si="128"/>
        <v>Table 1059: Otex,</v>
      </c>
      <c r="AC68" s="1" t="str">
        <f t="shared" si="129"/>
        <v/>
      </c>
      <c r="AD68" s="1" t="str">
        <f t="shared" si="130"/>
        <v/>
      </c>
      <c r="AE68" s="1" t="str">
        <f t="shared" si="131"/>
        <v/>
      </c>
      <c r="AF68" s="1" t="str">
        <f t="shared" si="132"/>
        <v/>
      </c>
      <c r="AG68" s="1" t="str">
        <f t="shared" si="133"/>
        <v/>
      </c>
      <c r="AH68" s="1" t="str">
        <f t="shared" si="134"/>
        <v/>
      </c>
      <c r="AI68" s="1" t="str">
        <f t="shared" si="135"/>
        <v/>
      </c>
      <c r="AJ68" s="1" t="str">
        <f t="shared" si="136"/>
        <v/>
      </c>
      <c r="AK68" s="1" t="str">
        <f t="shared" si="137"/>
        <v/>
      </c>
      <c r="AL68" s="1" t="str">
        <f t="shared" si="138"/>
        <v/>
      </c>
      <c r="AM68" s="1" t="str">
        <f t="shared" si="139"/>
        <v/>
      </c>
      <c r="AN68" s="1" t="str">
        <f t="shared" si="140"/>
        <v/>
      </c>
      <c r="AO68" s="1" t="str">
        <f t="shared" si="141"/>
        <v/>
      </c>
      <c r="AP68" s="1" t="str">
        <f t="shared" si="142"/>
        <v/>
      </c>
      <c r="AQ68" s="1" t="str">
        <f t="shared" si="143"/>
        <v/>
      </c>
      <c r="AR68" s="1" t="str">
        <f t="shared" si="142"/>
        <v/>
      </c>
      <c r="AS68" s="1" t="str">
        <f t="shared" si="84"/>
        <v/>
      </c>
      <c r="AT68" s="1" t="str">
        <f t="shared" ref="AT68" si="152">IF(OR(AT45="-",AT45&lt;0.02),"",AT$28&amp;",")</f>
        <v/>
      </c>
      <c r="AU68" s="1" t="str">
        <f t="shared" si="86"/>
        <v/>
      </c>
      <c r="AY68" s="1" t="str">
        <f t="shared" si="88"/>
        <v>Changes due to issue of Model version DCP179,Table 1059: Otex,</v>
      </c>
      <c r="AZ68" s="1" t="str">
        <f t="shared" si="89"/>
        <v/>
      </c>
      <c r="BA68" s="1" t="str">
        <f t="shared" si="90"/>
        <v>Gone up mainly due to Changes due to issue of Model version DCP179,Table 1059: Otex,</v>
      </c>
      <c r="BB68" s="1" t="str">
        <f t="shared" si="91"/>
        <v>No factors contributing to greater than 2% downward change.</v>
      </c>
      <c r="BC68" s="1" t="str">
        <f t="shared" si="92"/>
        <v>Gone up mainly due to Changes due to issue of Model version DCP179,Table 1059: Otex,</v>
      </c>
      <c r="BD68" s="1" t="str">
        <f t="shared" si="93"/>
        <v xml:space="preserve">Gone down mainly due to </v>
      </c>
    </row>
    <row r="69" spans="2:56" x14ac:dyDescent="0.25">
      <c r="B69" s="1" t="s">
        <v>79</v>
      </c>
      <c r="D69" s="1" t="str">
        <f t="shared" si="104"/>
        <v/>
      </c>
      <c r="E69" s="1" t="str">
        <f t="shared" si="105"/>
        <v/>
      </c>
      <c r="F69" s="1" t="str">
        <f t="shared" si="106"/>
        <v/>
      </c>
      <c r="G69" s="1" t="str">
        <f t="shared" si="107"/>
        <v/>
      </c>
      <c r="H69" s="1" t="str">
        <f t="shared" si="108"/>
        <v>Changes due to issue of Model version DCP179,</v>
      </c>
      <c r="I69" s="1" t="str">
        <f t="shared" si="109"/>
        <v/>
      </c>
      <c r="J69" s="1" t="str">
        <f t="shared" si="110"/>
        <v/>
      </c>
      <c r="K69" s="1" t="str">
        <f t="shared" si="111"/>
        <v/>
      </c>
      <c r="L69" s="1" t="str">
        <f t="shared" si="112"/>
        <v/>
      </c>
      <c r="M69" s="1" t="str">
        <f t="shared" si="113"/>
        <v/>
      </c>
      <c r="N69" s="1" t="str">
        <f t="shared" si="114"/>
        <v/>
      </c>
      <c r="O69" s="1" t="str">
        <f t="shared" si="115"/>
        <v/>
      </c>
      <c r="P69" s="1" t="str">
        <f t="shared" si="116"/>
        <v/>
      </c>
      <c r="Q69" s="1" t="str">
        <f t="shared" si="117"/>
        <v/>
      </c>
      <c r="R69" s="1" t="str">
        <f t="shared" si="118"/>
        <v/>
      </c>
      <c r="S69" s="1" t="str">
        <f t="shared" si="119"/>
        <v/>
      </c>
      <c r="T69" s="1" t="str">
        <f t="shared" si="120"/>
        <v/>
      </c>
      <c r="U69" s="1" t="str">
        <f t="shared" si="121"/>
        <v/>
      </c>
      <c r="V69" s="1" t="str">
        <f t="shared" si="122"/>
        <v/>
      </c>
      <c r="W69" s="1" t="str">
        <f t="shared" si="123"/>
        <v/>
      </c>
      <c r="X69" s="1" t="str">
        <f t="shared" si="124"/>
        <v/>
      </c>
      <c r="Y69" s="1" t="str">
        <f t="shared" si="125"/>
        <v/>
      </c>
      <c r="Z69" s="1" t="str">
        <f t="shared" si="126"/>
        <v/>
      </c>
      <c r="AA69" s="1" t="str">
        <f t="shared" si="127"/>
        <v/>
      </c>
      <c r="AB69" s="1" t="str">
        <f t="shared" si="128"/>
        <v>Table 1059: Otex,</v>
      </c>
      <c r="AC69" s="1" t="str">
        <f t="shared" si="129"/>
        <v/>
      </c>
      <c r="AD69" s="1" t="str">
        <f t="shared" si="130"/>
        <v/>
      </c>
      <c r="AE69" s="1" t="str">
        <f t="shared" si="131"/>
        <v/>
      </c>
      <c r="AF69" s="1" t="str">
        <f t="shared" si="132"/>
        <v/>
      </c>
      <c r="AG69" s="1" t="str">
        <f t="shared" si="133"/>
        <v/>
      </c>
      <c r="AH69" s="1" t="str">
        <f t="shared" si="134"/>
        <v/>
      </c>
      <c r="AI69" s="1" t="str">
        <f t="shared" si="135"/>
        <v/>
      </c>
      <c r="AJ69" s="1" t="str">
        <f t="shared" si="136"/>
        <v/>
      </c>
      <c r="AK69" s="1" t="str">
        <f t="shared" si="137"/>
        <v/>
      </c>
      <c r="AL69" s="1" t="str">
        <f t="shared" si="138"/>
        <v/>
      </c>
      <c r="AM69" s="1" t="str">
        <f t="shared" si="139"/>
        <v/>
      </c>
      <c r="AN69" s="1" t="str">
        <f t="shared" si="140"/>
        <v/>
      </c>
      <c r="AO69" s="1" t="str">
        <f t="shared" si="141"/>
        <v/>
      </c>
      <c r="AP69" s="1" t="str">
        <f t="shared" si="142"/>
        <v/>
      </c>
      <c r="AQ69" s="1" t="str">
        <f t="shared" si="143"/>
        <v/>
      </c>
      <c r="AR69" s="1" t="str">
        <f t="shared" si="142"/>
        <v/>
      </c>
      <c r="AS69" s="1" t="str">
        <f t="shared" si="84"/>
        <v/>
      </c>
      <c r="AT69" s="1" t="str">
        <f t="shared" ref="AT69" si="153">IF(OR(AT46="-",AT46&lt;0.02),"",AT$28&amp;",")</f>
        <v/>
      </c>
      <c r="AU69" s="1" t="str">
        <f t="shared" si="86"/>
        <v/>
      </c>
      <c r="AY69" s="1" t="str">
        <f t="shared" si="88"/>
        <v>Changes due to issue of Model version DCP179,Table 1059: Otex,</v>
      </c>
      <c r="AZ69" s="1" t="str">
        <f t="shared" si="89"/>
        <v/>
      </c>
      <c r="BA69" s="1" t="str">
        <f t="shared" si="90"/>
        <v>Gone up mainly due to Changes due to issue of Model version DCP179,Table 1059: Otex,</v>
      </c>
      <c r="BB69" s="1" t="str">
        <f t="shared" si="91"/>
        <v>No factors contributing to greater than 2% downward change.</v>
      </c>
      <c r="BC69" s="1" t="str">
        <f t="shared" si="92"/>
        <v>Gone up mainly due to Changes due to issue of Model version DCP179,Table 1059: Otex,</v>
      </c>
      <c r="BD69" s="1" t="str">
        <f t="shared" si="93"/>
        <v xml:space="preserve">Gone down mainly due to </v>
      </c>
    </row>
    <row r="70" spans="2:56" x14ac:dyDescent="0.25">
      <c r="B70" s="1" t="s">
        <v>80</v>
      </c>
      <c r="D70" s="1" t="str">
        <f t="shared" si="104"/>
        <v/>
      </c>
      <c r="E70" s="1" t="str">
        <f t="shared" si="105"/>
        <v/>
      </c>
      <c r="F70" s="1" t="str">
        <f t="shared" si="106"/>
        <v/>
      </c>
      <c r="G70" s="1" t="str">
        <f t="shared" si="107"/>
        <v/>
      </c>
      <c r="H70" s="1" t="str">
        <f t="shared" si="108"/>
        <v>Changes due to issue of Model version DCP179,</v>
      </c>
      <c r="I70" s="1" t="str">
        <f t="shared" si="109"/>
        <v/>
      </c>
      <c r="J70" s="1" t="str">
        <f t="shared" si="110"/>
        <v/>
      </c>
      <c r="K70" s="1" t="str">
        <f t="shared" si="111"/>
        <v/>
      </c>
      <c r="L70" s="1" t="str">
        <f t="shared" si="112"/>
        <v/>
      </c>
      <c r="M70" s="1" t="str">
        <f t="shared" si="113"/>
        <v/>
      </c>
      <c r="N70" s="1" t="str">
        <f t="shared" si="114"/>
        <v/>
      </c>
      <c r="O70" s="1" t="str">
        <f t="shared" si="115"/>
        <v/>
      </c>
      <c r="P70" s="1" t="str">
        <f t="shared" si="116"/>
        <v/>
      </c>
      <c r="Q70" s="1" t="str">
        <f t="shared" si="117"/>
        <v/>
      </c>
      <c r="R70" s="1" t="str">
        <f t="shared" si="118"/>
        <v/>
      </c>
      <c r="S70" s="1" t="str">
        <f t="shared" si="119"/>
        <v/>
      </c>
      <c r="T70" s="1" t="str">
        <f t="shared" si="120"/>
        <v/>
      </c>
      <c r="U70" s="1" t="str">
        <f t="shared" si="121"/>
        <v/>
      </c>
      <c r="V70" s="1" t="str">
        <f t="shared" si="122"/>
        <v/>
      </c>
      <c r="W70" s="1" t="str">
        <f t="shared" si="123"/>
        <v/>
      </c>
      <c r="X70" s="1" t="str">
        <f t="shared" si="124"/>
        <v/>
      </c>
      <c r="Y70" s="1" t="str">
        <f t="shared" si="125"/>
        <v/>
      </c>
      <c r="Z70" s="1" t="str">
        <f t="shared" si="126"/>
        <v/>
      </c>
      <c r="AA70" s="1" t="str">
        <f t="shared" si="127"/>
        <v/>
      </c>
      <c r="AB70" s="1" t="str">
        <f t="shared" si="128"/>
        <v/>
      </c>
      <c r="AC70" s="1" t="str">
        <f t="shared" si="129"/>
        <v/>
      </c>
      <c r="AD70" s="1" t="str">
        <f t="shared" si="130"/>
        <v/>
      </c>
      <c r="AE70" s="1" t="str">
        <f t="shared" si="131"/>
        <v/>
      </c>
      <c r="AF70" s="1" t="str">
        <f t="shared" si="132"/>
        <v/>
      </c>
      <c r="AG70" s="1" t="str">
        <f t="shared" si="133"/>
        <v/>
      </c>
      <c r="AH70" s="1" t="str">
        <f t="shared" si="134"/>
        <v/>
      </c>
      <c r="AI70" s="1" t="str">
        <f t="shared" si="135"/>
        <v/>
      </c>
      <c r="AJ70" s="1" t="str">
        <f t="shared" si="136"/>
        <v/>
      </c>
      <c r="AK70" s="1" t="str">
        <f t="shared" si="137"/>
        <v/>
      </c>
      <c r="AL70" s="1" t="str">
        <f t="shared" si="138"/>
        <v/>
      </c>
      <c r="AM70" s="1" t="str">
        <f t="shared" si="139"/>
        <v/>
      </c>
      <c r="AN70" s="1" t="str">
        <f t="shared" si="140"/>
        <v/>
      </c>
      <c r="AO70" s="1" t="str">
        <f t="shared" si="141"/>
        <v/>
      </c>
      <c r="AP70" s="1" t="str">
        <f t="shared" si="142"/>
        <v/>
      </c>
      <c r="AQ70" s="1" t="str">
        <f t="shared" si="143"/>
        <v/>
      </c>
      <c r="AR70" s="1" t="str">
        <f t="shared" si="142"/>
        <v/>
      </c>
      <c r="AS70" s="1" t="str">
        <f t="shared" si="84"/>
        <v/>
      </c>
      <c r="AT70" s="1" t="str">
        <f t="shared" ref="AT70" si="154">IF(OR(AT47="-",AT47&lt;0.02),"",AT$28&amp;",")</f>
        <v/>
      </c>
      <c r="AU70" s="1" t="str">
        <f t="shared" si="86"/>
        <v/>
      </c>
      <c r="AY70" s="1" t="str">
        <f t="shared" si="88"/>
        <v>Changes due to issue of Model version DCP179,</v>
      </c>
      <c r="AZ70" s="1" t="str">
        <f t="shared" si="89"/>
        <v/>
      </c>
      <c r="BA70" s="1" t="str">
        <f t="shared" si="90"/>
        <v>Gone up mainly due to Changes due to issue of Model version DCP179,</v>
      </c>
      <c r="BB70" s="1" t="str">
        <f t="shared" si="91"/>
        <v>No factors contributing to greater than 2% downward change.</v>
      </c>
      <c r="BC70" s="1" t="str">
        <f t="shared" si="92"/>
        <v>Gone up mainly due to Changes due to issue of Model version DCP179,</v>
      </c>
      <c r="BD70" s="1" t="str">
        <f t="shared" si="93"/>
        <v xml:space="preserve">Gone down mainly due to </v>
      </c>
    </row>
    <row r="71" spans="2:56" x14ac:dyDescent="0.25">
      <c r="B71" s="1" t="s">
        <v>81</v>
      </c>
      <c r="D71" s="1" t="str">
        <f t="shared" si="104"/>
        <v/>
      </c>
      <c r="E71" s="1" t="str">
        <f t="shared" si="105"/>
        <v/>
      </c>
      <c r="F71" s="1" t="str">
        <f t="shared" si="106"/>
        <v/>
      </c>
      <c r="G71" s="1" t="str">
        <f t="shared" si="107"/>
        <v/>
      </c>
      <c r="H71" s="1" t="str">
        <f t="shared" si="108"/>
        <v/>
      </c>
      <c r="I71" s="1" t="str">
        <f t="shared" si="109"/>
        <v/>
      </c>
      <c r="J71" s="1" t="str">
        <f t="shared" si="110"/>
        <v/>
      </c>
      <c r="K71" s="1" t="str">
        <f t="shared" si="111"/>
        <v/>
      </c>
      <c r="L71" s="1" t="str">
        <f t="shared" si="112"/>
        <v/>
      </c>
      <c r="M71" s="1" t="str">
        <f t="shared" si="113"/>
        <v/>
      </c>
      <c r="N71" s="1" t="str">
        <f t="shared" si="114"/>
        <v/>
      </c>
      <c r="O71" s="1" t="str">
        <f t="shared" si="115"/>
        <v/>
      </c>
      <c r="P71" s="1" t="str">
        <f t="shared" si="116"/>
        <v/>
      </c>
      <c r="Q71" s="1" t="str">
        <f t="shared" si="117"/>
        <v/>
      </c>
      <c r="R71" s="1" t="str">
        <f t="shared" si="118"/>
        <v/>
      </c>
      <c r="S71" s="1" t="str">
        <f t="shared" si="119"/>
        <v/>
      </c>
      <c r="T71" s="1" t="str">
        <f t="shared" si="120"/>
        <v/>
      </c>
      <c r="U71" s="1" t="str">
        <f t="shared" si="121"/>
        <v/>
      </c>
      <c r="V71" s="1" t="str">
        <f t="shared" si="122"/>
        <v/>
      </c>
      <c r="W71" s="1" t="str">
        <f t="shared" si="123"/>
        <v/>
      </c>
      <c r="X71" s="1" t="str">
        <f t="shared" si="124"/>
        <v/>
      </c>
      <c r="Y71" s="1" t="str">
        <f t="shared" si="125"/>
        <v/>
      </c>
      <c r="Z71" s="1" t="str">
        <f t="shared" si="126"/>
        <v/>
      </c>
      <c r="AA71" s="1" t="str">
        <f t="shared" si="127"/>
        <v/>
      </c>
      <c r="AB71" s="1" t="str">
        <f t="shared" si="128"/>
        <v/>
      </c>
      <c r="AC71" s="1" t="str">
        <f t="shared" si="129"/>
        <v/>
      </c>
      <c r="AD71" s="1" t="str">
        <f t="shared" si="130"/>
        <v/>
      </c>
      <c r="AE71" s="1" t="str">
        <f t="shared" si="131"/>
        <v/>
      </c>
      <c r="AF71" s="1" t="str">
        <f t="shared" si="132"/>
        <v/>
      </c>
      <c r="AG71" s="1" t="str">
        <f t="shared" si="133"/>
        <v/>
      </c>
      <c r="AH71" s="1" t="str">
        <f t="shared" si="134"/>
        <v/>
      </c>
      <c r="AI71" s="1" t="str">
        <f t="shared" si="135"/>
        <v/>
      </c>
      <c r="AJ71" s="1" t="str">
        <f t="shared" si="136"/>
        <v/>
      </c>
      <c r="AK71" s="1" t="str">
        <f t="shared" si="137"/>
        <v/>
      </c>
      <c r="AL71" s="1" t="str">
        <f t="shared" si="138"/>
        <v/>
      </c>
      <c r="AM71" s="1" t="str">
        <f t="shared" si="139"/>
        <v/>
      </c>
      <c r="AN71" s="1" t="str">
        <f t="shared" si="140"/>
        <v/>
      </c>
      <c r="AO71" s="1" t="str">
        <f t="shared" si="141"/>
        <v/>
      </c>
      <c r="AP71" s="1" t="str">
        <f t="shared" si="142"/>
        <v/>
      </c>
      <c r="AQ71" s="1" t="str">
        <f t="shared" si="143"/>
        <v/>
      </c>
      <c r="AR71" s="1" t="str">
        <f t="shared" si="142"/>
        <v/>
      </c>
      <c r="AS71" s="1" t="str">
        <f t="shared" si="84"/>
        <v/>
      </c>
      <c r="AT71" s="1" t="str">
        <f t="shared" ref="AT71" si="155">IF(OR(AT48="-",AT48&lt;0.02),"",AT$28&amp;",")</f>
        <v/>
      </c>
      <c r="AU71" s="1" t="str">
        <f t="shared" si="86"/>
        <v/>
      </c>
      <c r="AY71" s="1" t="str">
        <f t="shared" si="88"/>
        <v/>
      </c>
      <c r="AZ71" s="1" t="str">
        <f t="shared" si="89"/>
        <v/>
      </c>
      <c r="BA71" s="1" t="str">
        <f t="shared" si="90"/>
        <v>No factors contributing to greater than 2% upward change.</v>
      </c>
      <c r="BB71" s="1" t="str">
        <f t="shared" si="91"/>
        <v>No factors contributing to greater than 2% downward change.</v>
      </c>
      <c r="BC71" s="1" t="str">
        <f t="shared" si="92"/>
        <v xml:space="preserve">Gone up mainly due to </v>
      </c>
      <c r="BD71" s="1" t="str">
        <f t="shared" si="93"/>
        <v xml:space="preserve">Gone down mainly due to </v>
      </c>
    </row>
    <row r="72" spans="2:56" x14ac:dyDescent="0.25">
      <c r="B72" s="1" t="s">
        <v>26</v>
      </c>
    </row>
  </sheetData>
  <mergeCells count="67">
    <mergeCell ref="AN52:AO52"/>
    <mergeCell ref="AP52:AQ52"/>
    <mergeCell ref="AV52:AW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  <mergeCell ref="AF4:AG4"/>
    <mergeCell ref="AH4:AI4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AL52:AM52"/>
    <mergeCell ref="Z52:AA52"/>
    <mergeCell ref="AB52:AC52"/>
    <mergeCell ref="AD52:AE52"/>
    <mergeCell ref="AF52:AG52"/>
    <mergeCell ref="AH52:AI52"/>
    <mergeCell ref="AJ52:AK52"/>
    <mergeCell ref="D4:E4"/>
    <mergeCell ref="D52:E52"/>
    <mergeCell ref="F4:G4"/>
    <mergeCell ref="F52:G52"/>
    <mergeCell ref="D28:E28"/>
    <mergeCell ref="F28:G28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  <mergeCell ref="AR4:AS4"/>
    <mergeCell ref="AR28:AS28"/>
    <mergeCell ref="AR52:AS52"/>
    <mergeCell ref="AT4:AU4"/>
    <mergeCell ref="AT28:AU28"/>
    <mergeCell ref="AT52:AU52"/>
  </mergeCell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tabSelected="1" zoomScale="80" zoomScaleNormal="80" workbookViewId="0">
      <pane xSplit="2" ySplit="5" topLeftCell="C14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99</v>
      </c>
    </row>
    <row r="4" spans="1:17" ht="45.75" customHeight="1" x14ac:dyDescent="0.2">
      <c r="B4" s="67" t="s">
        <v>77</v>
      </c>
      <c r="C4" s="68"/>
      <c r="D4" s="68"/>
      <c r="E4" s="68"/>
      <c r="F4" s="68"/>
      <c r="G4" s="68"/>
      <c r="H4" s="68"/>
      <c r="I4" s="68"/>
      <c r="J4" s="68"/>
      <c r="K4" s="68"/>
      <c r="L4" s="69"/>
      <c r="M4" s="70" t="s">
        <v>35</v>
      </c>
      <c r="N4" s="71"/>
      <c r="O4" s="72"/>
      <c r="P4" s="72"/>
      <c r="Q4" s="73"/>
    </row>
    <row r="5" spans="1:17" ht="45.75" customHeight="1" x14ac:dyDescent="0.2">
      <c r="A5" s="40"/>
      <c r="B5" s="48"/>
      <c r="C5" s="48" t="s">
        <v>36</v>
      </c>
      <c r="D5" s="48" t="s">
        <v>37</v>
      </c>
      <c r="E5" s="48" t="s">
        <v>38</v>
      </c>
      <c r="F5" s="48" t="s">
        <v>39</v>
      </c>
      <c r="G5" s="48" t="s">
        <v>40</v>
      </c>
      <c r="H5" s="48" t="s">
        <v>41</v>
      </c>
      <c r="I5" s="48" t="s">
        <v>42</v>
      </c>
      <c r="J5" s="48" t="s">
        <v>43</v>
      </c>
      <c r="K5" s="48" t="s">
        <v>44</v>
      </c>
      <c r="L5" s="48" t="s">
        <v>45</v>
      </c>
      <c r="M5" s="48" t="s">
        <v>46</v>
      </c>
      <c r="N5" s="48" t="s">
        <v>47</v>
      </c>
      <c r="O5" s="48" t="s">
        <v>48</v>
      </c>
      <c r="P5" s="48" t="s">
        <v>49</v>
      </c>
      <c r="Q5" s="48" t="s">
        <v>50</v>
      </c>
    </row>
    <row r="6" spans="1:17" ht="42.75" x14ac:dyDescent="0.2">
      <c r="A6" s="40"/>
      <c r="B6" s="41" t="s">
        <v>14</v>
      </c>
      <c r="C6" s="42"/>
      <c r="D6" s="43">
        <f>VLOOKUP($B6,[1]Tariffs!$A$15:$I$42,3,FALSE)</f>
        <v>1</v>
      </c>
      <c r="E6" s="44">
        <f>VLOOKUP($B6,[2]Tariffs!$A:$I,4,FALSE)</f>
        <v>2.78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4.4400000000000004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47">
        <f>VLOOKUP(B6,[2]Summary!$A$1:$I$65536,9,FALSE)</f>
        <v>3.2788718119912006</v>
      </c>
      <c r="N6" s="47">
        <f>VLOOKUP(B6,[1]Summary!$A$1:$I$65536,9,FALSE)</f>
        <v>3.4156833653965641</v>
      </c>
      <c r="O6" s="50">
        <f>M6/N6-1</f>
        <v>-4.0053933216224635E-2</v>
      </c>
      <c r="P6" s="51">
        <f>VLOOKUP(B6,[2]Summary!$A$1:$IJ$65536,10,FALSE)</f>
        <v>106.51513135816678</v>
      </c>
      <c r="Q6" s="52" t="str">
        <f>'Detailed Breakdown'!BA54&amp;" and "&amp;'Detailed Breakdown'!BB54</f>
        <v>No factors contributing to greater than 2% upward change. and Gone down mainly due to Changes due to issue of Model version DCP179,</v>
      </c>
    </row>
    <row r="7" spans="1:17" ht="42.75" x14ac:dyDescent="0.2">
      <c r="A7" s="40"/>
      <c r="B7" s="41" t="s">
        <v>15</v>
      </c>
      <c r="C7" s="42"/>
      <c r="D7" s="43">
        <f>VLOOKUP($B7,[1]Tariffs!$A$15:$I$42,3,FALSE)</f>
        <v>2</v>
      </c>
      <c r="E7" s="44">
        <f>VLOOKUP($B7,[2]Tariffs!$A:$I,4,FALSE)</f>
        <v>3.363</v>
      </c>
      <c r="F7" s="44">
        <f>VLOOKUP($B7,[2]Tariffs!$A:$I,5,FALSE)</f>
        <v>0.20100000000000001</v>
      </c>
      <c r="G7" s="44">
        <f>VLOOKUP($B7,[2]Tariffs!$A:$I,6,FALSE)</f>
        <v>0</v>
      </c>
      <c r="H7" s="44">
        <f>VLOOKUP($B7,[2]Tariffs!$A:$I,7,FALSE)</f>
        <v>4.4400000000000004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3" si="0">I7</f>
        <v>0</v>
      </c>
      <c r="L7" s="49"/>
      <c r="M7" s="47">
        <f>VLOOKUP(B7,[2]Summary!$A$1:$I$65536,9,FALSE)</f>
        <v>2.0158683233226649</v>
      </c>
      <c r="N7" s="47">
        <f>VLOOKUP(B7,[1]Summary!$A$1:$I$65536,9,FALSE)</f>
        <v>1.91166865647597</v>
      </c>
      <c r="O7" s="50">
        <f t="shared" ref="O7:O33" si="1">M7/N7-1</f>
        <v>5.4507179627446334E-2</v>
      </c>
      <c r="P7" s="51">
        <f>VLOOKUP(B7,[2]Summary!$A$1:$IJ$65536,10,FALSE)</f>
        <v>121.12135547227911</v>
      </c>
      <c r="Q7" s="52" t="str">
        <f>'Detailed Breakdown'!BA55&amp;" and "&amp;'Detailed Breakdown'!BB55</f>
        <v>Gone up mainly due to Changes due to issue of Model version DCP179, and No factors contributing to greater than 2% downward change.</v>
      </c>
    </row>
    <row r="8" spans="1:17" ht="42.75" x14ac:dyDescent="0.2">
      <c r="A8" s="40"/>
      <c r="B8" s="41" t="s">
        <v>16</v>
      </c>
      <c r="C8" s="42"/>
      <c r="D8" s="43">
        <f>VLOOKUP($B8,[1]Tariffs!$A$15:$I$42,3,FALSE)</f>
        <v>2</v>
      </c>
      <c r="E8" s="44">
        <f>VLOOKUP($B8,[2]Tariffs!$A:$I,4,FALSE)</f>
        <v>0.33200000000000002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VLOOKUP(B8,[2]Summary!$A$1:$I$65536,9,FALSE)</f>
        <v>0.33199999999999996</v>
      </c>
      <c r="N8" s="47">
        <f>VLOOKUP(B8,[1]Summary!$A$1:$I$65536,9,FALSE)</f>
        <v>0.315</v>
      </c>
      <c r="O8" s="50">
        <f t="shared" si="1"/>
        <v>5.3968253968253777E-2</v>
      </c>
      <c r="P8" s="51">
        <f>VLOOKUP(B8,[2]Summary!$A$1:$IJ$65536,10,FALSE)</f>
        <v>11.383927446944359</v>
      </c>
      <c r="Q8" s="52" t="str">
        <f>'Detailed Breakdown'!BA56&amp;" and "&amp;'Detailed Breakdown'!BB56</f>
        <v>Gone up mainly due to Changes due to issue of Model version DCP179, and No factors contributing to greater than 2% downward change.</v>
      </c>
    </row>
    <row r="9" spans="1:17" ht="42.75" x14ac:dyDescent="0.2">
      <c r="A9" s="40"/>
      <c r="B9" s="41" t="s">
        <v>17</v>
      </c>
      <c r="C9" s="42"/>
      <c r="D9" s="43">
        <f>VLOOKUP($B9,[1]Tariffs!$A$15:$I$42,3,FALSE)</f>
        <v>3</v>
      </c>
      <c r="E9" s="44">
        <f>VLOOKUP($B9,[2]Tariffs!$A:$I,4,FALSE)</f>
        <v>2.56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7.66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VLOOKUP(B9,[2]Summary!$A$1:$I$65536,9,FALSE)</f>
        <v>2.7814797712592889</v>
      </c>
      <c r="N9" s="47">
        <f>VLOOKUP(B9,[1]Summary!$A$1:$I$65536,9,FALSE)</f>
        <v>2.3511876842212018</v>
      </c>
      <c r="O9" s="50">
        <f t="shared" si="1"/>
        <v>0.18301052269275364</v>
      </c>
      <c r="P9" s="51">
        <f>VLOOKUP(B9,[2]Summary!$A$1:$IJ$65536,10,FALSE)</f>
        <v>351.12639173532193</v>
      </c>
      <c r="Q9" s="52" t="str">
        <f>'Detailed Breakdown'!BA57&amp;" and "&amp;'Detailed Breakdown'!BB57</f>
        <v>Gone up mainly due to Changes due to issue of Model version DCP179, and No factors contributing to greater than 2% downward change.</v>
      </c>
    </row>
    <row r="10" spans="1:17" ht="42.75" x14ac:dyDescent="0.2">
      <c r="A10" s="40"/>
      <c r="B10" s="41" t="s">
        <v>18</v>
      </c>
      <c r="C10" s="42"/>
      <c r="D10" s="43">
        <f>VLOOKUP($B10,[1]Tariffs!$A$15:$I$42,3,FALSE)</f>
        <v>4</v>
      </c>
      <c r="E10" s="44">
        <f>VLOOKUP($B10,[2]Tariffs!$A:$I,4,FALSE)</f>
        <v>2.9950000000000001</v>
      </c>
      <c r="F10" s="44">
        <f>VLOOKUP($B10,[2]Tariffs!$A:$I,5,FALSE)</f>
        <v>0.26</v>
      </c>
      <c r="G10" s="44">
        <f>VLOOKUP($B10,[2]Tariffs!$A:$I,6,FALSE)</f>
        <v>0</v>
      </c>
      <c r="H10" s="44">
        <f>VLOOKUP($B10,[2]Tariffs!$A:$I,7,FALSE)</f>
        <v>7.66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VLOOKUP(B10,[2]Summary!$A$1:$I$65536,9,FALSE)</f>
        <v>2.2799161661233169</v>
      </c>
      <c r="N10" s="47">
        <f>VLOOKUP(B10,[1]Summary!$A$1:$I$65536,9,FALSE)</f>
        <v>2.2014369804098792</v>
      </c>
      <c r="O10" s="50">
        <f t="shared" si="1"/>
        <v>3.5649072134159354E-2</v>
      </c>
      <c r="P10" s="51">
        <f>VLOOKUP(B10,[2]Summary!$A$1:$IJ$65536,10,FALSE)</f>
        <v>500.8238709264653</v>
      </c>
      <c r="Q10" s="52" t="str">
        <f>'Detailed Breakdown'!BA58&amp;" and "&amp;'Detailed Breakdown'!BB58</f>
        <v>Gone up mainly due to Changes due to issue of Model version DCP179, and No factors contributing to greater than 2% downward change.</v>
      </c>
    </row>
    <row r="11" spans="1:17" ht="42.75" x14ac:dyDescent="0.2">
      <c r="A11" s="40"/>
      <c r="B11" s="41" t="s">
        <v>19</v>
      </c>
      <c r="C11" s="42"/>
      <c r="D11" s="43">
        <f>VLOOKUP($B11,[1]Tariffs!$A$15:$I$42,3,FALSE)</f>
        <v>4</v>
      </c>
      <c r="E11" s="44">
        <f>VLOOKUP($B11,[2]Tariffs!$A:$I,4,FALSE)</f>
        <v>0.33500000000000002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VLOOKUP(B11,[2]Summary!$A$1:$I$65536,9,FALSE)</f>
        <v>0.33500000000000002</v>
      </c>
      <c r="N11" s="47">
        <f>VLOOKUP(B11,[1]Summary!$A$1:$I$65536,9,FALSE)</f>
        <v>0.32200000000000001</v>
      </c>
      <c r="O11" s="50">
        <f t="shared" si="1"/>
        <v>4.0372670807453437E-2</v>
      </c>
      <c r="P11" s="51">
        <f>VLOOKUP(B11,[2]Summary!$A$1:$IJ$65536,10,FALSE)</f>
        <v>24.848685852278134</v>
      </c>
      <c r="Q11" s="52" t="str">
        <f>'Detailed Breakdown'!BA59&amp;" and "&amp;'Detailed Breakdown'!BB59</f>
        <v>Gone up mainly due to Changes due to issue of Model version DCP179, and No factors contributing to greater than 2% downward change.</v>
      </c>
    </row>
    <row r="12" spans="1:17" x14ac:dyDescent="0.2">
      <c r="A12" s="40"/>
      <c r="B12" s="41" t="s">
        <v>20</v>
      </c>
      <c r="C12" s="42"/>
      <c r="D12" s="43" t="str">
        <f>VLOOKUP($B12,[1]Tariffs!$A$15:$I$42,3,FALSE)</f>
        <v>5-8</v>
      </c>
      <c r="E12" s="44">
        <f>VLOOKUP($B12,[2]Tariffs!$A:$I,4,FALSE)</f>
        <v>2.2429999999999999</v>
      </c>
      <c r="F12" s="44">
        <f>VLOOKUP($B12,[2]Tariffs!$A:$I,5,FALSE)</f>
        <v>0.11600000000000001</v>
      </c>
      <c r="G12" s="44">
        <f>VLOOKUP($B12,[2]Tariffs!$A:$I,6,FALSE)</f>
        <v>0</v>
      </c>
      <c r="H12" s="44">
        <f>VLOOKUP($B12,[2]Tariffs!$A:$I,7,FALSE)</f>
        <v>7.06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 t="str">
        <f>VLOOKUP(B12,[2]Summary!$A$1:$I$65536,9,FALSE)</f>
        <v/>
      </c>
      <c r="N12" s="47">
        <f>VLOOKUP(B12,[1]Summary!$A$1:$I$65536,9,FALSE)</f>
        <v>2.2550395260337401</v>
      </c>
      <c r="O12" s="50"/>
      <c r="P12" s="51" t="str">
        <f>VLOOKUP(B12,[2]Summary!$A$1:$IJ$65536,10,FALSE)</f>
        <v/>
      </c>
      <c r="Q12" s="52" t="s">
        <v>96</v>
      </c>
    </row>
    <row r="13" spans="1:17" x14ac:dyDescent="0.2">
      <c r="A13" s="40"/>
      <c r="B13" s="41" t="s">
        <v>21</v>
      </c>
      <c r="C13" s="42"/>
      <c r="D13" s="43" t="str">
        <f>VLOOKUP($B13,[1]Tariffs!$A$15:$I$42,3,FALSE)</f>
        <v>5-8</v>
      </c>
      <c r="E13" s="44">
        <f>VLOOKUP($B13,[2]Tariffs!$A:$I,4,FALSE)</f>
        <v>2.0920000000000001</v>
      </c>
      <c r="F13" s="44">
        <f>VLOOKUP($B13,[2]Tariffs!$A:$I,5,FALSE)</f>
        <v>9.9000000000000005E-2</v>
      </c>
      <c r="G13" s="44">
        <f>VLOOKUP($B13,[2]Tariffs!$A:$I,6,FALSE)</f>
        <v>0</v>
      </c>
      <c r="H13" s="44">
        <f>VLOOKUP($B13,[2]Tariffs!$A:$I,7,FALSE)</f>
        <v>5.23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 t="str">
        <f>VLOOKUP(B13,[2]Summary!$A$1:$I$65536,9,FALSE)</f>
        <v/>
      </c>
      <c r="N13" s="47">
        <f>VLOOKUP(B13,[1]Summary!$A$1:$I$65536,9,FALSE)</f>
        <v>2.1070007535683009</v>
      </c>
      <c r="O13" s="50"/>
      <c r="P13" s="51" t="str">
        <f>VLOOKUP(B13,[2]Summary!$A$1:$IJ$65536,10,FALSE)</f>
        <v/>
      </c>
      <c r="Q13" s="52" t="s">
        <v>96</v>
      </c>
    </row>
    <row r="14" spans="1:17" x14ac:dyDescent="0.2">
      <c r="A14" s="40"/>
      <c r="B14" s="41" t="s">
        <v>22</v>
      </c>
      <c r="C14" s="42"/>
      <c r="D14" s="43" t="str">
        <f>VLOOKUP($B14,[1]Tariffs!$A$15:$I$42,3,FALSE)</f>
        <v>5-8</v>
      </c>
      <c r="E14" s="44">
        <f>VLOOKUP($B14,[2]Tariffs!$A:$I,4,FALSE)</f>
        <v>1.655</v>
      </c>
      <c r="F14" s="44">
        <f>VLOOKUP($B14,[2]Tariffs!$A:$I,5,FALSE)</f>
        <v>5.0999999999999997E-2</v>
      </c>
      <c r="G14" s="44">
        <f>VLOOKUP($B14,[2]Tariffs!$A:$I,6,FALSE)</f>
        <v>0</v>
      </c>
      <c r="H14" s="44">
        <f>VLOOKUP($B14,[2]Tariffs!$A:$I,7,FALSE)</f>
        <v>90.9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 t="str">
        <f>VLOOKUP(B14,[2]Summary!$A$1:$I$65536,9,FALSE)</f>
        <v/>
      </c>
      <c r="N14" s="47">
        <f>VLOOKUP(B14,[1]Summary!$A$1:$I$65536,9,FALSE)</f>
        <v>2.469529723156477</v>
      </c>
      <c r="O14" s="50"/>
      <c r="P14" s="51" t="str">
        <f>VLOOKUP(B14,[2]Summary!$A$1:$IJ$65536,10,FALSE)</f>
        <v/>
      </c>
      <c r="Q14" s="52" t="s">
        <v>96</v>
      </c>
    </row>
    <row r="15" spans="1:17" ht="28.5" x14ac:dyDescent="0.2">
      <c r="A15" s="40"/>
      <c r="B15" s="41" t="s">
        <v>91</v>
      </c>
      <c r="C15" s="42"/>
      <c r="D15" s="43"/>
      <c r="E15" s="44">
        <f>VLOOKUP($B15,[2]Tariffs!$A:$I,4,FALSE)</f>
        <v>15.906000000000001</v>
      </c>
      <c r="F15" s="44">
        <f>VLOOKUP($B15,[2]Tariffs!$A:$I,5,FALSE)</f>
        <v>1.8660000000000001</v>
      </c>
      <c r="G15" s="44">
        <f>VLOOKUP($B15,[2]Tariffs!$A:$I,6,FALSE)</f>
        <v>0.14199999999999999</v>
      </c>
      <c r="H15" s="44">
        <f>VLOOKUP($B15,[2]Tariffs!$A:$I,7,FALSE)</f>
        <v>4.4400000000000004</v>
      </c>
      <c r="I15" s="44">
        <f>VLOOKUP($B15,[2]Tariffs!$A:$I,8,FALSE)</f>
        <v>0</v>
      </c>
      <c r="J15" s="44">
        <f>VLOOKUP($B15,[2]Tariffs!$A:$I,9,FALSE)</f>
        <v>0</v>
      </c>
      <c r="K15" s="44">
        <f t="shared" ref="K15:K16" si="2">I15</f>
        <v>0</v>
      </c>
      <c r="L15" s="49"/>
      <c r="M15" s="47" t="str">
        <f>VLOOKUP(B15,[2]Summary!$A$1:$I$65536,9,FALSE)</f>
        <v/>
      </c>
      <c r="N15" s="47" t="str">
        <f>VLOOKUP(B15,[1]Summary!$A$1:$I$65536,9,FALSE)</f>
        <v/>
      </c>
      <c r="O15" s="50"/>
      <c r="P15" s="51" t="str">
        <f>VLOOKUP(B15,[2]Summary!$A$1:$IJ$65536,10,FALSE)</f>
        <v/>
      </c>
      <c r="Q15" s="52" t="str">
        <f>'Detailed Breakdown'!BA63&amp;" and "&amp;'Detailed Breakdown'!BB63</f>
        <v>No factors contributing to greater than 2% upward change. and No factors contributing to greater than 2% downward change.</v>
      </c>
    </row>
    <row r="16" spans="1:17" ht="28.5" x14ac:dyDescent="0.2">
      <c r="A16" s="40"/>
      <c r="B16" s="41" t="s">
        <v>92</v>
      </c>
      <c r="C16" s="42"/>
      <c r="D16" s="43"/>
      <c r="E16" s="44">
        <f>VLOOKUP($B16,[2]Tariffs!$A:$I,4,FALSE)</f>
        <v>17.635000000000002</v>
      </c>
      <c r="F16" s="44">
        <f>VLOOKUP($B16,[2]Tariffs!$A:$I,5,FALSE)</f>
        <v>2.069</v>
      </c>
      <c r="G16" s="44">
        <f>VLOOKUP($B16,[2]Tariffs!$A:$I,6,FALSE)</f>
        <v>0.158</v>
      </c>
      <c r="H16" s="44">
        <f>VLOOKUP($B16,[2]Tariffs!$A:$I,7,FALSE)</f>
        <v>7.66</v>
      </c>
      <c r="I16" s="44">
        <f>VLOOKUP($B16,[2]Tariffs!$A:$I,8,FALSE)</f>
        <v>0</v>
      </c>
      <c r="J16" s="44">
        <f>VLOOKUP($B16,[2]Tariffs!$A:$I,9,FALSE)</f>
        <v>0</v>
      </c>
      <c r="K16" s="44">
        <f t="shared" si="2"/>
        <v>0</v>
      </c>
      <c r="L16" s="49"/>
      <c r="M16" s="47">
        <f>VLOOKUP(B16,[2]Summary!$A$1:$I$65536,9,FALSE)</f>
        <v>2.5988538266143908</v>
      </c>
      <c r="N16" s="47">
        <f>VLOOKUP(B16,[1]Summary!$A$1:$I$65536,9,FALSE)</f>
        <v>2.2655370490395628</v>
      </c>
      <c r="O16" s="50"/>
      <c r="P16" s="51">
        <f>VLOOKUP(B16,[2]Summary!$A$1:$IJ$65536,10,FALSE)</f>
        <v>1756.4652175408662</v>
      </c>
      <c r="Q16" s="52" t="str">
        <f>'Detailed Breakdown'!BA64&amp;" and "&amp;'Detailed Breakdown'!BB64</f>
        <v>No factors contributing to greater than 2% upward change. and No factors contributing to greater than 2% downward change.</v>
      </c>
    </row>
    <row r="17" spans="1:17" ht="28.5" x14ac:dyDescent="0.2">
      <c r="A17" s="40"/>
      <c r="B17" s="41" t="s">
        <v>23</v>
      </c>
      <c r="C17" s="42"/>
      <c r="D17" s="43">
        <f>VLOOKUP($B17,[1]Tariffs!$A$15:$I$42,3,FALSE)</f>
        <v>0</v>
      </c>
      <c r="E17" s="44">
        <f>VLOOKUP($B17,[2]Tariffs!$A:$I,4,FALSE)</f>
        <v>13.326000000000001</v>
      </c>
      <c r="F17" s="44">
        <f>VLOOKUP($B17,[2]Tariffs!$A:$I,5,FALSE)</f>
        <v>1.5549999999999999</v>
      </c>
      <c r="G17" s="44">
        <f>VLOOKUP($B17,[2]Tariffs!$A:$I,6,FALSE)</f>
        <v>0.108</v>
      </c>
      <c r="H17" s="44">
        <f>VLOOKUP($B17,[2]Tariffs!$A:$I,7,FALSE)</f>
        <v>11.9</v>
      </c>
      <c r="I17" s="44">
        <f>VLOOKUP($B17,[2]Tariffs!$A:$I,8,FALSE)</f>
        <v>2.82</v>
      </c>
      <c r="J17" s="44">
        <f>VLOOKUP($B17,[2]Tariffs!$A:$I,9,FALSE)</f>
        <v>0.49299999999999999</v>
      </c>
      <c r="K17" s="44">
        <f t="shared" si="0"/>
        <v>2.82</v>
      </c>
      <c r="L17" s="54"/>
      <c r="M17" s="47">
        <f>VLOOKUP(B17,[2]Summary!$A$1:$I$65536,9,FALSE)</f>
        <v>2.5050752862142356</v>
      </c>
      <c r="N17" s="47">
        <f>VLOOKUP(B17,[1]Summary!$A$1:$I$65536,9,FALSE)</f>
        <v>2.3756978058751188</v>
      </c>
      <c r="O17" s="50">
        <f t="shared" si="1"/>
        <v>5.4458727881620872E-2</v>
      </c>
      <c r="P17" s="51">
        <f>VLOOKUP(B17,[2]Summary!$A$1:$IJ$65536,10,FALSE)</f>
        <v>7110.8281349869721</v>
      </c>
      <c r="Q17" s="52" t="str">
        <f>'Detailed Breakdown'!BA63&amp;" and "&amp;'Detailed Breakdown'!BB63</f>
        <v>No factors contributing to greater than 2% upward change. and No factors contributing to greater than 2% downward change.</v>
      </c>
    </row>
    <row r="18" spans="1:17" ht="28.5" x14ac:dyDescent="0.2">
      <c r="A18" s="40"/>
      <c r="B18" s="41" t="s">
        <v>24</v>
      </c>
      <c r="C18" s="42"/>
      <c r="D18" s="43">
        <f>VLOOKUP($B18,[1]Tariffs!$A$15:$I$42,3,FALSE)</f>
        <v>0</v>
      </c>
      <c r="E18" s="44">
        <f>VLOOKUP($B18,[2]Tariffs!$A:$I,4,FALSE)</f>
        <v>11.391</v>
      </c>
      <c r="F18" s="44">
        <f>VLOOKUP($B18,[2]Tariffs!$A:$I,5,FALSE)</f>
        <v>1.3169999999999999</v>
      </c>
      <c r="G18" s="44">
        <f>VLOOKUP($B18,[2]Tariffs!$A:$I,6,FALSE)</f>
        <v>7.4999999999999997E-2</v>
      </c>
      <c r="H18" s="44">
        <f>VLOOKUP($B18,[2]Tariffs!$A:$I,7,FALSE)</f>
        <v>9.16</v>
      </c>
      <c r="I18" s="44">
        <f>VLOOKUP($B18,[2]Tariffs!$A:$I,8,FALSE)</f>
        <v>3.28</v>
      </c>
      <c r="J18" s="44">
        <f>VLOOKUP($B18,[2]Tariffs!$A:$I,9,FALSE)</f>
        <v>0.434</v>
      </c>
      <c r="K18" s="44">
        <f t="shared" si="0"/>
        <v>3.28</v>
      </c>
      <c r="L18" s="54"/>
      <c r="M18" s="47">
        <f>VLOOKUP(B18,[2]Summary!$A$1:$I$65536,9,FALSE)</f>
        <v>2.3694573754813342</v>
      </c>
      <c r="N18" s="47">
        <f>VLOOKUP(B18,[1]Summary!$A$1:$I$65536,9,FALSE)</f>
        <v>2.2313994632251295</v>
      </c>
      <c r="O18" s="50">
        <f t="shared" si="1"/>
        <v>6.1870550088178433E-2</v>
      </c>
      <c r="P18" s="51">
        <f>VLOOKUP(B18,[2]Summary!$A$1:$IJ$65536,10,FALSE)</f>
        <v>16778.652056729174</v>
      </c>
      <c r="Q18" s="52" t="str">
        <f>'Detailed Breakdown'!BA64&amp;" and "&amp;'Detailed Breakdown'!BB64</f>
        <v>No factors contributing to greater than 2% upward change. and No factors contributing to greater than 2% downward change.</v>
      </c>
    </row>
    <row r="19" spans="1:17" ht="42.75" x14ac:dyDescent="0.2">
      <c r="A19" s="40"/>
      <c r="B19" s="41" t="s">
        <v>25</v>
      </c>
      <c r="C19" s="42"/>
      <c r="D19" s="43">
        <f>VLOOKUP($B19,[1]Tariffs!$A$15:$I$42,3,FALSE)</f>
        <v>0</v>
      </c>
      <c r="E19" s="44">
        <f>VLOOKUP($B19,[2]Tariffs!$A:$I,4,FALSE)</f>
        <v>9.9420000000000002</v>
      </c>
      <c r="F19" s="44">
        <f>VLOOKUP($B19,[2]Tariffs!$A:$I,5,FALSE)</f>
        <v>1.155</v>
      </c>
      <c r="G19" s="44">
        <f>VLOOKUP($B19,[2]Tariffs!$A:$I,6,FALSE)</f>
        <v>5.5E-2</v>
      </c>
      <c r="H19" s="44">
        <f>VLOOKUP($B19,[2]Tariffs!$A:$I,7,FALSE)</f>
        <v>90.9</v>
      </c>
      <c r="I19" s="44">
        <f>VLOOKUP($B19,[2]Tariffs!$A:$I,8,FALSE)</f>
        <v>3.42</v>
      </c>
      <c r="J19" s="44">
        <f>VLOOKUP($B19,[2]Tariffs!$A:$I,9,FALSE)</f>
        <v>0.34599999999999997</v>
      </c>
      <c r="K19" s="44">
        <f t="shared" si="0"/>
        <v>3.42</v>
      </c>
      <c r="L19" s="54"/>
      <c r="M19" s="47">
        <f>VLOOKUP(B19,[2]Summary!$A$1:$I$65536,9,FALSE)</f>
        <v>1.8350190370898092</v>
      </c>
      <c r="N19" s="47">
        <f>VLOOKUP(B19,[1]Summary!$A$1:$I$65536,9,FALSE)</f>
        <v>1.7240662423449742</v>
      </c>
      <c r="O19" s="50">
        <f t="shared" si="1"/>
        <v>6.4355296809201157E-2</v>
      </c>
      <c r="P19" s="51">
        <f>VLOOKUP(B19,[2]Summary!$A$1:$IJ$65536,10,FALSE)</f>
        <v>54871.376820900361</v>
      </c>
      <c r="Q19" s="52" t="str">
        <f>'Detailed Breakdown'!BA65&amp;" and "&amp;'Detailed Breakdown'!BB65</f>
        <v>Gone up mainly due to Changes due to issue of Model version DCP179, and No factors contributing to greater than 2% downward change.</v>
      </c>
    </row>
    <row r="20" spans="1:17" x14ac:dyDescent="0.2">
      <c r="A20" s="40"/>
      <c r="B20" s="41"/>
      <c r="C20" s="42"/>
      <c r="D20" s="43"/>
      <c r="E20" s="44"/>
      <c r="F20" s="44"/>
      <c r="G20" s="44"/>
      <c r="H20" s="44"/>
      <c r="I20" s="44"/>
      <c r="J20" s="44"/>
      <c r="K20" s="44"/>
      <c r="L20" s="54"/>
      <c r="M20" s="47"/>
      <c r="N20" s="47"/>
      <c r="O20" s="50"/>
      <c r="P20" s="51"/>
      <c r="Q20" s="52"/>
    </row>
    <row r="21" spans="1:17" ht="42.75" x14ac:dyDescent="0.2">
      <c r="A21" s="40"/>
      <c r="B21" s="41" t="s">
        <v>78</v>
      </c>
      <c r="C21" s="42"/>
      <c r="D21" s="43">
        <f>VLOOKUP($B21,[1]Tariffs!$A$15:$I$42,3,FALSE)</f>
        <v>8</v>
      </c>
      <c r="E21" s="44">
        <f>VLOOKUP($B21,[2]Tariffs!$A:$I,4,FALSE)</f>
        <v>2.6019999999999999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VLOOKUP(B21,[2]Summary!$A$1:$I$65536,9,FALSE)</f>
        <v>2.6019999999999999</v>
      </c>
      <c r="N21" s="47">
        <f>VLOOKUP(B21,[1]Summary!$A$1:$I$65536,9,FALSE)</f>
        <v>2.4180000000000001</v>
      </c>
      <c r="O21" s="50">
        <f t="shared" si="1"/>
        <v>7.6095947063688829E-2</v>
      </c>
      <c r="P21" s="51">
        <f>VLOOKUP(B21,[2]Summary!$A$1:$IJ$65536,10,FALSE)</f>
        <v>338.63913296095842</v>
      </c>
      <c r="Q21" s="52" t="str">
        <f>'Detailed Breakdown'!BA67&amp;" and "&amp;'Detailed Breakdown'!BB67</f>
        <v>Gone up mainly due to Changes due to issue of Model version DCP179, and No factors contributing to greater than 2% downward change.</v>
      </c>
    </row>
    <row r="22" spans="1:17" ht="42.75" x14ac:dyDescent="0.2">
      <c r="A22" s="40"/>
      <c r="B22" s="41" t="s">
        <v>79</v>
      </c>
      <c r="C22" s="42"/>
      <c r="D22" s="43">
        <f>VLOOKUP($B22,[1]Tariffs!$A$15:$I$42,3,FALSE)</f>
        <v>1</v>
      </c>
      <c r="E22" s="44">
        <f>VLOOKUP($B22,[2]Tariffs!$A:$I,4,FALSE)</f>
        <v>2.8639999999999999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54"/>
      <c r="M22" s="47">
        <f>VLOOKUP(B22,[2]Summary!$A$1:$I$65536,9,FALSE)</f>
        <v>2.8639999999999999</v>
      </c>
      <c r="N22" s="47">
        <f>VLOOKUP(B22,[1]Summary!$A$1:$I$65536,9,FALSE)</f>
        <v>2.6630000000000003</v>
      </c>
      <c r="O22" s="50">
        <f t="shared" si="1"/>
        <v>7.5478783327074472E-2</v>
      </c>
      <c r="P22" s="51">
        <f>VLOOKUP(B22,[2]Summary!$A$1:$IJ$65536,10,FALSE)</f>
        <v>213.3844072204121</v>
      </c>
      <c r="Q22" s="52" t="str">
        <f>'Detailed Breakdown'!BA68&amp;" and "&amp;'Detailed Breakdown'!BB68</f>
        <v>Gone up mainly due to Changes due to issue of Model version DCP179,Table 1059: Otex, and No factors contributing to greater than 2% downward change.</v>
      </c>
    </row>
    <row r="23" spans="1:17" ht="42.75" x14ac:dyDescent="0.2">
      <c r="A23" s="40"/>
      <c r="B23" s="41" t="s">
        <v>80</v>
      </c>
      <c r="C23" s="42"/>
      <c r="D23" s="43">
        <f>VLOOKUP($B23,[1]Tariffs!$A$15:$I$42,3,FALSE)</f>
        <v>1</v>
      </c>
      <c r="E23" s="44">
        <f>VLOOKUP($B23,[2]Tariffs!$A:$I,4,FALSE)</f>
        <v>4.1219999999999999</v>
      </c>
      <c r="F23" s="44">
        <f>VLOOKUP($B23,[2]Tariffs!$A:$I,5,FALSE)</f>
        <v>0</v>
      </c>
      <c r="G23" s="44">
        <f>VLOOKUP($B23,[2]Tariffs!$A:$I,6,FALSE)</f>
        <v>0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54"/>
      <c r="M23" s="47">
        <f>VLOOKUP(B23,[2]Summary!$A$1:$I$65536,9,FALSE)</f>
        <v>4.1219999999999999</v>
      </c>
      <c r="N23" s="47">
        <f>VLOOKUP(B23,[1]Summary!$A$1:$I$65536,9,FALSE)</f>
        <v>3.8540000000000005</v>
      </c>
      <c r="O23" s="50">
        <f t="shared" si="1"/>
        <v>6.9538142189932373E-2</v>
      </c>
      <c r="P23" s="51">
        <f>VLOOKUP(B23,[2]Summary!$A$1:$IJ$65536,10,FALSE)</f>
        <v>167.07787411469977</v>
      </c>
      <c r="Q23" s="52" t="str">
        <f>'Detailed Breakdown'!BA69&amp;" and "&amp;'Detailed Breakdown'!BB69</f>
        <v>Gone up mainly due to Changes due to issue of Model version DCP179,Table 1059: Otex, and No factors contributing to greater than 2% downward change.</v>
      </c>
    </row>
    <row r="24" spans="1:17" x14ac:dyDescent="0.2">
      <c r="A24" s="40"/>
      <c r="B24" s="41" t="s">
        <v>81</v>
      </c>
      <c r="C24" s="42"/>
      <c r="D24" s="43">
        <f>VLOOKUP($B24,[1]Tariffs!$A$15:$I$42,3,FALSE)</f>
        <v>1</v>
      </c>
      <c r="E24" s="44">
        <f>VLOOKUP($B24,[2]Tariffs!$A:$I,4,FALSE)</f>
        <v>2.3479999999999999</v>
      </c>
      <c r="F24" s="44">
        <f>VLOOKUP($B24,[2]Tariffs!$A:$I,5,FALSE)</f>
        <v>0</v>
      </c>
      <c r="G24" s="44">
        <f>VLOOKUP($B24,[2]Tariffs!$A:$I,6,FALSE)</f>
        <v>0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 t="str">
        <f>VLOOKUP(B24,[2]Summary!$A$1:$I$65536,9,FALSE)</f>
        <v/>
      </c>
      <c r="N24" s="47" t="str">
        <f>VLOOKUP(B24,[1]Summary!$A$1:$I$65536,9,FALSE)</f>
        <v/>
      </c>
      <c r="O24" s="50" t="e">
        <f t="shared" si="1"/>
        <v>#VALUE!</v>
      </c>
      <c r="P24" s="51">
        <f>VLOOKUP(B24,[2]Summary!$A$1:$IJ$65536,10,FALSE)</f>
        <v>0</v>
      </c>
      <c r="Q24" s="52"/>
    </row>
    <row r="25" spans="1:17" ht="28.5" x14ac:dyDescent="0.2">
      <c r="A25" s="40"/>
      <c r="B25" s="41" t="s">
        <v>26</v>
      </c>
      <c r="C25" s="42"/>
      <c r="D25" s="43">
        <f>VLOOKUP($B25,[1]Tariffs!$A$15:$I$42,3,FALSE)</f>
        <v>0</v>
      </c>
      <c r="E25" s="44">
        <f>VLOOKUP($B25,[2]Tariffs!$A:$I,4,FALSE)</f>
        <v>36.948</v>
      </c>
      <c r="F25" s="44">
        <f>VLOOKUP($B25,[2]Tariffs!$A:$I,5,FALSE)</f>
        <v>2.7090000000000001</v>
      </c>
      <c r="G25" s="44">
        <f>VLOOKUP($B25,[2]Tariffs!$A:$I,6,FALSE)</f>
        <v>0.98599999999999999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>
        <f>VLOOKUP(B25,[2]Summary!$A$1:$I$65536,9,FALSE)</f>
        <v>2.9751277196192212</v>
      </c>
      <c r="N25" s="47">
        <f>VLOOKUP(B25,[1]Summary!$A$1:$I$65536,9,FALSE)</f>
        <v>2.7681977085923788</v>
      </c>
      <c r="O25" s="50">
        <f t="shared" si="1"/>
        <v>7.4752612641987071E-2</v>
      </c>
      <c r="P25" s="51">
        <f>VLOOKUP(B25,[2]Summary!$A$1:$IJ$65536,10,FALSE)</f>
        <v>155652.32214441238</v>
      </c>
      <c r="Q25" s="52" t="str">
        <f>'Detailed Breakdown'!BA71&amp;" and "&amp;'Detailed Breakdown'!BB71</f>
        <v>No factors contributing to greater than 2% upward change. and No factors contributing to greater than 2% downward change.</v>
      </c>
    </row>
    <row r="26" spans="1:17" ht="15" customHeight="1" x14ac:dyDescent="0.2">
      <c r="A26" s="40"/>
      <c r="B26" s="41" t="s">
        <v>94</v>
      </c>
      <c r="C26" s="42"/>
      <c r="D26" s="43" t="str">
        <f>VLOOKUP($B26,[1]Tariffs!$A$15:$I$42,3,FALSE)</f>
        <v>8&amp;0</v>
      </c>
      <c r="E26" s="44">
        <f>VLOOKUP($B26,[2]Tariffs!$A:$I,4,FALSE)</f>
        <v>-0.81399999999999995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</v>
      </c>
      <c r="K26" s="44">
        <f t="shared" si="0"/>
        <v>0</v>
      </c>
      <c r="L26" s="49"/>
      <c r="M26" s="47">
        <f>VLOOKUP(B26,[2]Summary!$A$1:$I$65536,9,FALSE)</f>
        <v>-0.81400000000000006</v>
      </c>
      <c r="N26" s="47" t="e">
        <f>VLOOKUP("LV Generation NHH",[1]Summary!$A$1:$I$65536,9,FALSE)</f>
        <v>#N/A</v>
      </c>
      <c r="O26" s="50" t="e">
        <f t="shared" si="1"/>
        <v>#N/A</v>
      </c>
      <c r="P26" s="51">
        <f>VLOOKUP(B26,[2]Summary!$A$1:$IJ$65536,10,FALSE)</f>
        <v>-94.886338735438997</v>
      </c>
      <c r="Q26" s="55"/>
    </row>
    <row r="27" spans="1:17" ht="15" customHeight="1" x14ac:dyDescent="0.2">
      <c r="A27" s="40"/>
      <c r="B27" s="41" t="s">
        <v>51</v>
      </c>
      <c r="C27" s="42"/>
      <c r="D27" s="43">
        <f>VLOOKUP($B27,[1]Tariffs!$A$15:$I$42,3,FALSE)</f>
        <v>8</v>
      </c>
      <c r="E27" s="44">
        <f>VLOOKUP($B27,[2]Tariffs!$A:$I,4,FALSE)</f>
        <v>-0.74199999999999999</v>
      </c>
      <c r="F27" s="44">
        <f>VLOOKUP($B27,[2]Tariffs!$A:$I,5,FALSE)</f>
        <v>0</v>
      </c>
      <c r="G27" s="44">
        <f>VLOOKUP($B27,[2]Tariffs!$A:$I,6,FALSE)</f>
        <v>0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</v>
      </c>
      <c r="K27" s="44">
        <f t="shared" si="0"/>
        <v>0</v>
      </c>
      <c r="L27" s="49"/>
      <c r="M27" s="47"/>
      <c r="N27" s="47"/>
      <c r="O27" s="50"/>
      <c r="P27" s="51"/>
      <c r="Q27" s="55"/>
    </row>
    <row r="28" spans="1:17" x14ac:dyDescent="0.2">
      <c r="A28" s="40"/>
      <c r="B28" s="41" t="s">
        <v>52</v>
      </c>
      <c r="C28" s="42"/>
      <c r="D28" s="43">
        <f>VLOOKUP($B28,[1]Tariffs!$A$15:$I$42,3,FALSE)</f>
        <v>0</v>
      </c>
      <c r="E28" s="44">
        <f>VLOOKUP($B28,[2]Tariffs!$A:$I,4,FALSE)</f>
        <v>-0.81399999999999995</v>
      </c>
      <c r="F28" s="44">
        <f>VLOOKUP($B28,[2]Tariffs!$A:$I,5,FALSE)</f>
        <v>0</v>
      </c>
      <c r="G28" s="44">
        <f>VLOOKUP($B28,[2]Tariffs!$A:$I,6,FALSE)</f>
        <v>0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0.26800000000000002</v>
      </c>
      <c r="K28" s="44">
        <f t="shared" si="0"/>
        <v>0</v>
      </c>
      <c r="L28" s="49"/>
      <c r="M28" s="47">
        <f>VLOOKUP(B28,[2]Summary!$A$1:$I$65536,9,FALSE)</f>
        <v>-0.79681725871557951</v>
      </c>
      <c r="N28" s="47">
        <f>VLOOKUP(B28,[1]Summary!$A$1:$I$65536,9,FALSE)</f>
        <v>-0.73840856925591603</v>
      </c>
      <c r="O28" s="50">
        <f t="shared" si="1"/>
        <v>7.9100774139879038E-2</v>
      </c>
      <c r="P28" s="51">
        <f>VLOOKUP(B28,[2]Summary!$A$1:$IJ$65536,10,FALSE)</f>
        <v>-1277.6717797788147</v>
      </c>
      <c r="Q28" s="55"/>
    </row>
    <row r="29" spans="1:17" ht="15" customHeight="1" x14ac:dyDescent="0.2">
      <c r="A29" s="40"/>
      <c r="B29" s="41" t="s">
        <v>53</v>
      </c>
      <c r="C29" s="42"/>
      <c r="D29" s="43">
        <f>VLOOKUP($B29,[1]Tariffs!$A$15:$I$42,3,FALSE)</f>
        <v>0</v>
      </c>
      <c r="E29" s="44">
        <f>VLOOKUP($B29,[2]Tariffs!$A:$I,4,FALSE)</f>
        <v>-6.3949999999999996</v>
      </c>
      <c r="F29" s="44">
        <f>VLOOKUP($B29,[2]Tariffs!$A:$I,5,FALSE)</f>
        <v>-0.67300000000000004</v>
      </c>
      <c r="G29" s="44">
        <f>VLOOKUP($B29,[2]Tariffs!$A:$I,6,FALSE)</f>
        <v>-0.10299999999999999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0.26800000000000002</v>
      </c>
      <c r="K29" s="44">
        <f t="shared" si="0"/>
        <v>0</v>
      </c>
      <c r="L29" s="49"/>
      <c r="M29" s="47">
        <f>VLOOKUP(B29,[2]Summary!$A$1:$I$65536,9,FALSE)</f>
        <v>-0.76570477900448586</v>
      </c>
      <c r="N29" s="47">
        <f>VLOOKUP(B29,[1]Summary!$A$1:$I$65536,9,FALSE)</f>
        <v>-0.70544743134407462</v>
      </c>
      <c r="O29" s="50">
        <f t="shared" si="1"/>
        <v>8.5417204717301409E-2</v>
      </c>
      <c r="P29" s="51">
        <f>VLOOKUP(B29,[2]Summary!$A$1:$IJ$65536,10,FALSE)</f>
        <v>-1913.1170190387757</v>
      </c>
      <c r="Q29" s="55"/>
    </row>
    <row r="30" spans="1:17" ht="15" customHeight="1" x14ac:dyDescent="0.2">
      <c r="A30" s="40"/>
      <c r="B30" s="41" t="s">
        <v>54</v>
      </c>
      <c r="C30" s="42"/>
      <c r="D30" s="43">
        <f>VLOOKUP($B30,[1]Tariffs!$A$15:$I$42,3,FALSE)</f>
        <v>0</v>
      </c>
      <c r="E30" s="44">
        <f>VLOOKUP($B30,[2]Tariffs!$A:$I,4,FALSE)</f>
        <v>-0.74199999999999999</v>
      </c>
      <c r="F30" s="44">
        <f>VLOOKUP($B30,[2]Tariffs!$A:$I,5,FALSE)</f>
        <v>0</v>
      </c>
      <c r="G30" s="44">
        <f>VLOOKUP($B30,[2]Tariffs!$A:$I,6,FALSE)</f>
        <v>0</v>
      </c>
      <c r="H30" s="44">
        <f>VLOOKUP($B30,[2]Tariffs!$A:$I,7,FALSE)</f>
        <v>0</v>
      </c>
      <c r="I30" s="44">
        <f>VLOOKUP($B30,[2]Tariffs!$A:$I,8,FALSE)</f>
        <v>0</v>
      </c>
      <c r="J30" s="44">
        <f>VLOOKUP($B30,[2]Tariffs!$A:$I,9,FALSE)</f>
        <v>0.23200000000000001</v>
      </c>
      <c r="K30" s="44">
        <f t="shared" si="0"/>
        <v>0</v>
      </c>
      <c r="L30" s="49"/>
      <c r="M30" s="47">
        <f>VLOOKUP(B30,[2]Summary!$A$1:$I$65536,9,FALSE)</f>
        <v>-0.74199999999999999</v>
      </c>
      <c r="N30" s="47">
        <f>VLOOKUP(B30,[1]Summary!$A$1:$I$65536,9,FALSE)</f>
        <v>-0.69</v>
      </c>
      <c r="O30" s="50">
        <f t="shared" si="1"/>
        <v>7.5362318840579867E-2</v>
      </c>
      <c r="P30" s="51">
        <f>VLOOKUP(B30,[2]Summary!$A$1:$IJ$65536,10,FALSE)</f>
        <v>-1330.37531425365</v>
      </c>
      <c r="Q30" s="55"/>
    </row>
    <row r="31" spans="1:17" ht="15" customHeight="1" x14ac:dyDescent="0.2">
      <c r="A31" s="40"/>
      <c r="B31" s="41" t="s">
        <v>55</v>
      </c>
      <c r="C31" s="42"/>
      <c r="D31" s="43">
        <f>VLOOKUP($B31,[1]Tariffs!$A$15:$I$42,3,FALSE)</f>
        <v>0</v>
      </c>
      <c r="E31" s="44">
        <f>VLOOKUP($B31,[2]Tariffs!$A:$I,4,FALSE)</f>
        <v>-5.8689999999999998</v>
      </c>
      <c r="F31" s="44">
        <f>VLOOKUP($B31,[2]Tariffs!$A:$I,5,FALSE)</f>
        <v>-0.60799999999999998</v>
      </c>
      <c r="G31" s="44">
        <f>VLOOKUP($B31,[2]Tariffs!$A:$I,6,FALSE)</f>
        <v>-9.1999999999999998E-2</v>
      </c>
      <c r="H31" s="44">
        <f>VLOOKUP($B31,[2]Tariffs!$A:$I,7,FALSE)</f>
        <v>0</v>
      </c>
      <c r="I31" s="44">
        <f>VLOOKUP($B31,[2]Tariffs!$A:$I,8,FALSE)</f>
        <v>0</v>
      </c>
      <c r="J31" s="44">
        <f>VLOOKUP($B31,[2]Tariffs!$A:$I,9,FALSE)</f>
        <v>0.23200000000000001</v>
      </c>
      <c r="K31" s="44">
        <f t="shared" si="0"/>
        <v>0</v>
      </c>
      <c r="L31" s="49"/>
      <c r="M31" s="47" t="str">
        <f>VLOOKUP(B31,[2]Summary!$A$1:$I$65536,9,FALSE)</f>
        <v/>
      </c>
      <c r="N31" s="47" t="str">
        <f>VLOOKUP(B31,[1]Summary!$A$1:$I$65536,9,FALSE)</f>
        <v/>
      </c>
      <c r="O31" s="50" t="e">
        <f t="shared" si="1"/>
        <v>#VALUE!</v>
      </c>
      <c r="P31" s="51" t="str">
        <f>VLOOKUP(B31,[2]Summary!$A$1:$IJ$65536,10,FALSE)</f>
        <v/>
      </c>
      <c r="Q31" s="55"/>
    </row>
    <row r="32" spans="1:17" x14ac:dyDescent="0.2">
      <c r="A32" s="40"/>
      <c r="B32" s="41" t="s">
        <v>56</v>
      </c>
      <c r="C32" s="42"/>
      <c r="D32" s="43">
        <f>VLOOKUP($B32,[1]Tariffs!$A$15:$I$42,3,FALSE)</f>
        <v>0</v>
      </c>
      <c r="E32" s="44">
        <f>VLOOKUP($B32,[2]Tariffs!$A:$I,4,FALSE)</f>
        <v>-0.51400000000000001</v>
      </c>
      <c r="F32" s="44">
        <f>VLOOKUP($B32,[2]Tariffs!$A:$I,5,FALSE)</f>
        <v>0</v>
      </c>
      <c r="G32" s="44">
        <f>VLOOKUP($B32,[2]Tariffs!$A:$I,6,FALSE)</f>
        <v>0</v>
      </c>
      <c r="H32" s="44">
        <f>VLOOKUP($B32,[2]Tariffs!$A:$I,7,FALSE)</f>
        <v>43.83</v>
      </c>
      <c r="I32" s="44">
        <f>VLOOKUP($B32,[2]Tariffs!$A:$I,8,FALSE)</f>
        <v>0</v>
      </c>
      <c r="J32" s="44">
        <f>VLOOKUP($B32,[2]Tariffs!$A:$I,9,FALSE)</f>
        <v>0.193</v>
      </c>
      <c r="K32" s="44">
        <f t="shared" si="0"/>
        <v>0</v>
      </c>
      <c r="L32" s="49"/>
      <c r="M32" s="47">
        <f>VLOOKUP(B32,[2]Summary!$A$1:$I$65536,9,FALSE)</f>
        <v>-0.50492569110270458</v>
      </c>
      <c r="N32" s="47">
        <f>VLOOKUP(B32,[1]Summary!$A$1:$I$65536,9,FALSE)</f>
        <v>-0.47100045202670654</v>
      </c>
      <c r="O32" s="50">
        <f t="shared" si="1"/>
        <v>7.202803931507562E-2</v>
      </c>
      <c r="P32" s="51">
        <f>VLOOKUP(B32,[2]Summary!$A$1:$IJ$65536,10,FALSE)</f>
        <v>-11363.296558032116</v>
      </c>
      <c r="Q32" s="55"/>
    </row>
    <row r="33" spans="1:17" x14ac:dyDescent="0.2">
      <c r="A33" s="40"/>
      <c r="B33" s="41" t="s">
        <v>57</v>
      </c>
      <c r="C33" s="42"/>
      <c r="D33" s="43">
        <f>VLOOKUP($B33,[1]Tariffs!$A$15:$I$42,3,FALSE)</f>
        <v>0</v>
      </c>
      <c r="E33" s="44">
        <f>VLOOKUP($B33,[2]Tariffs!$A:$I,4,FALSE)</f>
        <v>-4.2210000000000001</v>
      </c>
      <c r="F33" s="44">
        <f>VLOOKUP($B33,[2]Tariffs!$A:$I,5,FALSE)</f>
        <v>-0.40400000000000003</v>
      </c>
      <c r="G33" s="44">
        <f>VLOOKUP($B33,[2]Tariffs!$A:$I,6,FALSE)</f>
        <v>-5.6000000000000001E-2</v>
      </c>
      <c r="H33" s="44">
        <f>VLOOKUP($B33,[2]Tariffs!$A:$I,7,FALSE)</f>
        <v>43.83</v>
      </c>
      <c r="I33" s="44">
        <f>VLOOKUP($B33,[2]Tariffs!$A:$I,8,FALSE)</f>
        <v>0</v>
      </c>
      <c r="J33" s="44">
        <f>VLOOKUP($B33,[2]Tariffs!$A:$I,9,FALSE)</f>
        <v>0.193</v>
      </c>
      <c r="K33" s="44">
        <f t="shared" si="0"/>
        <v>0</v>
      </c>
      <c r="L33" s="49"/>
      <c r="M33" s="47">
        <f>VLOOKUP(B33,[2]Summary!$A$1:$I$65536,9,FALSE)</f>
        <v>-0.58974333172878279</v>
      </c>
      <c r="N33" s="47">
        <f>VLOOKUP(B33,[1]Summary!$A$1:$I$65536,9,FALSE)</f>
        <v>-0.54870797665672055</v>
      </c>
      <c r="O33" s="50">
        <f t="shared" si="1"/>
        <v>7.478541741290301E-2</v>
      </c>
      <c r="P33" s="51">
        <f>VLOOKUP(B33,[2]Summary!$A$1:$IJ$65536,10,FALSE)</f>
        <v>-26679.950751808061</v>
      </c>
      <c r="Q33" s="55"/>
    </row>
    <row r="34" spans="1:17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3"/>
      <c r="P34" s="51"/>
      <c r="Q34" s="55"/>
    </row>
    <row r="35" spans="1:17" ht="15" customHeight="1" x14ac:dyDescent="0.2">
      <c r="A35" s="40"/>
      <c r="B35" s="41"/>
      <c r="C35" s="42"/>
      <c r="D35" s="43"/>
      <c r="E35" s="44"/>
      <c r="F35" s="44"/>
      <c r="G35" s="44"/>
      <c r="H35" s="44"/>
      <c r="I35" s="44"/>
      <c r="J35" s="44"/>
      <c r="K35" s="44"/>
      <c r="L35" s="49"/>
      <c r="M35" s="47"/>
      <c r="N35" s="47"/>
      <c r="O35" s="53"/>
      <c r="P35" s="51"/>
      <c r="Q35" s="55"/>
    </row>
  </sheetData>
  <mergeCells count="2">
    <mergeCell ref="B4:L4"/>
    <mergeCell ref="M4:Q4"/>
  </mergeCells>
  <conditionalFormatting sqref="E6:L35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2014-12-03T12:20:53Z</cp:lastPrinted>
  <dcterms:created xsi:type="dcterms:W3CDTF">2012-04-17T13:56:47Z</dcterms:created>
  <dcterms:modified xsi:type="dcterms:W3CDTF">2015-12-15T13:47:47Z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