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Breakdown'!$B$2:$AV$49</definedName>
  </definedNames>
  <calcPr calcId="145621"/>
</workbook>
</file>

<file path=xl/calcChain.xml><?xml version="1.0" encoding="utf-8"?>
<calcChain xmlns="http://schemas.openxmlformats.org/spreadsheetml/2006/main">
  <c r="P31" i="3" l="1"/>
  <c r="M31" i="3"/>
  <c r="P30" i="3"/>
  <c r="M30" i="3"/>
  <c r="P29" i="3"/>
  <c r="M29" i="3"/>
  <c r="P28" i="3"/>
  <c r="M28" i="3"/>
  <c r="P27" i="3"/>
  <c r="M27" i="3"/>
  <c r="P26" i="3"/>
  <c r="M26" i="3"/>
  <c r="P24" i="3"/>
  <c r="M24" i="3"/>
  <c r="P23" i="3"/>
  <c r="M23" i="3"/>
  <c r="P22" i="3"/>
  <c r="M22" i="3"/>
  <c r="P21" i="3"/>
  <c r="M21" i="3"/>
  <c r="P20" i="3"/>
  <c r="M20" i="3"/>
  <c r="P19" i="3"/>
  <c r="M19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N31" i="3"/>
  <c r="N30" i="3"/>
  <c r="N29" i="3"/>
  <c r="N28" i="3"/>
  <c r="N27" i="3"/>
  <c r="N26" i="3"/>
  <c r="N24" i="3"/>
  <c r="N23" i="3"/>
  <c r="N22" i="3"/>
  <c r="N21" i="3"/>
  <c r="N20" i="3"/>
  <c r="N19" i="3"/>
  <c r="N17" i="3"/>
  <c r="N16" i="3"/>
  <c r="N15" i="3"/>
  <c r="N14" i="3"/>
  <c r="N13" i="3"/>
  <c r="N12" i="3"/>
  <c r="N11" i="3"/>
  <c r="N10" i="3"/>
  <c r="N9" i="3"/>
  <c r="N8" i="3"/>
  <c r="N7" i="3"/>
  <c r="N6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O7" i="3" l="1"/>
  <c r="O8" i="3"/>
  <c r="O9" i="3"/>
  <c r="O10" i="3"/>
  <c r="O11" i="3"/>
  <c r="O15" i="3"/>
  <c r="O16" i="3"/>
  <c r="O17" i="3"/>
  <c r="O19" i="3"/>
  <c r="O20" i="3"/>
  <c r="O21" i="3"/>
  <c r="O22" i="3"/>
  <c r="O23" i="3"/>
  <c r="O26" i="3"/>
  <c r="O27" i="3"/>
  <c r="O28" i="3"/>
  <c r="O29" i="3"/>
  <c r="O30" i="3"/>
  <c r="O31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6" i="3"/>
  <c r="K15" i="3"/>
  <c r="K14" i="3"/>
  <c r="K13" i="3"/>
  <c r="K12" i="3"/>
  <c r="K11" i="3"/>
  <c r="K10" i="3"/>
  <c r="K9" i="3"/>
  <c r="K8" i="3"/>
  <c r="K7" i="3"/>
  <c r="O24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V66" i="2" l="1"/>
  <c r="AZ66" i="2" s="1"/>
  <c r="AX66" i="2" s="1"/>
  <c r="AU66" i="2"/>
  <c r="AY66" i="2" s="1"/>
  <c r="AW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55" i="2" l="1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1" i="3" s="1"/>
  <c r="AV54" i="2"/>
  <c r="AY71" i="2"/>
  <c r="AW71" i="2" s="1"/>
  <c r="AY56" i="2"/>
  <c r="AW56" i="2" s="1"/>
  <c r="Q9" i="3" l="1"/>
  <c r="Q15" i="3"/>
  <c r="Q11" i="3"/>
  <c r="AX62" i="2"/>
  <c r="Q10" i="3"/>
  <c r="AX71" i="2"/>
  <c r="Q23" i="3" s="1"/>
  <c r="Q8" i="3"/>
  <c r="Q20" i="3"/>
  <c r="Q17" i="3"/>
  <c r="AX64" i="2"/>
  <c r="Q16" i="3" s="1"/>
  <c r="Q7" i="3"/>
  <c r="Q19" i="3"/>
  <c r="AZ54" i="2"/>
  <c r="AX54" i="2" s="1"/>
  <c r="Q6" i="3" s="1"/>
  <c r="O6" i="3" l="1"/>
  <c r="K6" i="3" l="1"/>
</calcChain>
</file>

<file path=xl/sharedStrings.xml><?xml version="1.0" encoding="utf-8"?>
<sst xmlns="http://schemas.openxmlformats.org/spreadsheetml/2006/main" count="298" uniqueCount="100">
  <si>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</si>
  <si>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</si>
  <si>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</si>
  <si>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</si>
  <si>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</si>
  <si>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</si>
  <si>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</si>
  <si>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</si>
  <si>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</si>
  <si>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</si>
  <si>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</si>
  <si>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</si>
  <si>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</si>
  <si>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</si>
  <si>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</si>
  <si>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</si>
  <si>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</si>
  <si>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</si>
  <si>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</si>
  <si>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</si>
  <si>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</si>
  <si>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</si>
  <si>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</si>
  <si>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</si>
  <si>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</si>
  <si>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</si>
  <si>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</si>
  <si>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</si>
  <si>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</si>
  <si>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</si>
  <si>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</si>
  <si>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</si>
  <si>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</si>
  <si>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</si>
  <si>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</si>
  <si>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</si>
  <si>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</si>
  <si>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</si>
  <si>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</si>
  <si>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</si>
  <si>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</si>
  <si>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</si>
  <si>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</si>
  <si>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</si>
  <si>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</si>
  <si>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</si>
  <si>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</si>
  <si>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</si>
  <si>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</si>
  <si>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</si>
  <si>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</si>
  <si>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</si>
  <si>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</si>
  <si>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</si>
  <si>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</si>
  <si>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</si>
  <si>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</si>
  <si>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</si>
  <si>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</si>
  <si>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</si>
  <si>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</si>
  <si>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</si>
  <si>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</si>
  <si>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</si>
  <si>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</si>
  <si>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</si>
  <si>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</si>
  <si>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</si>
  <si>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</si>
  <si>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</si>
  <si>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</si>
  <si>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</si>
  <si>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</si>
  <si>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</si>
  <si>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</si>
  <si>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</si>
  <si>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</si>
  <si>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</si>
  <si>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</si>
  <si>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</si>
  <si>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</si>
  <si>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</si>
  <si>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</si>
  <si>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</si>
  <si>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DNO : South West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</si>
  <si>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</si>
  <si>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</si>
  <si>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</si>
  <si>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</si>
  <si>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</si>
  <si>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</si>
  <si>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</si>
  <si>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</si>
  <si>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</si>
  <si>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Changes due to issue of Model version DCP227</t>
  </si>
  <si>
    <t>No More Profile Class 5 to 8 Customers</t>
  </si>
  <si>
    <t>Table 1076: allowed revenue and rate of return</t>
  </si>
  <si>
    <t>Table 1068/1066 - annual hours in time bands</t>
  </si>
  <si>
    <t>Table 1061/1062/1064: TPR data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</si>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</sst>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West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South%20W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7/CDCM%20Models/CDCM%20Models%20with%20DCP227%20Updates/CDCM-model227+r7062%20-%201%20April%202017%20-%20South%20Wes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3.2069999999999999</v>
          </cell>
          <cell r="E15">
            <v>0</v>
          </cell>
          <cell r="F15">
            <v>0</v>
          </cell>
          <cell r="G15">
            <v>4.6500000000000004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3.714</v>
          </cell>
          <cell r="E16">
            <v>0.15</v>
          </cell>
          <cell r="F16">
            <v>0</v>
          </cell>
          <cell r="G16">
            <v>4.6500000000000004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0.154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2.4529999999999998</v>
          </cell>
          <cell r="E18">
            <v>0</v>
          </cell>
          <cell r="F18">
            <v>0</v>
          </cell>
          <cell r="G18">
            <v>7.39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2.9380000000000002</v>
          </cell>
          <cell r="E19">
            <v>0.154</v>
          </cell>
          <cell r="F19">
            <v>0</v>
          </cell>
          <cell r="G19">
            <v>7.39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2.6749999999999998</v>
          </cell>
          <cell r="E21">
            <v>0.128</v>
          </cell>
          <cell r="F21">
            <v>0</v>
          </cell>
          <cell r="G21">
            <v>34.61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2.5019999999999998</v>
          </cell>
          <cell r="E22">
            <v>0.113</v>
          </cell>
          <cell r="F22">
            <v>0</v>
          </cell>
          <cell r="G22">
            <v>22.51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2.109</v>
          </cell>
          <cell r="E23">
            <v>5.6000000000000001E-2</v>
          </cell>
          <cell r="F23">
            <v>0</v>
          </cell>
          <cell r="G23">
            <v>145.07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D24">
            <v>32.235999999999997</v>
          </cell>
          <cell r="E24">
            <v>0.57199999999999995</v>
          </cell>
          <cell r="F24">
            <v>0.153</v>
          </cell>
          <cell r="G24">
            <v>4.6500000000000004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D25">
            <v>33.204999999999998</v>
          </cell>
          <cell r="E25">
            <v>0.53400000000000003</v>
          </cell>
          <cell r="F25">
            <v>0.14499999999999999</v>
          </cell>
          <cell r="G25">
            <v>7.39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D26">
            <v>24.792000000000002</v>
          </cell>
          <cell r="E26">
            <v>0.34499999999999997</v>
          </cell>
          <cell r="F26">
            <v>9.8000000000000004E-2</v>
          </cell>
          <cell r="G26">
            <v>10.119999999999999</v>
          </cell>
          <cell r="H26">
            <v>2.82</v>
          </cell>
          <cell r="I26">
            <v>0.38100000000000001</v>
          </cell>
        </row>
        <row r="27">
          <cell r="A27" t="str">
            <v>LV Sub HH Metered</v>
          </cell>
          <cell r="B27" t="str">
            <v>#VALUE!</v>
          </cell>
          <cell r="D27">
            <v>22.26</v>
          </cell>
          <cell r="E27">
            <v>0.21199999999999999</v>
          </cell>
          <cell r="F27">
            <v>6.9000000000000006E-2</v>
          </cell>
          <cell r="G27">
            <v>7.79</v>
          </cell>
          <cell r="H27">
            <v>2.92</v>
          </cell>
          <cell r="I27">
            <v>0.315</v>
          </cell>
        </row>
        <row r="28">
          <cell r="A28" t="str">
            <v>HV HH Metered</v>
          </cell>
          <cell r="B28" t="str">
            <v>#VALUE!</v>
          </cell>
          <cell r="D28">
            <v>19.196000000000002</v>
          </cell>
          <cell r="E28">
            <v>0.113</v>
          </cell>
          <cell r="F28">
            <v>4.3999999999999997E-2</v>
          </cell>
          <cell r="G28">
            <v>77.290000000000006</v>
          </cell>
          <cell r="H28">
            <v>2.4300000000000002</v>
          </cell>
          <cell r="I28">
            <v>0.254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2.4319999999999999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3.4369999999999998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5.532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1.4650000000000001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D33">
            <v>75.930999999999997</v>
          </cell>
          <cell r="E33">
            <v>1.4650000000000001</v>
          </cell>
          <cell r="F33">
            <v>0.85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-0.64600000000000002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-0.58599999999999997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D36">
            <v>-0.64600000000000002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0.14899999999999999</v>
          </cell>
        </row>
        <row r="37">
          <cell r="A37" t="str">
            <v>LV Generation Non-Intermittent</v>
          </cell>
          <cell r="B37" t="str">
            <v>#VALUE!</v>
          </cell>
          <cell r="D37">
            <v>-7.726</v>
          </cell>
          <cell r="E37">
            <v>-0.33700000000000002</v>
          </cell>
          <cell r="F37">
            <v>-9.7000000000000003E-2</v>
          </cell>
          <cell r="G37">
            <v>0</v>
          </cell>
          <cell r="H37">
            <v>0</v>
          </cell>
          <cell r="I37">
            <v>0.14899999999999999</v>
          </cell>
        </row>
        <row r="38">
          <cell r="A38" t="str">
            <v>LV Sub Generation Intermittent</v>
          </cell>
          <cell r="B38" t="str">
            <v>#VALUE!</v>
          </cell>
          <cell r="D38">
            <v>-0.58599999999999997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0.125</v>
          </cell>
        </row>
        <row r="39">
          <cell r="A39" t="str">
            <v>LV Sub Generation Non-Intermittent</v>
          </cell>
          <cell r="B39" t="str">
            <v>#VALUE!</v>
          </cell>
          <cell r="D39">
            <v>-7.1310000000000002</v>
          </cell>
          <cell r="E39">
            <v>-0.28799999999999998</v>
          </cell>
          <cell r="F39">
            <v>-8.6999999999999994E-2</v>
          </cell>
          <cell r="G39">
            <v>0</v>
          </cell>
          <cell r="H39">
            <v>0</v>
          </cell>
          <cell r="I39">
            <v>0.125</v>
          </cell>
        </row>
        <row r="40">
          <cell r="A40" t="str">
            <v>HV Generation Intermittent</v>
          </cell>
          <cell r="B40" t="str">
            <v>#VALUE!</v>
          </cell>
          <cell r="D40">
            <v>-0.374</v>
          </cell>
          <cell r="E40">
            <v>0</v>
          </cell>
          <cell r="F40">
            <v>0</v>
          </cell>
          <cell r="G40">
            <v>37.270000000000003</v>
          </cell>
          <cell r="H40">
            <v>0</v>
          </cell>
          <cell r="I40">
            <v>9.5000000000000001E-2</v>
          </cell>
        </row>
        <row r="41">
          <cell r="A41" t="str">
            <v>HV Generation Non-Intermittent</v>
          </cell>
          <cell r="B41" t="str">
            <v>#VALUE!</v>
          </cell>
          <cell r="D41">
            <v>-5.0410000000000004</v>
          </cell>
          <cell r="E41">
            <v>-0.11799999999999999</v>
          </cell>
          <cell r="F41">
            <v>-4.9000000000000002E-2</v>
          </cell>
          <cell r="G41">
            <v>37.270000000000003</v>
          </cell>
          <cell r="H41">
            <v>0</v>
          </cell>
          <cell r="I41">
            <v>9.5000000000000001E-2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2.0179999999999998</v>
          </cell>
          <cell r="E42">
            <v>0</v>
          </cell>
          <cell r="F42">
            <v>0</v>
          </cell>
          <cell r="G42">
            <v>2.93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South West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168187555.53700247</v>
          </cell>
          <cell r="D14">
            <v>-38664.173566520214</v>
          </cell>
          <cell r="E14">
            <v>-1.1682330422071786E-4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4168538.3800022472</v>
          </cell>
          <cell r="C46">
            <v>1208622</v>
          </cell>
          <cell r="D46">
            <v>154198362.74167207</v>
          </cell>
          <cell r="E46">
            <v>133685025.84667206</v>
          </cell>
          <cell r="F46">
            <v>20513336.895000003</v>
          </cell>
          <cell r="G46">
            <v>0</v>
          </cell>
          <cell r="H46">
            <v>0</v>
          </cell>
          <cell r="I46">
            <v>3.6990990290843611</v>
          </cell>
        </row>
        <row r="47">
          <cell r="A47" t="str">
            <v>LDNO LV: Domestic Unrestricted</v>
          </cell>
          <cell r="B47">
            <v>13466.622540382485</v>
          </cell>
          <cell r="C47">
            <v>5131</v>
          </cell>
          <cell r="D47">
            <v>326629.92236491852</v>
          </cell>
          <cell r="E47">
            <v>271756.4428649185</v>
          </cell>
          <cell r="F47">
            <v>54873.479500000001</v>
          </cell>
          <cell r="G47">
            <v>0</v>
          </cell>
          <cell r="H47">
            <v>0</v>
          </cell>
          <cell r="I47">
            <v>2.4254776681046075</v>
          </cell>
        </row>
        <row r="48">
          <cell r="A48" t="str">
            <v>LDNO HV: Domestic Unrestricted</v>
          </cell>
          <cell r="B48">
            <v>19513.307471235843</v>
          </cell>
          <cell r="C48">
            <v>8079</v>
          </cell>
          <cell r="D48">
            <v>285469.41865483008</v>
          </cell>
          <cell r="E48">
            <v>234159.68965483012</v>
          </cell>
          <cell r="F48">
            <v>51309.729000000007</v>
          </cell>
          <cell r="G48">
            <v>0</v>
          </cell>
          <cell r="H48">
            <v>0</v>
          </cell>
          <cell r="I48">
            <v>1.4629473710473457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1361814.165178173</v>
          </cell>
          <cell r="C50">
            <v>220635</v>
          </cell>
          <cell r="D50">
            <v>29423022.016432427</v>
          </cell>
          <cell r="E50">
            <v>25678294.478932425</v>
          </cell>
          <cell r="F50">
            <v>3744727.5375000006</v>
          </cell>
          <cell r="G50">
            <v>0</v>
          </cell>
          <cell r="H50">
            <v>0</v>
          </cell>
          <cell r="I50">
            <v>2.1605754124743495</v>
          </cell>
        </row>
        <row r="51">
          <cell r="A51" t="str">
            <v>LDNO LV: Domestic Two Rate</v>
          </cell>
          <cell r="B51">
            <v>1369.9702526877622</v>
          </cell>
          <cell r="C51">
            <v>394</v>
          </cell>
          <cell r="D51">
            <v>26410.218536646404</v>
          </cell>
          <cell r="E51">
            <v>22196.585536646402</v>
          </cell>
          <cell r="F51">
            <v>4213.6330000000007</v>
          </cell>
          <cell r="G51">
            <v>0</v>
          </cell>
          <cell r="H51">
            <v>0</v>
          </cell>
          <cell r="I51">
            <v>1.9277950367777592</v>
          </cell>
        </row>
        <row r="52">
          <cell r="A52" t="str">
            <v>LDNO HV: Domestic Two Rate</v>
          </cell>
          <cell r="B52">
            <v>1253.4830172516704</v>
          </cell>
          <cell r="C52">
            <v>328</v>
          </cell>
          <cell r="D52">
            <v>14643.648764355923</v>
          </cell>
          <cell r="E52">
            <v>12560.520764355922</v>
          </cell>
          <cell r="F52">
            <v>2083.1280000000002</v>
          </cell>
          <cell r="G52">
            <v>0</v>
          </cell>
          <cell r="H52">
            <v>0</v>
          </cell>
          <cell r="I52">
            <v>1.1682367102557893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64197.08274369438</v>
          </cell>
          <cell r="C54">
            <v>16604</v>
          </cell>
          <cell r="D54">
            <v>98863.507425289339</v>
          </cell>
          <cell r="E54">
            <v>98863.507425289339</v>
          </cell>
          <cell r="F54">
            <v>0</v>
          </cell>
          <cell r="G54">
            <v>0</v>
          </cell>
          <cell r="H54">
            <v>0</v>
          </cell>
          <cell r="I54">
            <v>0.15400000000000003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1173934.6181996842</v>
          </cell>
          <cell r="C58">
            <v>108567</v>
          </cell>
          <cell r="D58">
            <v>31725048.158938251</v>
          </cell>
          <cell r="E58">
            <v>28796616.184438251</v>
          </cell>
          <cell r="F58">
            <v>2928431.9745</v>
          </cell>
          <cell r="G58">
            <v>0</v>
          </cell>
          <cell r="H58">
            <v>0</v>
          </cell>
          <cell r="I58">
            <v>2.7024544354600399</v>
          </cell>
        </row>
        <row r="59">
          <cell r="A59" t="str">
            <v>LDNO LV: Small Non Domestic Unrestricted</v>
          </cell>
          <cell r="B59">
            <v>790.11209183879851</v>
          </cell>
          <cell r="C59">
            <v>109</v>
          </cell>
          <cell r="D59">
            <v>14041.432077072661</v>
          </cell>
          <cell r="E59">
            <v>12191.42957707266</v>
          </cell>
          <cell r="F59">
            <v>1850.0025000000003</v>
          </cell>
          <cell r="G59">
            <v>0</v>
          </cell>
          <cell r="H59">
            <v>0</v>
          </cell>
          <cell r="I59">
            <v>1.777144309283327</v>
          </cell>
        </row>
        <row r="60">
          <cell r="A60" t="str">
            <v>LDNO HV: Small Non Domestic Unrestricted</v>
          </cell>
          <cell r="B60">
            <v>6735.9785341706074</v>
          </cell>
          <cell r="C60">
            <v>350</v>
          </cell>
          <cell r="D60">
            <v>65374.957943686182</v>
          </cell>
          <cell r="E60">
            <v>61836.282943686179</v>
          </cell>
          <cell r="F60">
            <v>3538.6750000000002</v>
          </cell>
          <cell r="G60">
            <v>0</v>
          </cell>
          <cell r="H60">
            <v>0</v>
          </cell>
          <cell r="I60">
            <v>0.97053394116458125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550080.69944613928</v>
          </cell>
          <cell r="C62">
            <v>27763</v>
          </cell>
          <cell r="D62">
            <v>12070501.564611023</v>
          </cell>
          <cell r="E62">
            <v>11321636.284111023</v>
          </cell>
          <cell r="F62">
            <v>748865.28049999999</v>
          </cell>
          <cell r="G62">
            <v>0</v>
          </cell>
          <cell r="H62">
            <v>0</v>
          </cell>
          <cell r="I62">
            <v>2.194314684511649</v>
          </cell>
        </row>
        <row r="63">
          <cell r="A63" t="str">
            <v>LDNO LV: Small Non Domestic Two Rate</v>
          </cell>
          <cell r="B63">
            <v>50.22828437997741</v>
          </cell>
          <cell r="C63">
            <v>2</v>
          </cell>
          <cell r="D63">
            <v>772.97930992931265</v>
          </cell>
          <cell r="E63">
            <v>739.0343099293126</v>
          </cell>
          <cell r="F63">
            <v>33.945000000000007</v>
          </cell>
          <cell r="G63">
            <v>0</v>
          </cell>
          <cell r="H63">
            <v>0</v>
          </cell>
          <cell r="I63">
            <v>1.5389323355775353</v>
          </cell>
        </row>
        <row r="64">
          <cell r="A64" t="str">
            <v>LDNO HV: Small Non Domestic Two Rate</v>
          </cell>
          <cell r="B64">
            <v>1143.0596385493272</v>
          </cell>
          <cell r="C64">
            <v>22</v>
          </cell>
          <cell r="D64">
            <v>9911.8101558829512</v>
          </cell>
          <cell r="E64">
            <v>9689.3791558829507</v>
          </cell>
          <cell r="F64">
            <v>222.43099999999998</v>
          </cell>
          <cell r="G64">
            <v>0</v>
          </cell>
          <cell r="H64">
            <v>0</v>
          </cell>
          <cell r="I64">
            <v>0.86712974735615433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23325.86026304205</v>
          </cell>
          <cell r="C66">
            <v>3507</v>
          </cell>
          <cell r="D66">
            <v>39653.962447171492</v>
          </cell>
          <cell r="E66">
            <v>39653.962447171492</v>
          </cell>
          <cell r="F66">
            <v>0</v>
          </cell>
          <cell r="G66">
            <v>0</v>
          </cell>
          <cell r="H66">
            <v>0</v>
          </cell>
          <cell r="I66">
            <v>0.17000000000000004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533522.74866071995</v>
          </cell>
          <cell r="C70">
            <v>6068.9846575342472</v>
          </cell>
          <cell r="D70">
            <v>12338743.096284531</v>
          </cell>
          <cell r="E70">
            <v>11572069.505944531</v>
          </cell>
          <cell r="F70">
            <v>766673.59034000011</v>
          </cell>
          <cell r="G70">
            <v>0</v>
          </cell>
          <cell r="H70">
            <v>0</v>
          </cell>
          <cell r="I70">
            <v>2.312692968998598</v>
          </cell>
        </row>
        <row r="71">
          <cell r="A71" t="str">
            <v>LDNO LV: LV Medium Non-Domestic</v>
          </cell>
          <cell r="B71">
            <v>116.41752569010873</v>
          </cell>
          <cell r="C71">
            <v>1.300821917808219</v>
          </cell>
          <cell r="D71">
            <v>1622.8863059726339</v>
          </cell>
          <cell r="E71">
            <v>1519.4748659726338</v>
          </cell>
          <cell r="F71">
            <v>103.41144</v>
          </cell>
          <cell r="G71">
            <v>0</v>
          </cell>
          <cell r="H71">
            <v>0</v>
          </cell>
          <cell r="I71">
            <v>1.3940223315625067</v>
          </cell>
        </row>
        <row r="72">
          <cell r="A72" t="str">
            <v>LDNO HV: LV Medium Non-Domestic</v>
          </cell>
          <cell r="B72">
            <v>4114.5121380357587</v>
          </cell>
          <cell r="C72">
            <v>37.073424657534247</v>
          </cell>
          <cell r="D72">
            <v>37746.555936342353</v>
          </cell>
          <cell r="E72">
            <v>35994.187836342353</v>
          </cell>
          <cell r="F72">
            <v>1752.3680999999999</v>
          </cell>
          <cell r="G72">
            <v>0</v>
          </cell>
          <cell r="H72">
            <v>0</v>
          </cell>
          <cell r="I72">
            <v>0.91740052453368914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53804.705648400006</v>
          </cell>
          <cell r="C74">
            <v>450.0843835616439</v>
          </cell>
          <cell r="D74">
            <v>1102798.3889023254</v>
          </cell>
          <cell r="E74">
            <v>1065818.7808223255</v>
          </cell>
          <cell r="F74">
            <v>36979.608080000013</v>
          </cell>
          <cell r="G74">
            <v>0</v>
          </cell>
          <cell r="H74">
            <v>0</v>
          </cell>
          <cell r="I74">
            <v>2.0496318595418606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1975.1286542399998</v>
          </cell>
          <cell r="C76">
            <v>17.561095890410957</v>
          </cell>
          <cell r="D76">
            <v>41993.942274921596</v>
          </cell>
          <cell r="E76">
            <v>32695.245414921596</v>
          </cell>
          <cell r="F76">
            <v>9298.6968599999982</v>
          </cell>
          <cell r="G76">
            <v>0</v>
          </cell>
          <cell r="H76">
            <v>0</v>
          </cell>
          <cell r="I76">
            <v>2.1261370587061958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149687.6028666498</v>
          </cell>
          <cell r="C82">
            <v>2200.9758617656676</v>
          </cell>
          <cell r="D82">
            <v>3723978.6013653958</v>
          </cell>
          <cell r="E82">
            <v>3664610.5789580597</v>
          </cell>
          <cell r="F82">
            <v>59368.022407336233</v>
          </cell>
          <cell r="G82">
            <v>0</v>
          </cell>
          <cell r="H82">
            <v>0</v>
          </cell>
          <cell r="I82">
            <v>2.487833681646253</v>
          </cell>
        </row>
        <row r="83">
          <cell r="A83" t="str">
            <v>LDNO LV: LV Network Non-Domestic Non-CT</v>
          </cell>
          <cell r="B83">
            <v>44.082445802243129</v>
          </cell>
          <cell r="C83">
            <v>0.4717556235699642</v>
          </cell>
          <cell r="D83">
            <v>673.43040370672156</v>
          </cell>
          <cell r="E83">
            <v>665.42353138568035</v>
          </cell>
          <cell r="F83">
            <v>8.006872321041218</v>
          </cell>
          <cell r="G83">
            <v>0</v>
          </cell>
          <cell r="H83">
            <v>0</v>
          </cell>
          <cell r="I83">
            <v>1.527661161832482</v>
          </cell>
        </row>
        <row r="84">
          <cell r="A84" t="str">
            <v>LDNO HV: LV Network Non-Domestic Non-CT</v>
          </cell>
          <cell r="B84">
            <v>1212.464066934916</v>
          </cell>
          <cell r="C84">
            <v>13.445035271743974</v>
          </cell>
          <cell r="D84">
            <v>12122.447667298606</v>
          </cell>
          <cell r="E84">
            <v>11986.511638183638</v>
          </cell>
          <cell r="F84">
            <v>135.93602911496745</v>
          </cell>
          <cell r="G84">
            <v>0</v>
          </cell>
          <cell r="H84">
            <v>0</v>
          </cell>
          <cell r="I84">
            <v>0.99981912849127996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972189.87119167019</v>
          </cell>
          <cell r="C86">
            <v>4354.0394807000857</v>
          </cell>
          <cell r="D86">
            <v>24536950.623358674</v>
          </cell>
          <cell r="E86">
            <v>18806747.232797746</v>
          </cell>
          <cell r="F86">
            <v>160829.51033809976</v>
          </cell>
          <cell r="G86">
            <v>5268185.0706128329</v>
          </cell>
          <cell r="H86">
            <v>301188.80961000005</v>
          </cell>
          <cell r="I86">
            <v>2.5238846186786841</v>
          </cell>
        </row>
        <row r="87">
          <cell r="A87" t="str">
            <v>LDNO LV: LV HH Metered</v>
          </cell>
          <cell r="B87">
            <v>257.09890380537132</v>
          </cell>
          <cell r="C87">
            <v>2.2274224586218172</v>
          </cell>
          <cell r="D87">
            <v>3232.6884978186176</v>
          </cell>
          <cell r="E87">
            <v>3037.2352512242578</v>
          </cell>
          <cell r="F87">
            <v>51.788685874186569</v>
          </cell>
          <cell r="G87">
            <v>116.07176072017353</v>
          </cell>
          <cell r="H87">
            <v>27.592800000000004</v>
          </cell>
          <cell r="I87">
            <v>1.2573715601159559</v>
          </cell>
        </row>
        <row r="88">
          <cell r="A88" t="str">
            <v>LDNO HV: LV HH Metered</v>
          </cell>
          <cell r="B88">
            <v>35528.618673607343</v>
          </cell>
          <cell r="C88">
            <v>64.481540070721763</v>
          </cell>
          <cell r="D88">
            <v>352457.27973727556</v>
          </cell>
          <cell r="E88">
            <v>281555.55891855102</v>
          </cell>
          <cell r="F88">
            <v>892.00538456832942</v>
          </cell>
          <cell r="G88">
            <v>67754.089204156204</v>
          </cell>
          <cell r="H88">
            <v>2255.6262300000008</v>
          </cell>
          <cell r="I88">
            <v>0.99203766680380601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747817.33688928001</v>
          </cell>
          <cell r="C90">
            <v>1571.915616438356</v>
          </cell>
          <cell r="D90">
            <v>16001630.345151072</v>
          </cell>
          <cell r="E90">
            <v>12005640.917491073</v>
          </cell>
          <cell r="F90">
            <v>44695.062679999995</v>
          </cell>
          <cell r="G90">
            <v>3717905.6044799997</v>
          </cell>
          <cell r="H90">
            <v>233388.76049999997</v>
          </cell>
          <cell r="I90">
            <v>2.1397779318293919</v>
          </cell>
        </row>
        <row r="91">
          <cell r="A91" t="str">
            <v>LDNO HV: LV Sub HH Metered</v>
          </cell>
          <cell r="B91">
            <v>23.750238620046886</v>
          </cell>
          <cell r="C91">
            <v>1</v>
          </cell>
          <cell r="D91">
            <v>6639.4463194609079</v>
          </cell>
          <cell r="E91">
            <v>88.499319460907742</v>
          </cell>
          <cell r="F91">
            <v>17.446999999999999</v>
          </cell>
          <cell r="G91">
            <v>6533.5</v>
          </cell>
          <cell r="H91">
            <v>0</v>
          </cell>
          <cell r="I91">
            <v>27.955282579168465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2550188.2570723202</v>
          </cell>
          <cell r="C93">
            <v>1039.438904109589</v>
          </cell>
          <cell r="D93">
            <v>42058819.209294319</v>
          </cell>
          <cell r="E93">
            <v>32996454.426374324</v>
          </cell>
          <cell r="F93">
            <v>293234.55008000002</v>
          </cell>
          <cell r="G93">
            <v>8292233.6809200002</v>
          </cell>
          <cell r="H93">
            <v>476896.55192000023</v>
          </cell>
          <cell r="I93">
            <v>1.6492437016229891</v>
          </cell>
        </row>
        <row r="94">
          <cell r="A94" t="str">
            <v>LDNO HV: HV HH Metered</v>
          </cell>
          <cell r="B94">
            <v>15356.797184349511</v>
          </cell>
          <cell r="C94">
            <v>7</v>
          </cell>
          <cell r="D94">
            <v>188041.06529620601</v>
          </cell>
          <cell r="E94">
            <v>140916.51989620601</v>
          </cell>
          <cell r="F94">
            <v>1437.1875</v>
          </cell>
          <cell r="G94">
            <v>45223.5</v>
          </cell>
          <cell r="H94">
            <v>463.85789999999992</v>
          </cell>
          <cell r="I94">
            <v>1.2244810101929542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13729.213342319999</v>
          </cell>
          <cell r="C96">
            <v>712.52859088629771</v>
          </cell>
          <cell r="D96">
            <v>333894.46848522237</v>
          </cell>
          <cell r="E96">
            <v>333894.46848522237</v>
          </cell>
          <cell r="F96">
            <v>0</v>
          </cell>
          <cell r="G96">
            <v>0</v>
          </cell>
          <cell r="H96">
            <v>0</v>
          </cell>
          <cell r="I96">
            <v>2.4319999999999999</v>
          </cell>
        </row>
        <row r="97">
          <cell r="A97" t="str">
            <v>LDNO LV: NHH UMS category A</v>
          </cell>
          <cell r="B97">
            <v>170.41772904049424</v>
          </cell>
          <cell r="C97">
            <v>0</v>
          </cell>
          <cell r="D97">
            <v>2607.391254319562</v>
          </cell>
          <cell r="E97">
            <v>2607.391254319562</v>
          </cell>
          <cell r="F97">
            <v>0</v>
          </cell>
          <cell r="G97">
            <v>0</v>
          </cell>
          <cell r="H97">
            <v>0</v>
          </cell>
          <cell r="I97">
            <v>1.5300000000000002</v>
          </cell>
        </row>
        <row r="98">
          <cell r="A98" t="str">
            <v>LDNO HV: NHH UMS category A</v>
          </cell>
          <cell r="B98">
            <v>7.5209088963481801</v>
          </cell>
          <cell r="C98">
            <v>0</v>
          </cell>
          <cell r="D98">
            <v>68.440270956768444</v>
          </cell>
          <cell r="E98">
            <v>68.440270956768444</v>
          </cell>
          <cell r="F98">
            <v>0</v>
          </cell>
          <cell r="G98">
            <v>0</v>
          </cell>
          <cell r="H98">
            <v>0</v>
          </cell>
          <cell r="I98">
            <v>0.91000000000000014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4919.5618768799995</v>
          </cell>
          <cell r="C100">
            <v>666.03736367953206</v>
          </cell>
          <cell r="D100">
            <v>169085.34170836557</v>
          </cell>
          <cell r="E100">
            <v>169085.34170836557</v>
          </cell>
          <cell r="F100">
            <v>0</v>
          </cell>
          <cell r="G100">
            <v>0</v>
          </cell>
          <cell r="H100">
            <v>0</v>
          </cell>
          <cell r="I100">
            <v>3.4369999999999994</v>
          </cell>
        </row>
        <row r="101">
          <cell r="A101" t="str">
            <v>LDNO LV: NHH UMS category B</v>
          </cell>
          <cell r="B101">
            <v>74.730392800822074</v>
          </cell>
          <cell r="C101">
            <v>0</v>
          </cell>
          <cell r="D101">
            <v>1616.4183962817813</v>
          </cell>
          <cell r="E101">
            <v>1616.4183962817813</v>
          </cell>
          <cell r="F101">
            <v>0</v>
          </cell>
          <cell r="G101">
            <v>0</v>
          </cell>
          <cell r="H101">
            <v>0</v>
          </cell>
          <cell r="I101">
            <v>2.1629999999999998</v>
          </cell>
        </row>
        <row r="102">
          <cell r="A102" t="str">
            <v>LDNO HV: NHH UMS category B</v>
          </cell>
          <cell r="B102">
            <v>160.40081778803821</v>
          </cell>
          <cell r="C102">
            <v>0</v>
          </cell>
          <cell r="D102">
            <v>2062.7545167541716</v>
          </cell>
          <cell r="E102">
            <v>2062.7545167541716</v>
          </cell>
          <cell r="F102">
            <v>0</v>
          </cell>
          <cell r="G102">
            <v>0</v>
          </cell>
          <cell r="H102">
            <v>0</v>
          </cell>
          <cell r="I102">
            <v>1.2860000000000003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605.50569408000013</v>
          </cell>
          <cell r="C104">
            <v>169.7940471899262</v>
          </cell>
          <cell r="D104">
            <v>33496.574996505602</v>
          </cell>
          <cell r="E104">
            <v>33496.574996505602</v>
          </cell>
          <cell r="F104">
            <v>0</v>
          </cell>
          <cell r="G104">
            <v>0</v>
          </cell>
          <cell r="H104">
            <v>0</v>
          </cell>
          <cell r="I104">
            <v>5.532</v>
          </cell>
        </row>
        <row r="105">
          <cell r="A105" t="str">
            <v>LDNO LV: NHH UMS category C</v>
          </cell>
          <cell r="B105">
            <v>6.8645436994184763</v>
          </cell>
          <cell r="C105">
            <v>0</v>
          </cell>
          <cell r="D105">
            <v>238.95476617675715</v>
          </cell>
          <cell r="E105">
            <v>238.95476617675715</v>
          </cell>
          <cell r="F105">
            <v>0</v>
          </cell>
          <cell r="G105">
            <v>0</v>
          </cell>
          <cell r="H105">
            <v>0</v>
          </cell>
          <cell r="I105">
            <v>3.4809999999999999</v>
          </cell>
        </row>
        <row r="106">
          <cell r="A106" t="str">
            <v>LDNO HV: NHH UMS category C</v>
          </cell>
          <cell r="B106">
            <v>122.18456741553865</v>
          </cell>
          <cell r="C106">
            <v>0</v>
          </cell>
          <cell r="D106">
            <v>2529.2205455016501</v>
          </cell>
          <cell r="E106">
            <v>2529.2205455016501</v>
          </cell>
          <cell r="F106">
            <v>0</v>
          </cell>
          <cell r="G106">
            <v>0</v>
          </cell>
          <cell r="H106">
            <v>0</v>
          </cell>
          <cell r="I106">
            <v>2.0700000000000003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1.0106788523209893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121017.40318248002</v>
          </cell>
          <cell r="C112">
            <v>0</v>
          </cell>
          <cell r="D112">
            <v>4334868.4796606107</v>
          </cell>
          <cell r="E112">
            <v>4334868.4796606107</v>
          </cell>
          <cell r="F112">
            <v>0</v>
          </cell>
          <cell r="G112">
            <v>0</v>
          </cell>
          <cell r="H112">
            <v>0</v>
          </cell>
          <cell r="I112">
            <v>3.5820207388883887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2909.5225527458178</v>
          </cell>
          <cell r="C116">
            <v>262.77650160345729</v>
          </cell>
          <cell r="D116">
            <v>-18795.515690737986</v>
          </cell>
          <cell r="E116">
            <v>-18795.515690737986</v>
          </cell>
          <cell r="F116">
            <v>0</v>
          </cell>
          <cell r="G116">
            <v>0</v>
          </cell>
          <cell r="H116">
            <v>0</v>
          </cell>
          <cell r="I116">
            <v>-0.64600000000000013</v>
          </cell>
        </row>
        <row r="117">
          <cell r="A117" t="str">
            <v>LDNO LV: LV Generation NHH or Aggregate HH</v>
          </cell>
          <cell r="B117">
            <v>131.37291442659162</v>
          </cell>
          <cell r="C117">
            <v>0</v>
          </cell>
          <cell r="D117">
            <v>-848.66902719578195</v>
          </cell>
          <cell r="E117">
            <v>-848.66902719578195</v>
          </cell>
          <cell r="F117">
            <v>0</v>
          </cell>
          <cell r="G117">
            <v>0</v>
          </cell>
          <cell r="H117">
            <v>0</v>
          </cell>
          <cell r="I117">
            <v>-0.64600000000000013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71952.316851985845</v>
          </cell>
          <cell r="C123">
            <v>501.29671075121087</v>
          </cell>
          <cell r="D123">
            <v>-459006.75849382853</v>
          </cell>
          <cell r="E123">
            <v>-464811.96686382859</v>
          </cell>
          <cell r="F123">
            <v>0</v>
          </cell>
          <cell r="G123">
            <v>0</v>
          </cell>
          <cell r="H123">
            <v>5805.2083700000003</v>
          </cell>
          <cell r="I123">
            <v>-0.63793186734772978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521.48274625493195</v>
          </cell>
          <cell r="C125">
            <v>0</v>
          </cell>
          <cell r="D125">
            <v>-3368.7785408068607</v>
          </cell>
          <cell r="E125">
            <v>-3368.7785408068607</v>
          </cell>
          <cell r="F125">
            <v>0</v>
          </cell>
          <cell r="G125">
            <v>0</v>
          </cell>
          <cell r="H125">
            <v>0</v>
          </cell>
          <cell r="I125">
            <v>-0.64600000000000013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2470.0161762435237</v>
          </cell>
          <cell r="C127">
            <v>8.0854308185679145</v>
          </cell>
          <cell r="D127">
            <v>-15859.359711520809</v>
          </cell>
          <cell r="E127">
            <v>-16420.419211520806</v>
          </cell>
          <cell r="F127">
            <v>0</v>
          </cell>
          <cell r="G127">
            <v>0</v>
          </cell>
          <cell r="H127">
            <v>561.05949999999996</v>
          </cell>
          <cell r="I127">
            <v>-0.64207513554183326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11369.436806012916</v>
          </cell>
          <cell r="C131">
            <v>60.640731139259373</v>
          </cell>
          <cell r="D131">
            <v>-64988.52093323569</v>
          </cell>
          <cell r="E131">
            <v>-66624.899683235693</v>
          </cell>
          <cell r="F131">
            <v>0</v>
          </cell>
          <cell r="G131">
            <v>0</v>
          </cell>
          <cell r="H131">
            <v>1636.3787500000003</v>
          </cell>
          <cell r="I131">
            <v>-0.57160721363845768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3530.5359037256403</v>
          </cell>
          <cell r="C134">
            <v>9.0961096708889073</v>
          </cell>
          <cell r="D134">
            <v>-21204.427092032329</v>
          </cell>
          <cell r="E134">
            <v>-21494.353342032329</v>
          </cell>
          <cell r="F134">
            <v>0</v>
          </cell>
          <cell r="G134">
            <v>0</v>
          </cell>
          <cell r="H134">
            <v>289.92625000000004</v>
          </cell>
          <cell r="I134">
            <v>-0.60060080594722465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331383.34514890902</v>
          </cell>
          <cell r="C137">
            <v>147</v>
          </cell>
          <cell r="D137">
            <v>-1217119.7673569198</v>
          </cell>
          <cell r="E137">
            <v>-1239373.7108569199</v>
          </cell>
          <cell r="F137">
            <v>19997.218500000003</v>
          </cell>
          <cell r="G137">
            <v>0</v>
          </cell>
          <cell r="H137">
            <v>2256.7250000000004</v>
          </cell>
          <cell r="I137">
            <v>-0.36728453169847752</v>
          </cell>
        </row>
        <row r="138">
          <cell r="A138" t="str">
            <v>LDNO HV: HV Generation Intermittent</v>
          </cell>
          <cell r="B138">
            <v>63.286861742145874</v>
          </cell>
          <cell r="C138">
            <v>0</v>
          </cell>
          <cell r="D138">
            <v>-130.23301291562558</v>
          </cell>
          <cell r="E138">
            <v>-236.69286291562557</v>
          </cell>
          <cell r="F138">
            <v>0</v>
          </cell>
          <cell r="G138">
            <v>0</v>
          </cell>
          <cell r="H138">
            <v>106.45984999999999</v>
          </cell>
          <cell r="I138">
            <v>-0.20578206807953781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226383.60562321375</v>
          </cell>
          <cell r="C140">
            <v>52</v>
          </cell>
          <cell r="D140">
            <v>-860358.0130061839</v>
          </cell>
          <cell r="E140">
            <v>-868976.21700618404</v>
          </cell>
          <cell r="F140">
            <v>7073.8460000000014</v>
          </cell>
          <cell r="G140">
            <v>0</v>
          </cell>
          <cell r="H140">
            <v>1544.3579999999999</v>
          </cell>
          <cell r="I140">
            <v>-0.38004431046925657</v>
          </cell>
        </row>
        <row r="141">
          <cell r="A141" t="str">
            <v>LDNO HV: HV Generation Non-Intermittent</v>
          </cell>
          <cell r="B141">
            <v>5.0771859970127773</v>
          </cell>
          <cell r="C141">
            <v>0</v>
          </cell>
          <cell r="D141">
            <v>-254.97479610941411</v>
          </cell>
          <cell r="E141">
            <v>-255.94094610941411</v>
          </cell>
          <cell r="F141">
            <v>0</v>
          </cell>
          <cell r="G141">
            <v>0</v>
          </cell>
          <cell r="H141">
            <v>0.96614999999999995</v>
          </cell>
          <cell r="I141">
            <v>-5.021970758200144</v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13243586.761650262</v>
          </cell>
          <cell r="C156">
            <v>1618533.2661645915</v>
          </cell>
          <cell r="D156">
            <v>330924689.37306815</v>
          </cell>
          <cell r="E156">
            <v>283044280.60846317</v>
          </cell>
          <cell r="F156">
            <v>29456034.966797322</v>
          </cell>
          <cell r="G156">
            <v>17397951.516977709</v>
          </cell>
          <cell r="H156">
            <v>1026422.2808300002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Tariffs for WPD South West in April 17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e">
            <v>#VALUE!</v>
          </cell>
          <cell r="C15">
            <v>1</v>
          </cell>
          <cell r="D15">
            <v>3.0979999999999999</v>
          </cell>
          <cell r="E15">
            <v>0</v>
          </cell>
          <cell r="F15">
            <v>0</v>
          </cell>
          <cell r="G15">
            <v>4.66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e">
            <v>#VALUE!</v>
          </cell>
          <cell r="C16">
            <v>2</v>
          </cell>
          <cell r="D16">
            <v>3.72</v>
          </cell>
          <cell r="E16">
            <v>0.155</v>
          </cell>
          <cell r="F16">
            <v>0</v>
          </cell>
          <cell r="G16">
            <v>4.66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e">
            <v>#VALUE!</v>
          </cell>
          <cell r="C17">
            <v>2</v>
          </cell>
          <cell r="D17">
            <v>0.159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e">
            <v>#VALUE!</v>
          </cell>
          <cell r="C18">
            <v>3</v>
          </cell>
          <cell r="D18">
            <v>2.5089999999999999</v>
          </cell>
          <cell r="E18">
            <v>0</v>
          </cell>
          <cell r="F18">
            <v>0</v>
          </cell>
          <cell r="G18">
            <v>7.55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e">
            <v>#VALUE!</v>
          </cell>
          <cell r="C19">
            <v>4</v>
          </cell>
          <cell r="D19">
            <v>2.931</v>
          </cell>
          <cell r="E19">
            <v>0.158</v>
          </cell>
          <cell r="F19">
            <v>0</v>
          </cell>
          <cell r="G19">
            <v>7.55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e">
            <v>#VALUE!</v>
          </cell>
          <cell r="C20">
            <v>4</v>
          </cell>
          <cell r="D20">
            <v>0.17399999999999999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e">
            <v>#VALUE!</v>
          </cell>
          <cell r="C21" t="str">
            <v>5-8</v>
          </cell>
          <cell r="D21">
            <v>2.0550000000000002</v>
          </cell>
          <cell r="E21">
            <v>0.10100000000000001</v>
          </cell>
          <cell r="F21">
            <v>0</v>
          </cell>
          <cell r="G21">
            <v>6.33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e">
            <v>#VALUE!</v>
          </cell>
          <cell r="C22" t="str">
            <v>5-8</v>
          </cell>
          <cell r="D22">
            <v>1.929</v>
          </cell>
          <cell r="E22">
            <v>0.09</v>
          </cell>
          <cell r="F22">
            <v>0</v>
          </cell>
          <cell r="G22">
            <v>4.6900000000000004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e">
            <v>#VALUE!</v>
          </cell>
          <cell r="C23" t="str">
            <v>5-8</v>
          </cell>
          <cell r="D23">
            <v>1.587</v>
          </cell>
          <cell r="E23">
            <v>4.3999999999999997E-2</v>
          </cell>
          <cell r="F23">
            <v>0</v>
          </cell>
          <cell r="G23">
            <v>81.52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e">
            <v>#VALUE!</v>
          </cell>
          <cell r="D24">
            <v>31.407</v>
          </cell>
          <cell r="E24">
            <v>0.54400000000000004</v>
          </cell>
          <cell r="F24">
            <v>0.14599999999999999</v>
          </cell>
          <cell r="G24">
            <v>4.66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e">
            <v>#VALUE!</v>
          </cell>
          <cell r="D25">
            <v>33.36</v>
          </cell>
          <cell r="E25">
            <v>0.57799999999999996</v>
          </cell>
          <cell r="F25">
            <v>0.155</v>
          </cell>
          <cell r="G25">
            <v>7.55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e">
            <v>#VALUE!</v>
          </cell>
          <cell r="D26">
            <v>25.236999999999998</v>
          </cell>
          <cell r="E26">
            <v>0.36499999999999999</v>
          </cell>
          <cell r="F26">
            <v>0.10299999999999999</v>
          </cell>
          <cell r="G26">
            <v>10.67</v>
          </cell>
          <cell r="H26">
            <v>2.8</v>
          </cell>
          <cell r="I26">
            <v>0.38200000000000001</v>
          </cell>
        </row>
        <row r="27">
          <cell r="A27" t="str">
            <v>LV Sub HH Metered</v>
          </cell>
          <cell r="B27" t="e">
            <v>#VALUE!</v>
          </cell>
          <cell r="D27">
            <v>22.361999999999998</v>
          </cell>
          <cell r="E27">
            <v>0.221</v>
          </cell>
          <cell r="F27">
            <v>7.1999999999999995E-2</v>
          </cell>
          <cell r="G27">
            <v>8.2200000000000006</v>
          </cell>
          <cell r="H27">
            <v>3.07</v>
          </cell>
          <cell r="I27">
            <v>0.314</v>
          </cell>
        </row>
        <row r="28">
          <cell r="A28" t="str">
            <v>HV HH Metered</v>
          </cell>
          <cell r="B28" t="e">
            <v>#VALUE!</v>
          </cell>
          <cell r="D28">
            <v>19.170000000000002</v>
          </cell>
          <cell r="E28">
            <v>0.11700000000000001</v>
          </cell>
          <cell r="F28">
            <v>4.5999999999999999E-2</v>
          </cell>
          <cell r="G28">
            <v>81.52</v>
          </cell>
          <cell r="H28">
            <v>2.57</v>
          </cell>
          <cell r="I28">
            <v>0.252</v>
          </cell>
        </row>
        <row r="29">
          <cell r="A29" t="str">
            <v>NHH UMS category A</v>
          </cell>
          <cell r="B29" t="e">
            <v>#VALUE!</v>
          </cell>
          <cell r="C29">
            <v>8</v>
          </cell>
          <cell r="D29">
            <v>2.4849999999999999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e">
            <v>#VALUE!</v>
          </cell>
          <cell r="C30">
            <v>1</v>
          </cell>
          <cell r="D30">
            <v>3.4849999999999999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e">
            <v>#VALUE!</v>
          </cell>
          <cell r="C31">
            <v>1</v>
          </cell>
          <cell r="D31">
            <v>5.5819999999999999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e">
            <v>#VALUE!</v>
          </cell>
          <cell r="C32">
            <v>1</v>
          </cell>
          <cell r="D32">
            <v>1.522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e">
            <v>#VALUE!</v>
          </cell>
          <cell r="D33">
            <v>75.986000000000004</v>
          </cell>
          <cell r="E33">
            <v>1.528</v>
          </cell>
          <cell r="F33">
            <v>0.89500000000000002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e">
            <v>#VALUE!</v>
          </cell>
          <cell r="C34" t="str">
            <v>8&amp;0</v>
          </cell>
          <cell r="D34">
            <v>-0.67300000000000004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e">
            <v>#VALUE!</v>
          </cell>
          <cell r="C35">
            <v>8</v>
          </cell>
          <cell r="D35">
            <v>-0.61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e">
            <v>#VALUE!</v>
          </cell>
          <cell r="D36">
            <v>-0.67300000000000004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0.155</v>
          </cell>
        </row>
        <row r="37">
          <cell r="A37" t="str">
            <v>LV Generation Non-Intermittent</v>
          </cell>
          <cell r="B37" t="e">
            <v>#VALUE!</v>
          </cell>
          <cell r="D37">
            <v>-8.077</v>
          </cell>
          <cell r="E37">
            <v>-0.35299999999999998</v>
          </cell>
          <cell r="F37">
            <v>-0.10100000000000001</v>
          </cell>
          <cell r="G37">
            <v>0</v>
          </cell>
          <cell r="H37">
            <v>0</v>
          </cell>
          <cell r="I37">
            <v>0.155</v>
          </cell>
        </row>
        <row r="38">
          <cell r="A38" t="str">
            <v>LV Sub Generation Intermittent</v>
          </cell>
          <cell r="B38" t="e">
            <v>#VALUE!</v>
          </cell>
          <cell r="D38">
            <v>-0.61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0.13</v>
          </cell>
        </row>
        <row r="39">
          <cell r="A39" t="str">
            <v>LV Sub Generation Non-Intermittent</v>
          </cell>
          <cell r="B39" t="e">
            <v>#VALUE!</v>
          </cell>
          <cell r="D39">
            <v>-7.4489999999999998</v>
          </cell>
          <cell r="E39">
            <v>-0.30099999999999999</v>
          </cell>
          <cell r="F39">
            <v>-0.09</v>
          </cell>
          <cell r="G39">
            <v>0</v>
          </cell>
          <cell r="H39">
            <v>0</v>
          </cell>
          <cell r="I39">
            <v>0.13</v>
          </cell>
        </row>
        <row r="40">
          <cell r="A40" t="str">
            <v>HV Generation Intermittent</v>
          </cell>
          <cell r="B40" t="e">
            <v>#VALUE!</v>
          </cell>
          <cell r="D40">
            <v>-0.38900000000000001</v>
          </cell>
          <cell r="E40">
            <v>0</v>
          </cell>
          <cell r="F40">
            <v>0</v>
          </cell>
          <cell r="G40">
            <v>39.31</v>
          </cell>
          <cell r="H40">
            <v>0</v>
          </cell>
          <cell r="I40">
            <v>9.9000000000000005E-2</v>
          </cell>
        </row>
        <row r="41">
          <cell r="A41" t="str">
            <v>HV Generation Non-Intermittent</v>
          </cell>
          <cell r="B41" t="e">
            <v>#VALUE!</v>
          </cell>
          <cell r="D41">
            <v>-5.2670000000000003</v>
          </cell>
          <cell r="E41">
            <v>-0.124</v>
          </cell>
          <cell r="F41">
            <v>-5.0999999999999997E-2</v>
          </cell>
          <cell r="G41">
            <v>39.31</v>
          </cell>
          <cell r="H41">
            <v>0</v>
          </cell>
          <cell r="I41">
            <v>9.9000000000000005E-2</v>
          </cell>
        </row>
        <row r="42">
          <cell r="A42" t="str">
            <v>LDNO LV: Domestic Unrestricted</v>
          </cell>
          <cell r="B42" t="e">
            <v>#VALUE!</v>
          </cell>
          <cell r="C42">
            <v>1</v>
          </cell>
          <cell r="D42">
            <v>1.948</v>
          </cell>
          <cell r="E42">
            <v>0</v>
          </cell>
          <cell r="F42">
            <v>0</v>
          </cell>
          <cell r="G42">
            <v>2.93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e">
            <v>#VALUE!</v>
          </cell>
          <cell r="C43">
            <v>2</v>
          </cell>
          <cell r="D43">
            <v>2.339</v>
          </cell>
          <cell r="E43">
            <v>9.7000000000000003E-2</v>
          </cell>
          <cell r="F43">
            <v>0</v>
          </cell>
          <cell r="G43">
            <v>2.93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e">
            <v>#VALUE!</v>
          </cell>
          <cell r="C44">
            <v>2</v>
          </cell>
          <cell r="D44">
            <v>0.1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e">
            <v>#VALUE!</v>
          </cell>
          <cell r="C45">
            <v>3</v>
          </cell>
          <cell r="D45">
            <v>1.5780000000000001</v>
          </cell>
          <cell r="E45">
            <v>0</v>
          </cell>
          <cell r="F45">
            <v>0</v>
          </cell>
          <cell r="G45">
            <v>4.75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e">
            <v>#VALUE!</v>
          </cell>
          <cell r="C46">
            <v>4</v>
          </cell>
          <cell r="D46">
            <v>1.843</v>
          </cell>
          <cell r="E46">
            <v>9.9000000000000005E-2</v>
          </cell>
          <cell r="F46">
            <v>0</v>
          </cell>
          <cell r="G46">
            <v>4.75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e">
            <v>#VALUE!</v>
          </cell>
          <cell r="C47">
            <v>4</v>
          </cell>
          <cell r="D47">
            <v>0.109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e">
            <v>#VALUE!</v>
          </cell>
          <cell r="C48" t="str">
            <v>5-8</v>
          </cell>
          <cell r="D48">
            <v>1.292</v>
          </cell>
          <cell r="E48">
            <v>6.4000000000000001E-2</v>
          </cell>
          <cell r="F48">
            <v>0</v>
          </cell>
          <cell r="G48">
            <v>3.98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e">
            <v>#VALUE!</v>
          </cell>
          <cell r="D49">
            <v>19.747</v>
          </cell>
          <cell r="E49">
            <v>0.34200000000000003</v>
          </cell>
          <cell r="F49">
            <v>9.1999999999999998E-2</v>
          </cell>
          <cell r="G49">
            <v>2.93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e">
            <v>#VALUE!</v>
          </cell>
          <cell r="D50">
            <v>20.975000000000001</v>
          </cell>
          <cell r="E50">
            <v>0.36299999999999999</v>
          </cell>
          <cell r="F50">
            <v>9.7000000000000003E-2</v>
          </cell>
          <cell r="G50">
            <v>4.75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e">
            <v>#VALUE!</v>
          </cell>
          <cell r="D51">
            <v>15.867000000000001</v>
          </cell>
          <cell r="E51">
            <v>0.22900000000000001</v>
          </cell>
          <cell r="F51">
            <v>6.5000000000000002E-2</v>
          </cell>
          <cell r="G51">
            <v>6.71</v>
          </cell>
          <cell r="H51">
            <v>1.76</v>
          </cell>
          <cell r="I51">
            <v>0.24</v>
          </cell>
        </row>
        <row r="52">
          <cell r="A52" t="str">
            <v>LDNO LV: NHH UMS category A</v>
          </cell>
          <cell r="B52" t="e">
            <v>#VALUE!</v>
          </cell>
          <cell r="C52">
            <v>8</v>
          </cell>
          <cell r="D52">
            <v>1.5620000000000001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e">
            <v>#VALUE!</v>
          </cell>
          <cell r="C53">
            <v>1</v>
          </cell>
          <cell r="D53">
            <v>2.1909999999999998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e">
            <v>#VALUE!</v>
          </cell>
          <cell r="C54">
            <v>1</v>
          </cell>
          <cell r="D54">
            <v>3.51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e">
            <v>#VALUE!</v>
          </cell>
          <cell r="C55">
            <v>1</v>
          </cell>
          <cell r="D55">
            <v>0.95699999999999996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e">
            <v>#VALUE!</v>
          </cell>
          <cell r="D56">
            <v>47.774999999999999</v>
          </cell>
          <cell r="E56">
            <v>0.96099999999999997</v>
          </cell>
          <cell r="F56">
            <v>0.56299999999999994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e">
            <v>#VALUE!</v>
          </cell>
          <cell r="C57" t="str">
            <v>8&amp;0</v>
          </cell>
          <cell r="D57">
            <v>-0.67300000000000004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e">
            <v>#VALUE!</v>
          </cell>
          <cell r="D58">
            <v>-0.67300000000000004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0.155</v>
          </cell>
        </row>
        <row r="59">
          <cell r="A59" t="str">
            <v>LDNO LV: LV Generation Non-Intermittent</v>
          </cell>
          <cell r="B59" t="e">
            <v>#VALUE!</v>
          </cell>
          <cell r="D59">
            <v>-8.077</v>
          </cell>
          <cell r="E59">
            <v>-0.35299999999999998</v>
          </cell>
          <cell r="F59">
            <v>-0.10100000000000001</v>
          </cell>
          <cell r="G59">
            <v>0</v>
          </cell>
          <cell r="H59">
            <v>0</v>
          </cell>
          <cell r="I59">
            <v>0.155</v>
          </cell>
        </row>
        <row r="60">
          <cell r="A60" t="str">
            <v>LDNO HV: Domestic Unrestricted</v>
          </cell>
          <cell r="B60" t="e">
            <v>#VALUE!</v>
          </cell>
          <cell r="C60">
            <v>1</v>
          </cell>
          <cell r="D60">
            <v>1.1559999999999999</v>
          </cell>
          <cell r="E60">
            <v>0</v>
          </cell>
          <cell r="F60">
            <v>0</v>
          </cell>
          <cell r="G60">
            <v>1.74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e">
            <v>#VALUE!</v>
          </cell>
          <cell r="C61">
            <v>2</v>
          </cell>
          <cell r="D61">
            <v>1.389</v>
          </cell>
          <cell r="E61">
            <v>5.8000000000000003E-2</v>
          </cell>
          <cell r="F61">
            <v>0</v>
          </cell>
          <cell r="G61">
            <v>1.74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e">
            <v>#VALUE!</v>
          </cell>
          <cell r="C62">
            <v>2</v>
          </cell>
          <cell r="D62">
            <v>5.8999999999999997E-2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e">
            <v>#VALUE!</v>
          </cell>
          <cell r="C63">
            <v>3</v>
          </cell>
          <cell r="D63">
            <v>0.93700000000000006</v>
          </cell>
          <cell r="E63">
            <v>0</v>
          </cell>
          <cell r="F63">
            <v>0</v>
          </cell>
          <cell r="G63">
            <v>2.82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e">
            <v>#VALUE!</v>
          </cell>
          <cell r="C64">
            <v>4</v>
          </cell>
          <cell r="D64">
            <v>1.0940000000000001</v>
          </cell>
          <cell r="E64">
            <v>5.8999999999999997E-2</v>
          </cell>
          <cell r="F64">
            <v>0</v>
          </cell>
          <cell r="G64">
            <v>2.82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e">
            <v>#VALUE!</v>
          </cell>
          <cell r="C65">
            <v>4</v>
          </cell>
          <cell r="D65">
            <v>6.5000000000000002E-2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e">
            <v>#VALUE!</v>
          </cell>
          <cell r="C66" t="str">
            <v>5-8</v>
          </cell>
          <cell r="D66">
            <v>0.76700000000000002</v>
          </cell>
          <cell r="E66">
            <v>3.7999999999999999E-2</v>
          </cell>
          <cell r="F66">
            <v>0</v>
          </cell>
          <cell r="G66">
            <v>2.36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e">
            <v>#VALUE!</v>
          </cell>
          <cell r="D67">
            <v>11.723000000000001</v>
          </cell>
          <cell r="E67">
            <v>0.20300000000000001</v>
          </cell>
          <cell r="F67">
            <v>5.3999999999999999E-2</v>
          </cell>
          <cell r="G67">
            <v>1.74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e">
            <v>#VALUE!</v>
          </cell>
          <cell r="D68">
            <v>12.452</v>
          </cell>
          <cell r="E68">
            <v>0.216</v>
          </cell>
          <cell r="F68">
            <v>5.8000000000000003E-2</v>
          </cell>
          <cell r="G68">
            <v>2.82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e">
            <v>#VALUE!</v>
          </cell>
          <cell r="D69">
            <v>9.42</v>
          </cell>
          <cell r="E69">
            <v>0.13600000000000001</v>
          </cell>
          <cell r="F69">
            <v>3.7999999999999999E-2</v>
          </cell>
          <cell r="G69">
            <v>3.98</v>
          </cell>
          <cell r="H69">
            <v>1.05</v>
          </cell>
          <cell r="I69">
            <v>0.14299999999999999</v>
          </cell>
        </row>
        <row r="70">
          <cell r="A70" t="str">
            <v>LDNO HV: LV Sub HH Metered</v>
          </cell>
          <cell r="B70" t="e">
            <v>#VALUE!</v>
          </cell>
          <cell r="D70">
            <v>13.699</v>
          </cell>
          <cell r="E70">
            <v>0.13500000000000001</v>
          </cell>
          <cell r="F70">
            <v>4.3999999999999997E-2</v>
          </cell>
          <cell r="G70">
            <v>5.04</v>
          </cell>
          <cell r="H70">
            <v>1.88</v>
          </cell>
          <cell r="I70">
            <v>0.192</v>
          </cell>
        </row>
        <row r="71">
          <cell r="A71" t="str">
            <v>LDNO HV: HV HH Metered</v>
          </cell>
          <cell r="B71" t="e">
            <v>#VALUE!</v>
          </cell>
          <cell r="D71">
            <v>13.935</v>
          </cell>
          <cell r="E71">
            <v>8.5000000000000006E-2</v>
          </cell>
          <cell r="F71">
            <v>3.3000000000000002E-2</v>
          </cell>
          <cell r="G71">
            <v>59.26</v>
          </cell>
          <cell r="H71">
            <v>1.87</v>
          </cell>
          <cell r="I71">
            <v>0.183</v>
          </cell>
        </row>
        <row r="72">
          <cell r="A72" t="str">
            <v>LDNO HV: NHH UMS category A</v>
          </cell>
          <cell r="B72" t="e">
            <v>#VALUE!</v>
          </cell>
          <cell r="C72">
            <v>8</v>
          </cell>
          <cell r="D72">
            <v>0.92800000000000005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e">
            <v>#VALUE!</v>
          </cell>
          <cell r="C73">
            <v>1</v>
          </cell>
          <cell r="D73">
            <v>1.3009999999999999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e">
            <v>#VALUE!</v>
          </cell>
          <cell r="C74">
            <v>1</v>
          </cell>
          <cell r="D74">
            <v>2.0840000000000001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e">
            <v>#VALUE!</v>
          </cell>
          <cell r="C75">
            <v>1</v>
          </cell>
          <cell r="D75">
            <v>0.56799999999999995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e">
            <v>#VALUE!</v>
          </cell>
          <cell r="D76">
            <v>28.363</v>
          </cell>
          <cell r="E76">
            <v>0.56999999999999995</v>
          </cell>
          <cell r="F76">
            <v>0.33400000000000002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e">
            <v>#VALUE!</v>
          </cell>
          <cell r="C77" t="str">
            <v>8&amp;0</v>
          </cell>
          <cell r="D77">
            <v>-0.67300000000000004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e">
            <v>#VALUE!</v>
          </cell>
          <cell r="C78">
            <v>8</v>
          </cell>
          <cell r="D78">
            <v>-0.61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e">
            <v>#VALUE!</v>
          </cell>
          <cell r="D79">
            <v>-0.67300000000000004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0.155</v>
          </cell>
        </row>
        <row r="80">
          <cell r="A80" t="str">
            <v>LDNO HV: LV Generation Non-Intermittent</v>
          </cell>
          <cell r="B80" t="e">
            <v>#VALUE!</v>
          </cell>
          <cell r="D80">
            <v>-8.077</v>
          </cell>
          <cell r="E80">
            <v>-0.35299999999999998</v>
          </cell>
          <cell r="F80">
            <v>-0.10100000000000001</v>
          </cell>
          <cell r="G80">
            <v>0</v>
          </cell>
          <cell r="H80">
            <v>0</v>
          </cell>
          <cell r="I80">
            <v>0.155</v>
          </cell>
        </row>
        <row r="81">
          <cell r="A81" t="str">
            <v>LDNO HV: LV Sub Generation Intermittent</v>
          </cell>
          <cell r="B81" t="e">
            <v>#VALUE!</v>
          </cell>
          <cell r="D81">
            <v>-0.61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0.13</v>
          </cell>
        </row>
        <row r="82">
          <cell r="A82" t="str">
            <v>LDNO HV: LV Sub Generation Non-Intermittent</v>
          </cell>
          <cell r="B82" t="e">
            <v>#VALUE!</v>
          </cell>
          <cell r="D82">
            <v>-7.4489999999999998</v>
          </cell>
          <cell r="E82">
            <v>-0.30099999999999999</v>
          </cell>
          <cell r="F82">
            <v>-0.09</v>
          </cell>
          <cell r="G82">
            <v>0</v>
          </cell>
          <cell r="H82">
            <v>0</v>
          </cell>
          <cell r="I82">
            <v>0.13</v>
          </cell>
        </row>
        <row r="83">
          <cell r="A83" t="str">
            <v>LDNO HV: HV Generation Intermittent</v>
          </cell>
          <cell r="B83" t="e">
            <v>#VALUE!</v>
          </cell>
          <cell r="D83">
            <v>-0.38900000000000001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9.9000000000000005E-2</v>
          </cell>
        </row>
        <row r="84">
          <cell r="A84" t="str">
            <v>LDNO HV: HV Generation Non-Intermittent</v>
          </cell>
          <cell r="B84" t="e">
            <v>#VALUE!</v>
          </cell>
          <cell r="D84">
            <v>-5.2670000000000003</v>
          </cell>
          <cell r="E84">
            <v>-0.124</v>
          </cell>
          <cell r="F84">
            <v>-5.0999999999999997E-2</v>
          </cell>
          <cell r="G84">
            <v>0</v>
          </cell>
          <cell r="H84">
            <v>0</v>
          </cell>
          <cell r="I84">
            <v>9.9000000000000005E-2</v>
          </cell>
        </row>
      </sheetData>
      <sheetData sheetId="20">
        <row r="1">
          <cell r="A1" t="str">
            <v>Summary for WPD South West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160959003.44049671</v>
          </cell>
          <cell r="D14">
            <v>20298.637029349804</v>
          </cell>
          <cell r="E14">
            <v>6.2608548336158198E-5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4097673.227542209</v>
          </cell>
          <cell r="C46">
            <v>1221354.14847965</v>
          </cell>
          <cell r="D46">
            <v>147719929.30074799</v>
          </cell>
          <cell r="E46">
            <v>126945916.58925763</v>
          </cell>
          <cell r="F46">
            <v>20774012.71149037</v>
          </cell>
          <cell r="G46">
            <v>0</v>
          </cell>
          <cell r="H46">
            <v>0</v>
          </cell>
          <cell r="I46">
            <v>3.6049709456542161</v>
          </cell>
          <cell r="J46">
            <v>120.94766246516686</v>
          </cell>
          <cell r="K46">
            <v>3.0980000000000003</v>
          </cell>
          <cell r="L46">
            <v>126945916.58925763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0.14063107672625444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14411.155161303574</v>
          </cell>
          <cell r="C47">
            <v>5490.8821355104583</v>
          </cell>
          <cell r="D47">
            <v>339451.5415404102</v>
          </cell>
          <cell r="E47">
            <v>280729.30254219362</v>
          </cell>
          <cell r="F47">
            <v>58722.238998216599</v>
          </cell>
          <cell r="G47">
            <v>0</v>
          </cell>
          <cell r="H47">
            <v>0</v>
          </cell>
          <cell r="I47">
            <v>2.3554776681046072</v>
          </cell>
          <cell r="J47">
            <v>61.820948467482118</v>
          </cell>
          <cell r="K47">
            <v>1.948</v>
          </cell>
          <cell r="L47">
            <v>280729.30254219362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0.17299152253584912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20881.947261456175</v>
          </cell>
          <cell r="C48">
            <v>8645.6512907403976</v>
          </cell>
          <cell r="D48">
            <v>296303.84168992564</v>
          </cell>
          <cell r="E48">
            <v>241395.31034243337</v>
          </cell>
          <cell r="F48">
            <v>54908.531347492266</v>
          </cell>
          <cell r="G48">
            <v>0</v>
          </cell>
          <cell r="H48">
            <v>0</v>
          </cell>
          <cell r="I48">
            <v>1.4189473710473459</v>
          </cell>
          <cell r="J48">
            <v>34.272009328813759</v>
          </cell>
          <cell r="K48">
            <v>1.1559999999999999</v>
          </cell>
          <cell r="L48">
            <v>241395.31034243337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0.18531157420818267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1338663.3243701439</v>
          </cell>
          <cell r="C50">
            <v>222959.26480719991</v>
          </cell>
          <cell r="D50">
            <v>29107529.788841523</v>
          </cell>
          <cell r="E50">
            <v>25315215.653735861</v>
          </cell>
          <cell r="F50">
            <v>3792314.1351056634</v>
          </cell>
          <cell r="G50">
            <v>0</v>
          </cell>
          <cell r="H50">
            <v>0</v>
          </cell>
          <cell r="I50">
            <v>2.1743726939360908</v>
          </cell>
          <cell r="J50">
            <v>130.55088701522112</v>
          </cell>
          <cell r="K50">
            <v>1.8910815880943745</v>
          </cell>
          <cell r="L50">
            <v>24250734.783612669</v>
          </cell>
          <cell r="M50">
            <v>1064480.8701231955</v>
          </cell>
          <cell r="N50">
            <v>0</v>
          </cell>
          <cell r="O50">
            <v>0.95795094599693431</v>
          </cell>
          <cell r="P50">
            <v>4.2049054003065779E-2</v>
          </cell>
          <cell r="Q50">
            <v>0</v>
          </cell>
          <cell r="R50">
            <v>0.1302863610418587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1466.0583096207329</v>
          </cell>
          <cell r="C51">
            <v>421.63468356872357</v>
          </cell>
          <cell r="D51">
            <v>28296.605450964184</v>
          </cell>
          <cell r="E51">
            <v>23787.433327538471</v>
          </cell>
          <cell r="F51">
            <v>4509.1721234257147</v>
          </cell>
          <cell r="G51">
            <v>0</v>
          </cell>
          <cell r="H51">
            <v>0</v>
          </cell>
          <cell r="I51">
            <v>1.9301145981215764</v>
          </cell>
          <cell r="J51">
            <v>67.111664561039433</v>
          </cell>
          <cell r="K51">
            <v>1.6225434671621106</v>
          </cell>
          <cell r="L51">
            <v>23332.992630907971</v>
          </cell>
          <cell r="M51">
            <v>454.44069663049788</v>
          </cell>
          <cell r="N51">
            <v>0</v>
          </cell>
          <cell r="O51">
            <v>0.98089576582840499</v>
          </cell>
          <cell r="P51">
            <v>1.9104234171594986E-2</v>
          </cell>
          <cell r="Q51">
            <v>0</v>
          </cell>
          <cell r="R51">
            <v>0.15935381829597051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1341.4008003494337</v>
          </cell>
          <cell r="C52">
            <v>351.0055233770085</v>
          </cell>
          <cell r="D52">
            <v>15669.025655702953</v>
          </cell>
          <cell r="E52">
            <v>13439.789576735573</v>
          </cell>
          <cell r="F52">
            <v>2229.2360789673812</v>
          </cell>
          <cell r="G52">
            <v>0</v>
          </cell>
          <cell r="H52">
            <v>0</v>
          </cell>
          <cell r="I52">
            <v>1.1681091625725277</v>
          </cell>
          <cell r="J52">
            <v>44.640396267705292</v>
          </cell>
          <cell r="K52">
            <v>1.0019219888071129</v>
          </cell>
          <cell r="L52">
            <v>13213.529984453944</v>
          </cell>
          <cell r="M52">
            <v>226.25959228162853</v>
          </cell>
          <cell r="N52">
            <v>0</v>
          </cell>
          <cell r="O52">
            <v>0.98316494532970311</v>
          </cell>
          <cell r="P52">
            <v>1.6835054670296806E-2</v>
          </cell>
          <cell r="Q52">
            <v>0</v>
          </cell>
          <cell r="R52">
            <v>0.14227024244842057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63105.732337051588</v>
          </cell>
          <cell r="C54">
            <v>16604</v>
          </cell>
          <cell r="D54">
            <v>100338.11441591202</v>
          </cell>
          <cell r="E54">
            <v>100338.11441591202</v>
          </cell>
          <cell r="F54">
            <v>0</v>
          </cell>
          <cell r="G54">
            <v>0</v>
          </cell>
          <cell r="H54">
            <v>0</v>
          </cell>
          <cell r="I54">
            <v>0.159</v>
          </cell>
          <cell r="J54">
            <v>6.0430085772050122</v>
          </cell>
          <cell r="K54">
            <v>0.159</v>
          </cell>
          <cell r="L54">
            <v>100338.11441591202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1153977.7296902894</v>
          </cell>
          <cell r="C58">
            <v>109710.69187718754</v>
          </cell>
          <cell r="D58">
            <v>31976653.629334956</v>
          </cell>
          <cell r="E58">
            <v>28953301.237929359</v>
          </cell>
          <cell r="F58">
            <v>3023352.3914055955</v>
          </cell>
          <cell r="G58">
            <v>0</v>
          </cell>
          <cell r="H58">
            <v>0</v>
          </cell>
          <cell r="I58">
            <v>2.7709939981178859</v>
          </cell>
          <cell r="J58">
            <v>291.46342149706152</v>
          </cell>
          <cell r="K58">
            <v>2.5089999999999999</v>
          </cell>
          <cell r="L58">
            <v>28953301.237929359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9.4548742543591621E-2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845.52959854384267</v>
          </cell>
          <cell r="C59">
            <v>116.64512819540825</v>
          </cell>
          <cell r="D59">
            <v>15364.791975109729</v>
          </cell>
          <cell r="E59">
            <v>13342.457065021837</v>
          </cell>
          <cell r="F59">
            <v>2022.3349100878904</v>
          </cell>
          <cell r="G59">
            <v>0</v>
          </cell>
          <cell r="H59">
            <v>0</v>
          </cell>
          <cell r="I59">
            <v>1.817179670773291</v>
          </cell>
          <cell r="J59">
            <v>131.72253494693803</v>
          </cell>
          <cell r="K59">
            <v>1.5780000000000001</v>
          </cell>
          <cell r="L59">
            <v>13342.457065021837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0.1316213661313464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7208.4319233013648</v>
          </cell>
          <cell r="C60">
            <v>374.54857677424667</v>
          </cell>
          <cell r="D60">
            <v>71398.235622071108</v>
          </cell>
          <cell r="E60">
            <v>67543.007121333794</v>
          </cell>
          <cell r="F60">
            <v>3855.2285007373207</v>
          </cell>
          <cell r="G60">
            <v>0</v>
          </cell>
          <cell r="H60">
            <v>0</v>
          </cell>
          <cell r="I60">
            <v>0.99048220725058445</v>
          </cell>
          <cell r="J60">
            <v>190.62476818622457</v>
          </cell>
          <cell r="K60">
            <v>0.93700000000000006</v>
          </cell>
          <cell r="L60">
            <v>67543.007121333794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5.399613123696808E-2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540729.32755555492</v>
          </cell>
          <cell r="C62">
            <v>28055.467486311278</v>
          </cell>
          <cell r="D62">
            <v>11883253.391696541</v>
          </cell>
          <cell r="E62">
            <v>11110114.846442517</v>
          </cell>
          <cell r="F62">
            <v>773138.54525402305</v>
          </cell>
          <cell r="G62">
            <v>0</v>
          </cell>
          <cell r="H62">
            <v>0</v>
          </cell>
          <cell r="I62">
            <v>2.1976343405334617</v>
          </cell>
          <cell r="J62">
            <v>423.56283663762065</v>
          </cell>
          <cell r="K62">
            <v>2.0546536465235565</v>
          </cell>
          <cell r="L62">
            <v>10840115.367327727</v>
          </cell>
          <cell r="M62">
            <v>269999.47911478759</v>
          </cell>
          <cell r="N62">
            <v>0</v>
          </cell>
          <cell r="O62">
            <v>0.97569786785766266</v>
          </cell>
          <cell r="P62">
            <v>2.4302132142337125E-2</v>
          </cell>
          <cell r="Q62">
            <v>0</v>
          </cell>
          <cell r="R62">
            <v>6.5061184826224097E-2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53.751235509521898</v>
          </cell>
          <cell r="C63">
            <v>2.1402775815671249</v>
          </cell>
          <cell r="D63">
            <v>825.67817104071889</v>
          </cell>
          <cell r="E63">
            <v>788.5711084702989</v>
          </cell>
          <cell r="F63">
            <v>37.107062570420027</v>
          </cell>
          <cell r="G63">
            <v>0</v>
          </cell>
          <cell r="H63">
            <v>0</v>
          </cell>
          <cell r="I63">
            <v>1.5361101251234535</v>
          </cell>
          <cell r="J63">
            <v>385.7808810183173</v>
          </cell>
          <cell r="K63">
            <v>1.467075316493154</v>
          </cell>
          <cell r="L63">
            <v>777.1007231291012</v>
          </cell>
          <cell r="M63">
            <v>11.4703853411977</v>
          </cell>
          <cell r="N63">
            <v>0</v>
          </cell>
          <cell r="O63">
            <v>0.98545421558310908</v>
          </cell>
          <cell r="P63">
            <v>1.4545784416890953E-2</v>
          </cell>
          <cell r="Q63">
            <v>0</v>
          </cell>
          <cell r="R63">
            <v>4.4941314754208352E-2</v>
          </cell>
          <cell r="S63">
            <v>0</v>
          </cell>
          <cell r="T63">
            <v>0</v>
          </cell>
        </row>
        <row r="64">
          <cell r="A64" t="str">
            <v>LDNO HV: Small Non Domestic Two Rate</v>
          </cell>
          <cell r="B64">
            <v>1223.2324593906726</v>
          </cell>
          <cell r="C64">
            <v>23.543053397238367</v>
          </cell>
          <cell r="D64">
            <v>10567.867082284609</v>
          </cell>
          <cell r="E64">
            <v>10325.538433666834</v>
          </cell>
          <cell r="F64">
            <v>242.32864861777449</v>
          </cell>
          <cell r="G64">
            <v>0</v>
          </cell>
          <cell r="H64">
            <v>0</v>
          </cell>
          <cell r="I64">
            <v>0.86392958273432086</v>
          </cell>
          <cell r="J64">
            <v>448.87410753289265</v>
          </cell>
          <cell r="K64">
            <v>0.84411906783525703</v>
          </cell>
          <cell r="L64">
            <v>10151.296061056244</v>
          </cell>
          <cell r="M64">
            <v>174.2423726105898</v>
          </cell>
          <cell r="N64">
            <v>0</v>
          </cell>
          <cell r="O64">
            <v>0.98312510541411913</v>
          </cell>
          <cell r="P64">
            <v>1.6874894585880918E-2</v>
          </cell>
          <cell r="Q64">
            <v>0</v>
          </cell>
          <cell r="R64">
            <v>2.2930705574827008E-2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22929.320638570338</v>
          </cell>
          <cell r="C66">
            <v>3507</v>
          </cell>
          <cell r="D66">
            <v>39897.017911112387</v>
          </cell>
          <cell r="E66">
            <v>39897.017911112387</v>
          </cell>
          <cell r="F66">
            <v>0</v>
          </cell>
          <cell r="G66">
            <v>0</v>
          </cell>
          <cell r="H66">
            <v>0</v>
          </cell>
          <cell r="I66">
            <v>0.17400000000000002</v>
          </cell>
          <cell r="J66">
            <v>11.376395184235069</v>
          </cell>
          <cell r="K66">
            <v>0.17400000000000002</v>
          </cell>
          <cell r="L66">
            <v>39897.017911112387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  <cell r="J70" t="str">
            <v/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  <cell r="J72" t="str">
            <v/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  <cell r="J76" t="str">
            <v/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414155.04669658333</v>
          </cell>
          <cell r="C82">
            <v>6362.218590610767</v>
          </cell>
          <cell r="D82">
            <v>10469074.209484285</v>
          </cell>
          <cell r="E82">
            <v>10293747.370673528</v>
          </cell>
          <cell r="F82">
            <v>175326.83881075622</v>
          </cell>
          <cell r="G82">
            <v>0</v>
          </cell>
          <cell r="H82">
            <v>0</v>
          </cell>
          <cell r="I82">
            <v>2.5278151969868663</v>
          </cell>
          <cell r="J82">
            <v>1645.5068401664682</v>
          </cell>
          <cell r="K82">
            <v>2.4854815733333062</v>
          </cell>
          <cell r="L82">
            <v>8853447.2781323027</v>
          </cell>
          <cell r="M82">
            <v>1147111.9061264414</v>
          </cell>
          <cell r="N82">
            <v>293188.18641478353</v>
          </cell>
          <cell r="O82">
            <v>0.86008010098979282</v>
          </cell>
          <cell r="P82">
            <v>0.11143773640632731</v>
          </cell>
          <cell r="Q82">
            <v>2.8482162603879795E-2</v>
          </cell>
          <cell r="R82">
            <v>1.674711968818807E-2</v>
          </cell>
          <cell r="S82">
            <v>0</v>
          </cell>
          <cell r="T82">
            <v>0</v>
          </cell>
        </row>
        <row r="83">
          <cell r="A83" t="str">
            <v>LDNO LV: LV Network Non-Domestic Non-CT</v>
          </cell>
          <cell r="B83">
            <v>110.60262595312342</v>
          </cell>
          <cell r="C83">
            <v>1.4441070319879701</v>
          </cell>
          <cell r="D83">
            <v>1695.0794689967288</v>
          </cell>
          <cell r="E83">
            <v>1670.0422633296373</v>
          </cell>
          <cell r="F83">
            <v>25.037205667091431</v>
          </cell>
          <cell r="G83">
            <v>0</v>
          </cell>
          <cell r="H83">
            <v>0</v>
          </cell>
          <cell r="I83">
            <v>1.5325851935153443</v>
          </cell>
          <cell r="J83">
            <v>1173.7907450414309</v>
          </cell>
          <cell r="K83">
            <v>1.5099481128390655</v>
          </cell>
          <cell r="L83">
            <v>1433.4355225847091</v>
          </cell>
          <cell r="M83">
            <v>185.52737879255238</v>
          </cell>
          <cell r="N83">
            <v>51.079361952375912</v>
          </cell>
          <cell r="O83">
            <v>0.85832290239577835</v>
          </cell>
          <cell r="P83">
            <v>0.11109142736463341</v>
          </cell>
          <cell r="Q83">
            <v>3.0585670239588261E-2</v>
          </cell>
          <cell r="R83">
            <v>1.4770520276497874E-2</v>
          </cell>
          <cell r="S83">
            <v>0</v>
          </cell>
          <cell r="T83">
            <v>0</v>
          </cell>
        </row>
        <row r="84">
          <cell r="A84" t="str">
            <v>LDNO HV: LV Network Non-Domestic Non-CT</v>
          </cell>
          <cell r="B84">
            <v>3539.2332168326625</v>
          </cell>
          <cell r="C84">
            <v>41.157050411657131</v>
          </cell>
          <cell r="D84">
            <v>35827.512253805551</v>
          </cell>
          <cell r="E84">
            <v>35403.882733918363</v>
          </cell>
          <cell r="F84">
            <v>423.62951988718686</v>
          </cell>
          <cell r="G84">
            <v>0</v>
          </cell>
          <cell r="H84">
            <v>0</v>
          </cell>
          <cell r="I84">
            <v>1.0122958861091493</v>
          </cell>
          <cell r="J84">
            <v>870.50728600458535</v>
          </cell>
          <cell r="K84">
            <v>1.0003263578544868</v>
          </cell>
          <cell r="L84">
            <v>30591.344097994446</v>
          </cell>
          <cell r="M84">
            <v>3967.6662303816097</v>
          </cell>
          <cell r="N84">
            <v>844.87240554230482</v>
          </cell>
          <cell r="O84">
            <v>0.86406749022153695</v>
          </cell>
          <cell r="P84">
            <v>0.1120686750716306</v>
          </cell>
          <cell r="Q84">
            <v>2.3863834706832385E-2</v>
          </cell>
          <cell r="R84">
            <v>1.1824139976176814E-2</v>
          </cell>
          <cell r="S84">
            <v>0</v>
          </cell>
          <cell r="T84">
            <v>0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1213103.372236233</v>
          </cell>
          <cell r="C86">
            <v>6394.7681020086811</v>
          </cell>
          <cell r="D86">
            <v>30954096.492761716</v>
          </cell>
          <cell r="E86">
            <v>23525295.7293493</v>
          </cell>
          <cell r="F86">
            <v>249047.44111677911</v>
          </cell>
          <cell r="G86">
            <v>6876009.9323317269</v>
          </cell>
          <cell r="H86">
            <v>303743.38996390672</v>
          </cell>
          <cell r="I86">
            <v>2.5516454080661717</v>
          </cell>
          <cell r="J86">
            <v>4840.534636907103</v>
          </cell>
          <cell r="K86">
            <v>1.9392655455225392</v>
          </cell>
          <cell r="L86">
            <v>20788558.406208787</v>
          </cell>
          <cell r="M86">
            <v>2190118.951249002</v>
          </cell>
          <cell r="N86">
            <v>546618.37189151056</v>
          </cell>
          <cell r="O86">
            <v>0.88366831368983556</v>
          </cell>
          <cell r="P86">
            <v>9.309634091088978E-2</v>
          </cell>
          <cell r="Q86">
            <v>2.3235345399274597E-2</v>
          </cell>
          <cell r="R86">
            <v>8.0457021633636178E-3</v>
          </cell>
          <cell r="S86">
            <v>0.22213570129367555</v>
          </cell>
          <cell r="T86">
            <v>9.8127041128444458E-3</v>
          </cell>
        </row>
        <row r="87">
          <cell r="A87" t="str">
            <v>LDNO LV: LV HH Metered</v>
          </cell>
          <cell r="B87">
            <v>336.28612949055764</v>
          </cell>
          <cell r="C87">
            <v>2.8364481311462799</v>
          </cell>
          <cell r="D87">
            <v>4449.6495575762619</v>
          </cell>
          <cell r="E87">
            <v>3997.3487933167376</v>
          </cell>
          <cell r="F87">
            <v>69.468869403969123</v>
          </cell>
          <cell r="G87">
            <v>353.30376922922267</v>
          </cell>
          <cell r="H87">
            <v>29.528125626332677</v>
          </cell>
          <cell r="I87">
            <v>1.3231736807929217</v>
          </cell>
          <cell r="J87">
            <v>1568.7399704989659</v>
          </cell>
          <cell r="K87">
            <v>1.1886748940172915</v>
          </cell>
          <cell r="L87">
            <v>3486.2527864108893</v>
          </cell>
          <cell r="M87">
            <v>428.38588844139724</v>
          </cell>
          <cell r="N87">
            <v>82.710118464451327</v>
          </cell>
          <cell r="O87">
            <v>0.87214125328258518</v>
          </cell>
          <cell r="P87">
            <v>0.10716750291033542</v>
          </cell>
          <cell r="Q87">
            <v>2.0691243807079419E-2</v>
          </cell>
          <cell r="R87">
            <v>1.561221136745183E-2</v>
          </cell>
          <cell r="S87">
            <v>7.9400358310839275E-2</v>
          </cell>
          <cell r="T87">
            <v>6.6360564454016778E-3</v>
          </cell>
        </row>
        <row r="88">
          <cell r="A88" t="str">
            <v>LDNO HV: LV HH Metered</v>
          </cell>
          <cell r="B88">
            <v>40181.923683271911</v>
          </cell>
          <cell r="C88">
            <v>81.908910528452537</v>
          </cell>
          <cell r="D88">
            <v>402327.58463617158</v>
          </cell>
          <cell r="E88">
            <v>322994.47541938012</v>
          </cell>
          <cell r="F88">
            <v>1189.8907432468302</v>
          </cell>
          <cell r="G88">
            <v>75729.385347312695</v>
          </cell>
          <cell r="H88">
            <v>2413.8331262318852</v>
          </cell>
          <cell r="I88">
            <v>1.0012651156461783</v>
          </cell>
          <cell r="J88">
            <v>4911.8903186536199</v>
          </cell>
          <cell r="K88">
            <v>0.80383029435160069</v>
          </cell>
          <cell r="L88">
            <v>289158.96937123255</v>
          </cell>
          <cell r="M88">
            <v>27384.340694841972</v>
          </cell>
          <cell r="N88">
            <v>6451.1653533056215</v>
          </cell>
          <cell r="O88">
            <v>0.89524431956857742</v>
          </cell>
          <cell r="P88">
            <v>8.478269066146038E-2</v>
          </cell>
          <cell r="Q88">
            <v>1.9972989769962309E-2</v>
          </cell>
          <cell r="R88">
            <v>2.9575171792479977E-3</v>
          </cell>
          <cell r="S88">
            <v>0.18822817087174237</v>
          </cell>
          <cell r="T88">
            <v>5.9996709607041633E-3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787994.46781453933</v>
          </cell>
          <cell r="C90">
            <v>2043.3006251961754</v>
          </cell>
          <cell r="D90">
            <v>17264017.669795658</v>
          </cell>
          <cell r="E90">
            <v>12618017.076985456</v>
          </cell>
          <cell r="F90">
            <v>61305.148657760852</v>
          </cell>
          <cell r="G90">
            <v>4350688.5523187667</v>
          </cell>
          <cell r="H90">
            <v>234006.89183367504</v>
          </cell>
          <cell r="I90">
            <v>2.1908805676867873</v>
          </cell>
          <cell r="J90">
            <v>8449.083535193533</v>
          </cell>
          <cell r="K90">
            <v>1.6012824445304616</v>
          </cell>
          <cell r="L90">
            <v>11514635.239836235</v>
          </cell>
          <cell r="M90">
            <v>850034.28996066784</v>
          </cell>
          <cell r="N90">
            <v>253347.54718855507</v>
          </cell>
          <cell r="O90">
            <v>0.91255505279338012</v>
          </cell>
          <cell r="P90">
            <v>6.7366709426244314E-2</v>
          </cell>
          <cell r="Q90">
            <v>2.0078237780375693E-2</v>
          </cell>
          <cell r="R90">
            <v>3.5510360236144542E-3</v>
          </cell>
          <cell r="S90">
            <v>0.2520090419005151</v>
          </cell>
          <cell r="T90">
            <v>1.3554602196861908E-2</v>
          </cell>
        </row>
        <row r="91">
          <cell r="A91" t="str">
            <v>LDNO HV: LV Sub HH Metered</v>
          </cell>
          <cell r="B91">
            <v>25.416051637678034</v>
          </cell>
          <cell r="C91">
            <v>1.0701387907835624</v>
          </cell>
          <cell r="D91">
            <v>7458.6218904914758</v>
          </cell>
          <cell r="E91">
            <v>95.643234939418718</v>
          </cell>
          <cell r="F91">
            <v>19.686273195254415</v>
          </cell>
          <cell r="G91">
            <v>7343.2923823568017</v>
          </cell>
          <cell r="H91">
            <v>0</v>
          </cell>
          <cell r="I91">
            <v>29.346107714993938</v>
          </cell>
          <cell r="J91">
            <v>6969.7706080070466</v>
          </cell>
          <cell r="K91">
            <v>0.3763103581267217</v>
          </cell>
          <cell r="L91">
            <v>78.497521693971578</v>
          </cell>
          <cell r="M91">
            <v>9.2197252440710873</v>
          </cell>
          <cell r="N91">
            <v>7.9259880013760657</v>
          </cell>
          <cell r="O91">
            <v>0.82073260846616714</v>
          </cell>
          <cell r="P91">
            <v>9.6397045226575023E-2</v>
          </cell>
          <cell r="Q91">
            <v>8.287034630725798E-2</v>
          </cell>
          <cell r="R91">
            <v>2.6393982004036423E-3</v>
          </cell>
          <cell r="S91">
            <v>0.98453742396008836</v>
          </cell>
          <cell r="T91">
            <v>0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2483285.0611555157</v>
          </cell>
          <cell r="C93">
            <v>1068.1348965540838</v>
          </cell>
          <cell r="D93">
            <v>41559488.394054264</v>
          </cell>
          <cell r="E93">
            <v>31928367.283151265</v>
          </cell>
          <cell r="F93">
            <v>317821.40219987452</v>
          </cell>
          <cell r="G93">
            <v>8837394.3193882965</v>
          </cell>
          <cell r="H93">
            <v>475905.38931482541</v>
          </cell>
          <cell r="I93">
            <v>1.6735689770032247</v>
          </cell>
          <cell r="J93">
            <v>38908.464210025879</v>
          </cell>
          <cell r="K93">
            <v>1.2857310577261896</v>
          </cell>
          <cell r="L93">
            <v>30062675.786472667</v>
          </cell>
          <cell r="M93">
            <v>1310924.4314350621</v>
          </cell>
          <cell r="N93">
            <v>554767.06524353893</v>
          </cell>
          <cell r="O93">
            <v>0.94156633566217052</v>
          </cell>
          <cell r="P93">
            <v>4.1058298403089423E-2</v>
          </cell>
          <cell r="Q93">
            <v>1.7375365934740167E-2</v>
          </cell>
          <cell r="R93">
            <v>7.6473848567718133E-3</v>
          </cell>
          <cell r="S93">
            <v>0.21264444440689081</v>
          </cell>
          <cell r="T93">
            <v>1.1451184980970823E-2</v>
          </cell>
        </row>
        <row r="94">
          <cell r="A94" t="str">
            <v>LDNO HV: HV HH Metered</v>
          </cell>
          <cell r="B94">
            <v>16433.904369168198</v>
          </cell>
          <cell r="C94">
            <v>7.4909715354849347</v>
          </cell>
          <cell r="D94">
            <v>203967.28218773793</v>
          </cell>
          <cell r="E94">
            <v>150726.34039152163</v>
          </cell>
          <cell r="F94">
            <v>1620.2896521538557</v>
          </cell>
          <cell r="G94">
            <v>51129.626215452416</v>
          </cell>
          <cell r="H94">
            <v>491.02592861003609</v>
          </cell>
          <cell r="I94">
            <v>1.2411370883379538</v>
          </cell>
          <cell r="J94">
            <v>27228.415062257198</v>
          </cell>
          <cell r="K94">
            <v>0.91716695561585926</v>
          </cell>
          <cell r="L94">
            <v>142277.50156566637</v>
          </cell>
          <cell r="M94">
            <v>5496.5300854452289</v>
          </cell>
          <cell r="N94">
            <v>2952.3087404100174</v>
          </cell>
          <cell r="O94">
            <v>0.94394583717810143</v>
          </cell>
          <cell r="P94">
            <v>3.6466951106008602E-2</v>
          </cell>
          <cell r="Q94">
            <v>1.9587211715889872E-2</v>
          </cell>
          <cell r="R94">
            <v>7.9438703834004611E-3</v>
          </cell>
          <cell r="S94">
            <v>0.25067562634085155</v>
          </cell>
          <cell r="T94">
            <v>2.407375944530556E-3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13495.816715500558</v>
          </cell>
          <cell r="C96">
            <v>720.03467617612375</v>
          </cell>
          <cell r="D96">
            <v>335371.04538018879</v>
          </cell>
          <cell r="E96">
            <v>335371.04538018879</v>
          </cell>
          <cell r="F96">
            <v>0</v>
          </cell>
          <cell r="G96">
            <v>0</v>
          </cell>
          <cell r="H96">
            <v>0</v>
          </cell>
          <cell r="I96">
            <v>2.4849999999999994</v>
          </cell>
          <cell r="J96">
            <v>465.7706864358787</v>
          </cell>
          <cell r="K96">
            <v>2.4849999999999994</v>
          </cell>
          <cell r="L96">
            <v>335371.04538018879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182.37062248347527</v>
          </cell>
          <cell r="C97">
            <v>0</v>
          </cell>
          <cell r="D97">
            <v>2848.629123191884</v>
          </cell>
          <cell r="E97">
            <v>2848.629123191884</v>
          </cell>
          <cell r="F97">
            <v>0</v>
          </cell>
          <cell r="G97">
            <v>0</v>
          </cell>
          <cell r="H97">
            <v>0</v>
          </cell>
          <cell r="I97">
            <v>1.5620000000000003</v>
          </cell>
          <cell r="J97" t="str">
            <v/>
          </cell>
          <cell r="K97">
            <v>1.5620000000000003</v>
          </cell>
          <cell r="L97">
            <v>2848.629123191884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8.0484163519313778</v>
          </cell>
          <cell r="C98">
            <v>0</v>
          </cell>
          <cell r="D98">
            <v>74.689303745923198</v>
          </cell>
          <cell r="E98">
            <v>74.689303745923198</v>
          </cell>
          <cell r="F98">
            <v>0</v>
          </cell>
          <cell r="G98">
            <v>0</v>
          </cell>
          <cell r="H98">
            <v>0</v>
          </cell>
          <cell r="I98">
            <v>0.92800000000000016</v>
          </cell>
          <cell r="J98" t="str">
            <v/>
          </cell>
          <cell r="K98">
            <v>0.92800000000000016</v>
          </cell>
          <cell r="L98">
            <v>74.689303745923198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4835.9293249730399</v>
          </cell>
          <cell r="C100">
            <v>673.05369021285878</v>
          </cell>
          <cell r="D100">
            <v>168532.13697531042</v>
          </cell>
          <cell r="E100">
            <v>168532.13697531042</v>
          </cell>
          <cell r="F100">
            <v>0</v>
          </cell>
          <cell r="G100">
            <v>0</v>
          </cell>
          <cell r="H100">
            <v>0</v>
          </cell>
          <cell r="I100">
            <v>3.4849999999999994</v>
          </cell>
          <cell r="J100">
            <v>250.39924663664016</v>
          </cell>
          <cell r="K100">
            <v>3.4849999999999994</v>
          </cell>
          <cell r="L100">
            <v>168532.13697531042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79.971892186652354</v>
          </cell>
          <cell r="C101">
            <v>0</v>
          </cell>
          <cell r="D101">
            <v>1752.184157809553</v>
          </cell>
          <cell r="E101">
            <v>1752.184157809553</v>
          </cell>
          <cell r="F101">
            <v>0</v>
          </cell>
          <cell r="G101">
            <v>0</v>
          </cell>
          <cell r="H101">
            <v>0</v>
          </cell>
          <cell r="I101">
            <v>2.1909999999999998</v>
          </cell>
          <cell r="J101" t="str">
            <v/>
          </cell>
          <cell r="K101">
            <v>2.1909999999999998</v>
          </cell>
          <cell r="L101">
            <v>1752.184157809553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171.65113718838572</v>
          </cell>
          <cell r="C102">
            <v>0</v>
          </cell>
          <cell r="D102">
            <v>2233.1812948208981</v>
          </cell>
          <cell r="E102">
            <v>2233.1812948208981</v>
          </cell>
          <cell r="F102">
            <v>0</v>
          </cell>
          <cell r="G102">
            <v>0</v>
          </cell>
          <cell r="H102">
            <v>0</v>
          </cell>
          <cell r="I102">
            <v>1.3010000000000002</v>
          </cell>
          <cell r="J102" t="str">
            <v/>
          </cell>
          <cell r="K102">
            <v>1.3010000000000002</v>
          </cell>
          <cell r="L102">
            <v>2233.1812948208981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595.21209728063991</v>
          </cell>
          <cell r="C104">
            <v>171.58273134409754</v>
          </cell>
          <cell r="D104">
            <v>33224.739270205318</v>
          </cell>
          <cell r="E104">
            <v>33224.739270205318</v>
          </cell>
          <cell r="F104">
            <v>0</v>
          </cell>
          <cell r="G104">
            <v>0</v>
          </cell>
          <cell r="H104">
            <v>0</v>
          </cell>
          <cell r="I104">
            <v>5.5819999999999999</v>
          </cell>
          <cell r="J104">
            <v>193.63684800876234</v>
          </cell>
          <cell r="K104">
            <v>5.5819999999999999</v>
          </cell>
          <cell r="L104">
            <v>33224.739270205318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7.3460144937766092</v>
          </cell>
          <cell r="C105">
            <v>0</v>
          </cell>
          <cell r="D105">
            <v>257.84510873155898</v>
          </cell>
          <cell r="E105">
            <v>257.84510873155898</v>
          </cell>
          <cell r="F105">
            <v>0</v>
          </cell>
          <cell r="G105">
            <v>0</v>
          </cell>
          <cell r="H105">
            <v>0</v>
          </cell>
          <cell r="I105">
            <v>3.5100000000000002</v>
          </cell>
          <cell r="J105" t="str">
            <v/>
          </cell>
          <cell r="K105">
            <v>3.5100000000000002</v>
          </cell>
          <cell r="L105">
            <v>257.84510873155898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LDNO HV: NHH UMS category C</v>
          </cell>
          <cell r="B106">
            <v>130.75444522647717</v>
          </cell>
          <cell r="C106">
            <v>0</v>
          </cell>
          <cell r="D106">
            <v>2724.9226385197844</v>
          </cell>
          <cell r="E106">
            <v>2724.9226385197844</v>
          </cell>
          <cell r="F106">
            <v>0</v>
          </cell>
          <cell r="G106">
            <v>0</v>
          </cell>
          <cell r="H106">
            <v>0</v>
          </cell>
          <cell r="I106">
            <v>2.0840000000000001</v>
          </cell>
          <cell r="J106" t="str">
            <v/>
          </cell>
          <cell r="K106">
            <v>2.0840000000000001</v>
          </cell>
          <cell r="L106">
            <v>2724.9226385197844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1.0213257818101042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118960.10732837782</v>
          </cell>
          <cell r="C112">
            <v>0</v>
          </cell>
          <cell r="D112">
            <v>4319850.1290728468</v>
          </cell>
          <cell r="E112">
            <v>4319850.1290728468</v>
          </cell>
          <cell r="F112">
            <v>0</v>
          </cell>
          <cell r="G112">
            <v>0</v>
          </cell>
          <cell r="H112">
            <v>0</v>
          </cell>
          <cell r="I112">
            <v>3.6313435033715296</v>
          </cell>
          <cell r="J112" t="str">
            <v/>
          </cell>
          <cell r="K112">
            <v>3.6313435033715296</v>
          </cell>
          <cell r="L112">
            <v>3125597.5361582967</v>
          </cell>
          <cell r="M112">
            <v>401611.59664852091</v>
          </cell>
          <cell r="N112">
            <v>792640.99626602908</v>
          </cell>
          <cell r="O112">
            <v>0.72354304958934579</v>
          </cell>
          <cell r="P112">
            <v>9.2968872680478223E-2</v>
          </cell>
          <cell r="Q112">
            <v>0.18348807773017595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3287.7604846027739</v>
          </cell>
          <cell r="C116">
            <v>265.54470327062711</v>
          </cell>
          <cell r="D116">
            <v>-22126.628061376668</v>
          </cell>
          <cell r="E116">
            <v>-22126.628061376668</v>
          </cell>
          <cell r="F116">
            <v>0</v>
          </cell>
          <cell r="G116">
            <v>0</v>
          </cell>
          <cell r="H116">
            <v>0</v>
          </cell>
          <cell r="I116">
            <v>-0.67300000000000004</v>
          </cell>
          <cell r="J116">
            <v>-83.325435562638759</v>
          </cell>
          <cell r="K116">
            <v>-0.67300000000000004</v>
          </cell>
          <cell r="L116">
            <v>-22126.628061376668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140.58725178618519</v>
          </cell>
          <cell r="C117">
            <v>0</v>
          </cell>
          <cell r="D117">
            <v>-946.15220452102631</v>
          </cell>
          <cell r="E117">
            <v>-946.15220452102631</v>
          </cell>
          <cell r="F117">
            <v>0</v>
          </cell>
          <cell r="G117">
            <v>0</v>
          </cell>
          <cell r="H117">
            <v>0</v>
          </cell>
          <cell r="I117">
            <v>-0.67300000000000004</v>
          </cell>
          <cell r="J117" t="str">
            <v/>
          </cell>
          <cell r="K117">
            <v>-0.67300000000000004</v>
          </cell>
          <cell r="L117">
            <v>-946.15220452102631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81306.118042743969</v>
          </cell>
          <cell r="C123">
            <v>506.57758777781174</v>
          </cell>
          <cell r="D123">
            <v>-541115.92167883366</v>
          </cell>
          <cell r="E123">
            <v>-547190.17442766693</v>
          </cell>
          <cell r="F123">
            <v>0</v>
          </cell>
          <cell r="G123">
            <v>0</v>
          </cell>
          <cell r="H123">
            <v>6074.2527488333471</v>
          </cell>
          <cell r="I123">
            <v>-0.66552915660585354</v>
          </cell>
          <cell r="J123">
            <v>-1068.1797512055955</v>
          </cell>
          <cell r="K123">
            <v>-0.67300000000000004</v>
          </cell>
          <cell r="L123">
            <v>-547190.17442766693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-1.1225418631164531E-2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558.05891549174419</v>
          </cell>
          <cell r="C125">
            <v>0</v>
          </cell>
          <cell r="D125">
            <v>-3755.7365012594387</v>
          </cell>
          <cell r="E125">
            <v>-3755.7365012594387</v>
          </cell>
          <cell r="F125">
            <v>0</v>
          </cell>
          <cell r="G125">
            <v>0</v>
          </cell>
          <cell r="H125">
            <v>0</v>
          </cell>
          <cell r="I125">
            <v>-0.67300000000000015</v>
          </cell>
          <cell r="J125" t="str">
            <v/>
          </cell>
          <cell r="K125">
            <v>-0.67300000000000015</v>
          </cell>
          <cell r="L125">
            <v>-3755.7365012594387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2791.1182791551814</v>
          </cell>
          <cell r="C127">
            <v>8.170606254480834</v>
          </cell>
          <cell r="D127">
            <v>-18813.99787637181</v>
          </cell>
          <cell r="E127">
            <v>-19401.0598718974</v>
          </cell>
          <cell r="F127">
            <v>0</v>
          </cell>
          <cell r="G127">
            <v>0</v>
          </cell>
          <cell r="H127">
            <v>587.06199552559133</v>
          </cell>
          <cell r="I127">
            <v>-0.67406666413529603</v>
          </cell>
          <cell r="J127">
            <v>-2302.644049950889</v>
          </cell>
          <cell r="K127">
            <v>-0.69509988225112884</v>
          </cell>
          <cell r="L127">
            <v>-13608.518139856968</v>
          </cell>
          <cell r="M127">
            <v>-4403.6496857618176</v>
          </cell>
          <cell r="N127">
            <v>-1388.8920462786159</v>
          </cell>
          <cell r="O127">
            <v>0.70143168619200136</v>
          </cell>
          <cell r="P127">
            <v>0.2269798513503142</v>
          </cell>
          <cell r="Q127">
            <v>7.1588462457684479E-2</v>
          </cell>
          <cell r="R127">
            <v>0</v>
          </cell>
          <cell r="S127">
            <v>0</v>
          </cell>
          <cell r="T127">
            <v>-3.1203468788676372E-2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12847.463590794596</v>
          </cell>
          <cell r="C131">
            <v>61.279546908606257</v>
          </cell>
          <cell r="D131">
            <v>-76657.75248030803</v>
          </cell>
          <cell r="E131">
            <v>-78369.527903847033</v>
          </cell>
          <cell r="F131">
            <v>0</v>
          </cell>
          <cell r="G131">
            <v>0</v>
          </cell>
          <cell r="H131">
            <v>1711.7754235390055</v>
          </cell>
          <cell r="I131">
            <v>-0.59667616053984762</v>
          </cell>
          <cell r="J131">
            <v>-1250.9516853092466</v>
          </cell>
          <cell r="K131">
            <v>-0.61</v>
          </cell>
          <cell r="L131">
            <v>-78369.527903847033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-2.2330101889939041E-2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3989.5055712099725</v>
          </cell>
          <cell r="C134">
            <v>9.1919320362909378</v>
          </cell>
          <cell r="D134">
            <v>-25050.386609621673</v>
          </cell>
          <cell r="E134">
            <v>-25353.671304188152</v>
          </cell>
          <cell r="F134">
            <v>0</v>
          </cell>
          <cell r="G134">
            <v>0</v>
          </cell>
          <cell r="H134">
            <v>303.28469456647832</v>
          </cell>
          <cell r="I134">
            <v>-0.62790704668759667</v>
          </cell>
          <cell r="J134">
            <v>-2725.2580317956554</v>
          </cell>
          <cell r="K134">
            <v>-0.63550910887683432</v>
          </cell>
          <cell r="L134">
            <v>-18984.500829069235</v>
          </cell>
          <cell r="M134">
            <v>-4291.0177865360019</v>
          </cell>
          <cell r="N134">
            <v>-2078.1526885829153</v>
          </cell>
          <cell r="O134">
            <v>0.74878705341317575</v>
          </cell>
          <cell r="P134">
            <v>0.16924640755389031</v>
          </cell>
          <cell r="Q134">
            <v>8.1966539032933938E-2</v>
          </cell>
          <cell r="R134">
            <v>0</v>
          </cell>
          <cell r="S134">
            <v>0</v>
          </cell>
          <cell r="T134">
            <v>-1.2106986582394256E-2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374463.18001826725</v>
          </cell>
          <cell r="C137">
            <v>148.54856177242229</v>
          </cell>
          <cell r="D137">
            <v>-1432982.316726279</v>
          </cell>
          <cell r="E137">
            <v>-1456661.7702710596</v>
          </cell>
          <cell r="F137">
            <v>21313.970465949809</v>
          </cell>
          <cell r="G137">
            <v>0</v>
          </cell>
          <cell r="H137">
            <v>2365.4830788308655</v>
          </cell>
          <cell r="I137">
            <v>-0.38267642673343066</v>
          </cell>
          <cell r="J137">
            <v>-9646.5579984653141</v>
          </cell>
          <cell r="K137">
            <v>-0.38900000000000001</v>
          </cell>
          <cell r="L137">
            <v>-1456661.7702710596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-1.4873854490153555E-2</v>
          </cell>
          <cell r="S137">
            <v>0</v>
          </cell>
          <cell r="T137">
            <v>-1.6507412905379963E-3</v>
          </cell>
        </row>
        <row r="138">
          <cell r="A138" t="str">
            <v>LDNO HV: HV Generation Intermittent</v>
          </cell>
          <cell r="B138">
            <v>67.725725697226451</v>
          </cell>
          <cell r="C138">
            <v>0</v>
          </cell>
          <cell r="D138">
            <v>-144.72933928374835</v>
          </cell>
          <cell r="E138">
            <v>-263.45307296221091</v>
          </cell>
          <cell r="F138">
            <v>0</v>
          </cell>
          <cell r="G138">
            <v>0</v>
          </cell>
          <cell r="H138">
            <v>118.72373367846254</v>
          </cell>
          <cell r="I138">
            <v>-0.21369920778814985</v>
          </cell>
          <cell r="J138" t="str">
            <v/>
          </cell>
          <cell r="K138">
            <v>-0.38900000000000007</v>
          </cell>
          <cell r="L138">
            <v>-263.45307296221091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-0.82031559230502216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255813.47435423156</v>
          </cell>
          <cell r="C140">
            <v>52.547790558952094</v>
          </cell>
          <cell r="D140">
            <v>-1017233.5877573738</v>
          </cell>
          <cell r="E140">
            <v>-1026392.0086294012</v>
          </cell>
          <cell r="F140">
            <v>7539.6358110842857</v>
          </cell>
          <cell r="G140">
            <v>0</v>
          </cell>
          <cell r="H140">
            <v>1618.7850609432148</v>
          </cell>
          <cell r="I140">
            <v>-0.39764660181612799</v>
          </cell>
          <cell r="J140">
            <v>-19358.256111951348</v>
          </cell>
          <cell r="K140">
            <v>-0.4012267184988581</v>
          </cell>
          <cell r="L140">
            <v>-831639.37398406724</v>
          </cell>
          <cell r="M140">
            <v>-122879.7020961816</v>
          </cell>
          <cell r="N140">
            <v>-71872.932549152523</v>
          </cell>
          <cell r="O140">
            <v>0.81025511402276207</v>
          </cell>
          <cell r="P140">
            <v>0.11972004951623674</v>
          </cell>
          <cell r="Q140">
            <v>7.0024836461001369E-2</v>
          </cell>
          <cell r="R140">
            <v>-7.411902145019033E-3</v>
          </cell>
          <cell r="S140">
            <v>0</v>
          </cell>
          <cell r="T140">
            <v>-1.5913602150240053E-3</v>
          </cell>
        </row>
        <row r="141">
          <cell r="A141" t="str">
            <v>LDNO HV: HV Generation Non-Intermittent</v>
          </cell>
          <cell r="B141">
            <v>5.4332936834264878</v>
          </cell>
          <cell r="C141">
            <v>0</v>
          </cell>
          <cell r="D141">
            <v>-285.09413046734846</v>
          </cell>
          <cell r="E141">
            <v>-286.17157830607312</v>
          </cell>
          <cell r="F141">
            <v>0</v>
          </cell>
          <cell r="G141">
            <v>0</v>
          </cell>
          <cell r="H141">
            <v>1.077447838724614</v>
          </cell>
          <cell r="I141">
            <v>-5.2471695269664655</v>
          </cell>
          <cell r="J141" t="str">
            <v/>
          </cell>
          <cell r="K141">
            <v>-5.2670000000000003</v>
          </cell>
          <cell r="L141">
            <v>-286.17157830607312</v>
          </cell>
          <cell r="M141">
            <v>0</v>
          </cell>
          <cell r="N141">
            <v>0</v>
          </cell>
          <cell r="O141">
            <v>1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-3.7792705060548872E-3</v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13097413.116384251</v>
          </cell>
          <cell r="C156">
            <v>1636238.5063123861</v>
          </cell>
          <cell r="D156">
            <v>324235638.525186</v>
          </cell>
          <cell r="E156">
            <v>273682573.21070457</v>
          </cell>
          <cell r="F156">
            <v>29325046.400251526</v>
          </cell>
          <cell r="G156">
            <v>20198648.411753144</v>
          </cell>
          <cell r="H156">
            <v>1029370.5024766312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opLeftCell="W1" zoomScale="70" zoomScaleNormal="70" workbookViewId="0">
      <selection activeCell="AP7" sqref="AP7:AQ2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>
      <c r="J3" s="1" t="s">
        <v>99</v>
      </c>
      <c r="L3" s="1" t="s">
        <v>99</v>
      </c>
      <c r="R3" s="1" t="s">
        <v>99</v>
      </c>
      <c r="V3" s="1" t="s">
        <v>99</v>
      </c>
      <c r="X3" s="1" t="s">
        <v>99</v>
      </c>
      <c r="AD3" s="1" t="s">
        <v>99</v>
      </c>
      <c r="AF3" s="1" t="s">
        <v>99</v>
      </c>
      <c r="AJ3" s="1" t="s">
        <v>99</v>
      </c>
      <c r="AL3" s="1" t="s">
        <v>99</v>
      </c>
    </row>
    <row r="4" spans="2:48" ht="60.75" customHeight="1" x14ac:dyDescent="0.25">
      <c r="D4" s="57"/>
      <c r="E4" s="58"/>
      <c r="F4" s="57" t="s">
        <v>56</v>
      </c>
      <c r="G4" s="58"/>
      <c r="H4" s="57" t="s">
        <v>94</v>
      </c>
      <c r="I4" s="58"/>
      <c r="J4" s="57" t="s">
        <v>0</v>
      </c>
      <c r="K4" s="58"/>
      <c r="L4" s="57" t="s">
        <v>30</v>
      </c>
      <c r="M4" s="58"/>
      <c r="N4" s="57" t="s">
        <v>1</v>
      </c>
      <c r="O4" s="58"/>
      <c r="P4" s="57" t="s">
        <v>29</v>
      </c>
      <c r="Q4" s="58"/>
      <c r="R4" s="57" t="s">
        <v>2</v>
      </c>
      <c r="S4" s="58"/>
      <c r="T4" s="57" t="s">
        <v>31</v>
      </c>
      <c r="U4" s="58"/>
      <c r="V4" s="57" t="s">
        <v>57</v>
      </c>
      <c r="W4" s="58"/>
      <c r="X4" s="57" t="s">
        <v>58</v>
      </c>
      <c r="Y4" s="58"/>
      <c r="Z4" s="57" t="s">
        <v>3</v>
      </c>
      <c r="AA4" s="58"/>
      <c r="AB4" s="57" t="s">
        <v>4</v>
      </c>
      <c r="AC4" s="58"/>
      <c r="AD4" s="57" t="s">
        <v>5</v>
      </c>
      <c r="AE4" s="58"/>
      <c r="AF4" s="57" t="s">
        <v>98</v>
      </c>
      <c r="AG4" s="58"/>
      <c r="AH4" s="57" t="s">
        <v>97</v>
      </c>
      <c r="AI4" s="58"/>
      <c r="AJ4" s="57" t="s">
        <v>6</v>
      </c>
      <c r="AK4" s="58"/>
      <c r="AL4" s="57" t="s">
        <v>7</v>
      </c>
      <c r="AM4" s="58"/>
      <c r="AN4" s="57" t="s">
        <v>8</v>
      </c>
      <c r="AO4" s="58"/>
      <c r="AP4" s="57" t="s">
        <v>96</v>
      </c>
      <c r="AQ4" s="58"/>
    </row>
    <row r="5" spans="2:48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 x14ac:dyDescent="0.3"/>
    <row r="7" spans="2:48" x14ac:dyDescent="0.25">
      <c r="B7" s="5" t="s">
        <v>12</v>
      </c>
      <c r="D7" s="6"/>
      <c r="E7" s="7"/>
      <c r="F7" s="6"/>
      <c r="G7" s="7"/>
      <c r="H7" s="6">
        <v>-1.9703026186416284E-2</v>
      </c>
      <c r="I7" s="7">
        <v>-7.2883445036196093E-2</v>
      </c>
      <c r="J7" s="6">
        <v>-1.9703026186416284E-2</v>
      </c>
      <c r="K7" s="7">
        <v>-7.2883445036196093E-2</v>
      </c>
      <c r="L7" s="6">
        <v>-1.9703026186416284E-2</v>
      </c>
      <c r="M7" s="7">
        <v>-7.2883445036196093E-2</v>
      </c>
      <c r="N7" s="6">
        <v>-2.0322470919172275E-2</v>
      </c>
      <c r="O7" s="7">
        <v>-7.5174832445705192E-2</v>
      </c>
      <c r="P7" s="6">
        <v>-1.9703026186416284E-2</v>
      </c>
      <c r="Q7" s="7">
        <v>-7.2883445036196093E-2</v>
      </c>
      <c r="R7" s="6">
        <v>-1.9703026186416284E-2</v>
      </c>
      <c r="S7" s="7">
        <v>-7.2883445036196093E-2</v>
      </c>
      <c r="T7" s="6">
        <v>-1.9703026186416284E-2</v>
      </c>
      <c r="U7" s="7">
        <v>-7.2883445036196093E-2</v>
      </c>
      <c r="V7" s="6">
        <v>-1.9703026186416284E-2</v>
      </c>
      <c r="W7" s="7">
        <v>-7.2883445036196093E-2</v>
      </c>
      <c r="X7" s="6">
        <v>-1.9703026186416284E-2</v>
      </c>
      <c r="Y7" s="7">
        <v>-7.2883445036196093E-2</v>
      </c>
      <c r="Z7" s="6">
        <v>-1.9703026186416284E-2</v>
      </c>
      <c r="AA7" s="7">
        <v>-7.2883445036196093E-2</v>
      </c>
      <c r="AB7" s="6">
        <v>-1.9592744636745651E-2</v>
      </c>
      <c r="AC7" s="7">
        <v>-7.2475502662883551E-2</v>
      </c>
      <c r="AD7" s="6">
        <v>-1.9592744636745651E-2</v>
      </c>
      <c r="AE7" s="7">
        <v>-7.2475502662883551E-2</v>
      </c>
      <c r="AF7" s="6">
        <v>-1.9592744636745651E-2</v>
      </c>
      <c r="AG7" s="7">
        <v>-7.2475502662883551E-2</v>
      </c>
      <c r="AH7" s="6">
        <v>-1.9592744636745651E-2</v>
      </c>
      <c r="AI7" s="7">
        <v>-7.2475502662883551E-2</v>
      </c>
      <c r="AJ7" s="6">
        <v>-1.9592744636745651E-2</v>
      </c>
      <c r="AK7" s="7">
        <v>-7.2475502662883551E-2</v>
      </c>
      <c r="AL7" s="6">
        <v>-1.9592744636745651E-2</v>
      </c>
      <c r="AM7" s="7">
        <v>-7.2475502662883551E-2</v>
      </c>
      <c r="AN7" s="6">
        <v>-9.1336245407867001E-3</v>
      </c>
      <c r="AO7" s="7">
        <v>-3.3912079515763055E-2</v>
      </c>
      <c r="AP7" s="6">
        <v>-2.9064228197930753E-2</v>
      </c>
      <c r="AQ7" s="7">
        <v>-0.10791207951576354</v>
      </c>
      <c r="AS7" s="56"/>
      <c r="AU7" s="45"/>
      <c r="AV7" s="46"/>
    </row>
    <row r="8" spans="2:48" x14ac:dyDescent="0.25">
      <c r="B8" s="5" t="s">
        <v>13</v>
      </c>
      <c r="D8" s="8"/>
      <c r="E8" s="9"/>
      <c r="F8" s="8"/>
      <c r="G8" s="9"/>
      <c r="H8" s="8">
        <v>1.2304021294831768E-2</v>
      </c>
      <c r="I8" s="9">
        <v>2.6583765884174541E-2</v>
      </c>
      <c r="J8" s="8">
        <v>1.2304021294831768E-2</v>
      </c>
      <c r="K8" s="9">
        <v>2.6583765884174541E-2</v>
      </c>
      <c r="L8" s="8">
        <v>1.2304021294831768E-2</v>
      </c>
      <c r="M8" s="9">
        <v>2.6583765884174541E-2</v>
      </c>
      <c r="N8" s="8">
        <v>1.2086577633243945E-2</v>
      </c>
      <c r="O8" s="9">
        <v>2.6113962455349509E-2</v>
      </c>
      <c r="P8" s="8">
        <v>1.2553520467176282E-2</v>
      </c>
      <c r="Q8" s="9">
        <v>2.7122827661374554E-2</v>
      </c>
      <c r="R8" s="8">
        <v>1.2553520467176282E-2</v>
      </c>
      <c r="S8" s="9">
        <v>2.7122827661374554E-2</v>
      </c>
      <c r="T8" s="8">
        <v>1.2553520467176282E-2</v>
      </c>
      <c r="U8" s="9">
        <v>2.7122827661374554E-2</v>
      </c>
      <c r="V8" s="8">
        <v>1.2553520467176282E-2</v>
      </c>
      <c r="W8" s="9">
        <v>2.7122827661374554E-2</v>
      </c>
      <c r="X8" s="8">
        <v>1.2553520467176282E-2</v>
      </c>
      <c r="Y8" s="9">
        <v>2.7122827661374554E-2</v>
      </c>
      <c r="Z8" s="8">
        <v>1.2778913853025431E-2</v>
      </c>
      <c r="AA8" s="9">
        <v>2.7609807068974528E-2</v>
      </c>
      <c r="AB8" s="8">
        <v>1.2903742587740075E-2</v>
      </c>
      <c r="AC8" s="9">
        <v>2.7879508963969263E-2</v>
      </c>
      <c r="AD8" s="8">
        <v>1.2903742587740075E-2</v>
      </c>
      <c r="AE8" s="9">
        <v>2.7879508963969263E-2</v>
      </c>
      <c r="AF8" s="8">
        <v>1.2903742587740075E-2</v>
      </c>
      <c r="AG8" s="9">
        <v>2.7879508963969263E-2</v>
      </c>
      <c r="AH8" s="8">
        <v>1.2666296308643687E-2</v>
      </c>
      <c r="AI8" s="9">
        <v>2.7366488371569953E-2</v>
      </c>
      <c r="AJ8" s="8">
        <v>1.2666296308643687E-2</v>
      </c>
      <c r="AK8" s="9">
        <v>2.7366488371569953E-2</v>
      </c>
      <c r="AL8" s="8">
        <v>1.2666296308643687E-2</v>
      </c>
      <c r="AM8" s="9">
        <v>2.7366488371569953E-2</v>
      </c>
      <c r="AN8" s="8">
        <v>2.3260888276644298E-2</v>
      </c>
      <c r="AO8" s="9">
        <v>5.0436067511996252E-2</v>
      </c>
      <c r="AP8" s="8">
        <v>2.8109406706531281E-3</v>
      </c>
      <c r="AQ8" s="9">
        <v>6.0949002355868863E-3</v>
      </c>
      <c r="AS8" s="56"/>
      <c r="AU8" s="45"/>
      <c r="AV8" s="46"/>
    </row>
    <row r="9" spans="2:48" x14ac:dyDescent="0.25">
      <c r="B9" s="5" t="s">
        <v>14</v>
      </c>
      <c r="D9" s="8"/>
      <c r="E9" s="9"/>
      <c r="F9" s="8"/>
      <c r="G9" s="9"/>
      <c r="H9" s="8">
        <v>1.9480519480519654E-2</v>
      </c>
      <c r="I9" s="9">
        <v>3.0000000000000183E-3</v>
      </c>
      <c r="J9" s="8">
        <v>1.9480519480519654E-2</v>
      </c>
      <c r="K9" s="9">
        <v>3.0000000000000183E-3</v>
      </c>
      <c r="L9" s="8">
        <v>1.9480519480519654E-2</v>
      </c>
      <c r="M9" s="9">
        <v>3.0000000000000183E-3</v>
      </c>
      <c r="N9" s="8">
        <v>3.2467532467532756E-2</v>
      </c>
      <c r="O9" s="9">
        <v>5.0000000000000305E-3</v>
      </c>
      <c r="P9" s="8">
        <v>2.5974025974026205E-2</v>
      </c>
      <c r="Q9" s="9">
        <v>4.0000000000000244E-3</v>
      </c>
      <c r="R9" s="8">
        <v>2.5974025974026205E-2</v>
      </c>
      <c r="S9" s="9">
        <v>4.0000000000000244E-3</v>
      </c>
      <c r="T9" s="8">
        <v>2.5974025974026205E-2</v>
      </c>
      <c r="U9" s="9">
        <v>4.0000000000000244E-3</v>
      </c>
      <c r="V9" s="8">
        <v>2.5974025974026205E-2</v>
      </c>
      <c r="W9" s="9">
        <v>4.0000000000000244E-3</v>
      </c>
      <c r="X9" s="8">
        <v>2.5974025974026205E-2</v>
      </c>
      <c r="Y9" s="9">
        <v>4.0000000000000244E-3</v>
      </c>
      <c r="Z9" s="8">
        <v>2.5974025974026205E-2</v>
      </c>
      <c r="AA9" s="9">
        <v>4.0000000000000244E-3</v>
      </c>
      <c r="AB9" s="8">
        <v>3.2467532467532756E-2</v>
      </c>
      <c r="AC9" s="9">
        <v>5.0000000000000305E-3</v>
      </c>
      <c r="AD9" s="8">
        <v>3.2467532467532756E-2</v>
      </c>
      <c r="AE9" s="9">
        <v>5.0000000000000305E-3</v>
      </c>
      <c r="AF9" s="8">
        <v>3.2467532467532756E-2</v>
      </c>
      <c r="AG9" s="9">
        <v>5.0000000000000305E-3</v>
      </c>
      <c r="AH9" s="8">
        <v>3.2467532467532756E-2</v>
      </c>
      <c r="AI9" s="9">
        <v>5.0000000000000305E-3</v>
      </c>
      <c r="AJ9" s="8">
        <v>3.2467532467532756E-2</v>
      </c>
      <c r="AK9" s="9">
        <v>5.0000000000000305E-3</v>
      </c>
      <c r="AL9" s="8">
        <v>3.2467532467532756E-2</v>
      </c>
      <c r="AM9" s="9">
        <v>5.0000000000000305E-3</v>
      </c>
      <c r="AN9" s="8">
        <v>3.8961038961038863E-2</v>
      </c>
      <c r="AO9" s="9">
        <v>5.9999999999999862E-3</v>
      </c>
      <c r="AP9" s="8">
        <v>3.2467532467532312E-2</v>
      </c>
      <c r="AQ9" s="9">
        <v>4.9999999999999776E-3</v>
      </c>
      <c r="AS9" s="56"/>
      <c r="AU9" s="45"/>
      <c r="AV9" s="46"/>
    </row>
    <row r="10" spans="2:48" x14ac:dyDescent="0.25">
      <c r="B10" s="5" t="s">
        <v>15</v>
      </c>
      <c r="D10" s="8"/>
      <c r="E10" s="9"/>
      <c r="F10" s="8"/>
      <c r="G10" s="9"/>
      <c r="H10" s="8">
        <v>3.4922167872251775E-2</v>
      </c>
      <c r="I10" s="9">
        <v>9.4375567462246832E-2</v>
      </c>
      <c r="J10" s="8">
        <v>3.4922167872251775E-2</v>
      </c>
      <c r="K10" s="9">
        <v>9.4375567462246832E-2</v>
      </c>
      <c r="L10" s="8">
        <v>3.4922167872251775E-2</v>
      </c>
      <c r="M10" s="9">
        <v>9.4375567462246832E-2</v>
      </c>
      <c r="N10" s="8">
        <v>3.5028321666285889E-2</v>
      </c>
      <c r="O10" s="9">
        <v>9.4662443253775458E-2</v>
      </c>
      <c r="P10" s="8">
        <v>3.5417109333123031E-2</v>
      </c>
      <c r="Q10" s="9">
        <v>9.571312420847157E-2</v>
      </c>
      <c r="R10" s="8">
        <v>3.5417109333123031E-2</v>
      </c>
      <c r="S10" s="9">
        <v>9.571312420847157E-2</v>
      </c>
      <c r="T10" s="8">
        <v>3.5417109333123031E-2</v>
      </c>
      <c r="U10" s="9">
        <v>9.571312420847157E-2</v>
      </c>
      <c r="V10" s="8">
        <v>3.5417109333123031E-2</v>
      </c>
      <c r="W10" s="9">
        <v>9.571312420847157E-2</v>
      </c>
      <c r="X10" s="8">
        <v>3.5417109333123031E-2</v>
      </c>
      <c r="Y10" s="9">
        <v>9.571312420847157E-2</v>
      </c>
      <c r="Z10" s="8">
        <v>3.5417109333123031E-2</v>
      </c>
      <c r="AA10" s="9">
        <v>9.571312420847157E-2</v>
      </c>
      <c r="AB10" s="8">
        <v>3.5310955539088917E-2</v>
      </c>
      <c r="AC10" s="9">
        <v>9.5426248416942944E-2</v>
      </c>
      <c r="AD10" s="8">
        <v>3.5310955539088917E-2</v>
      </c>
      <c r="AE10" s="9">
        <v>9.5426248416942944E-2</v>
      </c>
      <c r="AF10" s="8">
        <v>3.5310955539088917E-2</v>
      </c>
      <c r="AG10" s="9">
        <v>9.5426248416942944E-2</v>
      </c>
      <c r="AH10" s="8">
        <v>3.5435863009052326E-2</v>
      </c>
      <c r="AI10" s="9">
        <v>9.5763805163167737E-2</v>
      </c>
      <c r="AJ10" s="8">
        <v>3.5435863009052326E-2</v>
      </c>
      <c r="AK10" s="9">
        <v>9.5763805163167737E-2</v>
      </c>
      <c r="AL10" s="8">
        <v>3.5435863009052326E-2</v>
      </c>
      <c r="AM10" s="9">
        <v>9.5763805163167737E-2</v>
      </c>
      <c r="AN10" s="8">
        <v>4.3755208310258142E-2</v>
      </c>
      <c r="AO10" s="9">
        <v>0.11855219068859095</v>
      </c>
      <c r="AP10" s="8">
        <v>2.2717664767634149E-2</v>
      </c>
      <c r="AQ10" s="9">
        <v>6.1552190688591212E-2</v>
      </c>
      <c r="AS10" s="56"/>
      <c r="AU10" s="45"/>
      <c r="AV10" s="46"/>
    </row>
    <row r="11" spans="2:48" x14ac:dyDescent="0.25">
      <c r="B11" s="5" t="s">
        <v>16</v>
      </c>
      <c r="D11" s="8"/>
      <c r="E11" s="9"/>
      <c r="F11" s="8"/>
      <c r="G11" s="9"/>
      <c r="H11" s="8">
        <v>1.2348831656640025E-2</v>
      </c>
      <c r="I11" s="9">
        <v>2.7097222640727458E-2</v>
      </c>
      <c r="J11" s="8">
        <v>1.2348831656640025E-2</v>
      </c>
      <c r="K11" s="9">
        <v>2.7097222640727458E-2</v>
      </c>
      <c r="L11" s="8">
        <v>1.2348831656640025E-2</v>
      </c>
      <c r="M11" s="9">
        <v>2.7097222640727458E-2</v>
      </c>
      <c r="N11" s="8">
        <v>1.2960203318196362E-2</v>
      </c>
      <c r="O11" s="9">
        <v>2.8438764455374955E-2</v>
      </c>
      <c r="P11" s="8">
        <v>1.3032528758249562E-2</v>
      </c>
      <c r="Q11" s="9">
        <v>2.8597469230547207E-2</v>
      </c>
      <c r="R11" s="8">
        <v>1.3032528758249562E-2</v>
      </c>
      <c r="S11" s="9">
        <v>2.8597469230547207E-2</v>
      </c>
      <c r="T11" s="8">
        <v>1.3032528758249562E-2</v>
      </c>
      <c r="U11" s="9">
        <v>2.8597469230547207E-2</v>
      </c>
      <c r="V11" s="8">
        <v>1.3032528758249562E-2</v>
      </c>
      <c r="W11" s="9">
        <v>2.8597469230547207E-2</v>
      </c>
      <c r="X11" s="8">
        <v>1.3032528758249562E-2</v>
      </c>
      <c r="Y11" s="9">
        <v>2.8597469230547207E-2</v>
      </c>
      <c r="Z11" s="8">
        <v>1.3032528758249562E-2</v>
      </c>
      <c r="AA11" s="9">
        <v>2.8597469230547207E-2</v>
      </c>
      <c r="AB11" s="8">
        <v>1.2229817757943851E-2</v>
      </c>
      <c r="AC11" s="9">
        <v>2.6836068695157735E-2</v>
      </c>
      <c r="AD11" s="8">
        <v>1.2229817757943851E-2</v>
      </c>
      <c r="AE11" s="9">
        <v>2.6836068695157735E-2</v>
      </c>
      <c r="AF11" s="8">
        <v>1.2229817757943851E-2</v>
      </c>
      <c r="AG11" s="9">
        <v>2.6836068695157735E-2</v>
      </c>
      <c r="AH11" s="8">
        <v>1.2169748925148882E-2</v>
      </c>
      <c r="AI11" s="9">
        <v>2.6704258773274286E-2</v>
      </c>
      <c r="AJ11" s="8">
        <v>1.2169748925148882E-2</v>
      </c>
      <c r="AK11" s="9">
        <v>2.6704258773274286E-2</v>
      </c>
      <c r="AL11" s="8">
        <v>1.2169748925148882E-2</v>
      </c>
      <c r="AM11" s="9">
        <v>2.6704258773274286E-2</v>
      </c>
      <c r="AN11" s="8">
        <v>2.0934378879039262E-2</v>
      </c>
      <c r="AO11" s="9">
        <v>4.6016443859053832E-2</v>
      </c>
      <c r="AP11" s="8">
        <v>-2.2457052027480273E-4</v>
      </c>
      <c r="AQ11" s="9">
        <v>-4.9363474303838859E-4</v>
      </c>
      <c r="AS11" s="56"/>
      <c r="AU11" s="45"/>
      <c r="AV11" s="46"/>
    </row>
    <row r="12" spans="2:48" x14ac:dyDescent="0.25">
      <c r="B12" s="5" t="s">
        <v>17</v>
      </c>
      <c r="D12" s="8"/>
      <c r="E12" s="9"/>
      <c r="F12" s="8"/>
      <c r="G12" s="9"/>
      <c r="H12" s="8">
        <v>1.7647058823529127E-2</v>
      </c>
      <c r="I12" s="9">
        <v>2.9999999999999593E-3</v>
      </c>
      <c r="J12" s="8">
        <v>1.7647058823529127E-2</v>
      </c>
      <c r="K12" s="9">
        <v>2.9999999999999593E-3</v>
      </c>
      <c r="L12" s="8">
        <v>1.7647058823529127E-2</v>
      </c>
      <c r="M12" s="9">
        <v>2.9999999999999593E-3</v>
      </c>
      <c r="N12" s="8">
        <v>2.9411764705882026E-2</v>
      </c>
      <c r="O12" s="9">
        <v>4.9999999999999533E-3</v>
      </c>
      <c r="P12" s="8">
        <v>2.3529411764705577E-2</v>
      </c>
      <c r="Q12" s="9">
        <v>3.9999999999999567E-3</v>
      </c>
      <c r="R12" s="8">
        <v>2.3529411764705577E-2</v>
      </c>
      <c r="S12" s="9">
        <v>3.9999999999999567E-3</v>
      </c>
      <c r="T12" s="8">
        <v>2.3529411764705577E-2</v>
      </c>
      <c r="U12" s="9">
        <v>3.9999999999999567E-3</v>
      </c>
      <c r="V12" s="8">
        <v>2.3529411764705577E-2</v>
      </c>
      <c r="W12" s="9">
        <v>3.9999999999999567E-3</v>
      </c>
      <c r="X12" s="8">
        <v>2.3529411764705577E-2</v>
      </c>
      <c r="Y12" s="9">
        <v>3.9999999999999567E-3</v>
      </c>
      <c r="Z12" s="8">
        <v>2.3529411764705577E-2</v>
      </c>
      <c r="AA12" s="9">
        <v>3.9999999999999567E-3</v>
      </c>
      <c r="AB12" s="8">
        <v>2.9411764705882026E-2</v>
      </c>
      <c r="AC12" s="9">
        <v>4.9999999999999533E-3</v>
      </c>
      <c r="AD12" s="8">
        <v>2.9411764705882026E-2</v>
      </c>
      <c r="AE12" s="9">
        <v>4.9999999999999533E-3</v>
      </c>
      <c r="AF12" s="8">
        <v>2.9411764705882026E-2</v>
      </c>
      <c r="AG12" s="9">
        <v>4.9999999999999533E-3</v>
      </c>
      <c r="AH12" s="8">
        <v>3.5294117647058698E-2</v>
      </c>
      <c r="AI12" s="9">
        <v>5.999999999999981E-3</v>
      </c>
      <c r="AJ12" s="8">
        <v>3.5294117647058698E-2</v>
      </c>
      <c r="AK12" s="9">
        <v>5.999999999999981E-3</v>
      </c>
      <c r="AL12" s="8">
        <v>3.5294117647058698E-2</v>
      </c>
      <c r="AM12" s="9">
        <v>5.999999999999981E-3</v>
      </c>
      <c r="AN12" s="8">
        <v>3.5294117647058476E-2</v>
      </c>
      <c r="AO12" s="9">
        <v>5.9999999999999594E-3</v>
      </c>
      <c r="AP12" s="8">
        <v>2.3529411764705799E-2</v>
      </c>
      <c r="AQ12" s="9">
        <v>3.9999999999999836E-3</v>
      </c>
      <c r="AS12" s="56"/>
      <c r="AU12" s="45"/>
      <c r="AV12" s="46"/>
    </row>
    <row r="13" spans="2:48" x14ac:dyDescent="0.25">
      <c r="B13" s="5" t="s">
        <v>18</v>
      </c>
      <c r="D13" s="8"/>
      <c r="E13" s="9"/>
      <c r="F13" s="8"/>
      <c r="G13" s="9"/>
      <c r="H13" s="8">
        <v>1.1747904430778888E-2</v>
      </c>
      <c r="I13" s="9">
        <v>2.7169295977529567E-2</v>
      </c>
      <c r="J13" s="8">
        <v>1.1747904430778888E-2</v>
      </c>
      <c r="K13" s="9">
        <v>2.7169295977529567E-2</v>
      </c>
      <c r="L13" s="8">
        <v>1.1747904430778888E-2</v>
      </c>
      <c r="M13" s="9">
        <v>2.7169295977529567E-2</v>
      </c>
      <c r="N13" s="8">
        <v>1.3013049299943846E-2</v>
      </c>
      <c r="O13" s="9">
        <v>3.0095187621212049E-2</v>
      </c>
      <c r="P13" s="8">
        <v>1.2027429268301137E-2</v>
      </c>
      <c r="Q13" s="9">
        <v>2.7815751103928209E-2</v>
      </c>
      <c r="R13" s="8">
        <v>1.2027429268301137E-2</v>
      </c>
      <c r="S13" s="9">
        <v>2.7815751103928209E-2</v>
      </c>
      <c r="T13" s="8">
        <v>1.2045382307623864E-2</v>
      </c>
      <c r="U13" s="9">
        <v>2.7857270971741864E-2</v>
      </c>
      <c r="V13" s="8">
        <v>1.2045382307623864E-2</v>
      </c>
      <c r="W13" s="9">
        <v>2.7857270971741864E-2</v>
      </c>
      <c r="X13" s="8">
        <v>1.2045382307623864E-2</v>
      </c>
      <c r="Y13" s="9">
        <v>2.7857270971741864E-2</v>
      </c>
      <c r="Z13" s="8">
        <v>1.2045382307623864E-2</v>
      </c>
      <c r="AA13" s="9">
        <v>2.7857270971741864E-2</v>
      </c>
      <c r="AB13" s="8">
        <v>1.1296472325200257E-2</v>
      </c>
      <c r="AC13" s="9">
        <v>2.6125272120977965E-2</v>
      </c>
      <c r="AD13" s="8">
        <v>1.1296472325200257E-2</v>
      </c>
      <c r="AE13" s="9">
        <v>2.6125272120977965E-2</v>
      </c>
      <c r="AF13" s="8">
        <v>1.1296472325200257E-2</v>
      </c>
      <c r="AG13" s="9">
        <v>2.6125272120977965E-2</v>
      </c>
      <c r="AH13" s="8">
        <v>1.1192615985084142E-2</v>
      </c>
      <c r="AI13" s="9">
        <v>2.5885084293405424E-2</v>
      </c>
      <c r="AJ13" s="8">
        <v>1.1192615985084142E-2</v>
      </c>
      <c r="AK13" s="9">
        <v>2.5885084293405424E-2</v>
      </c>
      <c r="AL13" s="8">
        <v>1.1192615985084142E-2</v>
      </c>
      <c r="AM13" s="9">
        <v>2.5885084293405424E-2</v>
      </c>
      <c r="AN13" s="8" t="s">
        <v>80</v>
      </c>
      <c r="AO13" s="9">
        <v>0</v>
      </c>
      <c r="AP13" s="8" t="s">
        <v>80</v>
      </c>
      <c r="AQ13" s="9">
        <v>0</v>
      </c>
      <c r="AR13" s="1" t="s">
        <v>95</v>
      </c>
      <c r="AS13" s="56"/>
      <c r="AU13" s="45"/>
      <c r="AV13" s="46"/>
    </row>
    <row r="14" spans="2:48" x14ac:dyDescent="0.25">
      <c r="B14" s="5" t="s">
        <v>19</v>
      </c>
      <c r="D14" s="8"/>
      <c r="E14" s="9"/>
      <c r="F14" s="8"/>
      <c r="G14" s="9"/>
      <c r="H14" s="8">
        <v>1.384417476012012E-2</v>
      </c>
      <c r="I14" s="9">
        <v>2.8375461657407414E-2</v>
      </c>
      <c r="J14" s="8">
        <v>1.384417476012012E-2</v>
      </c>
      <c r="K14" s="9">
        <v>2.8375461657407414E-2</v>
      </c>
      <c r="L14" s="8">
        <v>1.384417476012012E-2</v>
      </c>
      <c r="M14" s="9">
        <v>2.8375461657407414E-2</v>
      </c>
      <c r="N14" s="8">
        <v>1.4834856469453372E-2</v>
      </c>
      <c r="O14" s="9">
        <v>3.0405994451522443E-2</v>
      </c>
      <c r="P14" s="8">
        <v>1.4116603452242638E-2</v>
      </c>
      <c r="Q14" s="9">
        <v>2.8933840184234987E-2</v>
      </c>
      <c r="R14" s="8">
        <v>1.4116603452242638E-2</v>
      </c>
      <c r="S14" s="9">
        <v>2.8933840184234987E-2</v>
      </c>
      <c r="T14" s="8">
        <v>1.4116603452242638E-2</v>
      </c>
      <c r="U14" s="9">
        <v>2.8933840184234987E-2</v>
      </c>
      <c r="V14" s="8">
        <v>1.4116603452242638E-2</v>
      </c>
      <c r="W14" s="9">
        <v>2.8933840184234987E-2</v>
      </c>
      <c r="X14" s="8">
        <v>1.4116603452242638E-2</v>
      </c>
      <c r="Y14" s="9">
        <v>2.8933840184234987E-2</v>
      </c>
      <c r="Z14" s="8">
        <v>1.4116603452242638E-2</v>
      </c>
      <c r="AA14" s="9">
        <v>2.8933840184234987E-2</v>
      </c>
      <c r="AB14" s="8">
        <v>1.244068333136461E-2</v>
      </c>
      <c r="AC14" s="9">
        <v>2.5498820910436322E-2</v>
      </c>
      <c r="AD14" s="8">
        <v>1.244068333136461E-2</v>
      </c>
      <c r="AE14" s="9">
        <v>2.5498820910436322E-2</v>
      </c>
      <c r="AF14" s="8">
        <v>1.244068333136461E-2</v>
      </c>
      <c r="AG14" s="9">
        <v>2.5498820910436322E-2</v>
      </c>
      <c r="AH14" s="8">
        <v>1.2349159148524746E-2</v>
      </c>
      <c r="AI14" s="9">
        <v>2.5311230029368949E-2</v>
      </c>
      <c r="AJ14" s="8">
        <v>1.2349159148524746E-2</v>
      </c>
      <c r="AK14" s="9">
        <v>2.5311230029368949E-2</v>
      </c>
      <c r="AL14" s="8">
        <v>1.2349159148524746E-2</v>
      </c>
      <c r="AM14" s="9">
        <v>2.5311230029368949E-2</v>
      </c>
      <c r="AN14" s="8" t="s">
        <v>80</v>
      </c>
      <c r="AO14" s="9">
        <v>0</v>
      </c>
      <c r="AP14" s="8" t="s">
        <v>80</v>
      </c>
      <c r="AQ14" s="9">
        <v>0</v>
      </c>
      <c r="AR14" s="1" t="s">
        <v>95</v>
      </c>
      <c r="AS14" s="56"/>
      <c r="AU14" s="45"/>
      <c r="AV14" s="46"/>
    </row>
    <row r="15" spans="2:48" x14ac:dyDescent="0.25">
      <c r="B15" s="5" t="s">
        <v>20</v>
      </c>
      <c r="D15" s="8"/>
      <c r="E15" s="9"/>
      <c r="F15" s="8"/>
      <c r="G15" s="9"/>
      <c r="H15" s="8">
        <v>1.6147900560947503E-2</v>
      </c>
      <c r="I15" s="9">
        <v>3.4332649802933039E-2</v>
      </c>
      <c r="J15" s="8">
        <v>1.6147900560947503E-2</v>
      </c>
      <c r="K15" s="9">
        <v>3.4332649802933039E-2</v>
      </c>
      <c r="L15" s="8">
        <v>1.6147900560947503E-2</v>
      </c>
      <c r="M15" s="9">
        <v>3.4332649802933039E-2</v>
      </c>
      <c r="N15" s="8">
        <v>1.2313498681851831E-2</v>
      </c>
      <c r="O15" s="9">
        <v>2.6180185869814881E-2</v>
      </c>
      <c r="P15" s="8">
        <v>1.4511382458834321E-2</v>
      </c>
      <c r="Q15" s="9">
        <v>3.0853188018786726E-2</v>
      </c>
      <c r="R15" s="8">
        <v>1.4511382458834321E-2</v>
      </c>
      <c r="S15" s="9">
        <v>3.0853188018786726E-2</v>
      </c>
      <c r="T15" s="8">
        <v>1.4511382458834321E-2</v>
      </c>
      <c r="U15" s="9">
        <v>3.0853188018786726E-2</v>
      </c>
      <c r="V15" s="8">
        <v>1.4511382458834321E-2</v>
      </c>
      <c r="W15" s="9">
        <v>3.0853188018786726E-2</v>
      </c>
      <c r="X15" s="8">
        <v>1.4511382458834321E-2</v>
      </c>
      <c r="Y15" s="9">
        <v>3.0853188018786726E-2</v>
      </c>
      <c r="Z15" s="8">
        <v>1.4511382458834321E-2</v>
      </c>
      <c r="AA15" s="9">
        <v>3.0853188018786726E-2</v>
      </c>
      <c r="AB15" s="8">
        <v>1.4403747519623034E-2</v>
      </c>
      <c r="AC15" s="9">
        <v>3.0624341385718144E-2</v>
      </c>
      <c r="AD15" s="8">
        <v>1.4403747519623034E-2</v>
      </c>
      <c r="AE15" s="9">
        <v>3.0624341385718144E-2</v>
      </c>
      <c r="AF15" s="8">
        <v>1.4403747519623034E-2</v>
      </c>
      <c r="AG15" s="9">
        <v>3.0624341385718144E-2</v>
      </c>
      <c r="AH15" s="8">
        <v>1.4525856560170691E-2</v>
      </c>
      <c r="AI15" s="9">
        <v>3.0883961942029404E-2</v>
      </c>
      <c r="AJ15" s="8">
        <v>1.4525856560170691E-2</v>
      </c>
      <c r="AK15" s="9">
        <v>3.0883961942029404E-2</v>
      </c>
      <c r="AL15" s="8">
        <v>1.4525856560170691E-2</v>
      </c>
      <c r="AM15" s="9">
        <v>3.0883961942029404E-2</v>
      </c>
      <c r="AN15" s="8" t="s">
        <v>80</v>
      </c>
      <c r="AO15" s="9">
        <v>0</v>
      </c>
      <c r="AP15" s="8" t="s">
        <v>80</v>
      </c>
      <c r="AQ15" s="9">
        <v>0</v>
      </c>
      <c r="AR15" s="1" t="s">
        <v>95</v>
      </c>
      <c r="AS15" s="56"/>
      <c r="AU15" s="45"/>
      <c r="AV15" s="46"/>
    </row>
    <row r="16" spans="2:48" x14ac:dyDescent="0.25">
      <c r="B16" s="5" t="s">
        <v>90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 t="s">
        <v>80</v>
      </c>
      <c r="AO16" s="9">
        <v>0</v>
      </c>
      <c r="AP16" s="8" t="s">
        <v>80</v>
      </c>
      <c r="AQ16" s="9">
        <v>0</v>
      </c>
      <c r="AU16" s="45"/>
      <c r="AV16" s="46"/>
    </row>
    <row r="17" spans="2:48" x14ac:dyDescent="0.25">
      <c r="B17" s="5" t="s">
        <v>91</v>
      </c>
      <c r="D17" s="8"/>
      <c r="E17" s="9"/>
      <c r="F17" s="8"/>
      <c r="G17" s="9"/>
      <c r="H17" s="8">
        <v>2.890865271910803E-2</v>
      </c>
      <c r="I17" s="9">
        <v>7.1919919925611614E-2</v>
      </c>
      <c r="J17" s="8">
        <v>2.890865271910803E-2</v>
      </c>
      <c r="K17" s="9">
        <v>7.1919919925611614E-2</v>
      </c>
      <c r="L17" s="8">
        <v>2.890865271910803E-2</v>
      </c>
      <c r="M17" s="9">
        <v>7.1919919925611614E-2</v>
      </c>
      <c r="N17" s="8">
        <v>3.0235304186267298E-2</v>
      </c>
      <c r="O17" s="9">
        <v>7.5220408129415939E-2</v>
      </c>
      <c r="P17" s="8">
        <v>2.9397288997129012E-2</v>
      </c>
      <c r="Q17" s="9">
        <v>7.313556571614642E-2</v>
      </c>
      <c r="R17" s="8">
        <v>2.9397288997129012E-2</v>
      </c>
      <c r="S17" s="9">
        <v>7.313556571614642E-2</v>
      </c>
      <c r="T17" s="8">
        <v>2.9423027121221912E-2</v>
      </c>
      <c r="U17" s="9">
        <v>7.3199597888167087E-2</v>
      </c>
      <c r="V17" s="8">
        <v>2.9423027121221912E-2</v>
      </c>
      <c r="W17" s="9">
        <v>7.3199597888167087E-2</v>
      </c>
      <c r="X17" s="8">
        <v>2.9423027121221912E-2</v>
      </c>
      <c r="Y17" s="9">
        <v>7.3199597888167087E-2</v>
      </c>
      <c r="Z17" s="8">
        <v>2.9448765245315034E-2</v>
      </c>
      <c r="AA17" s="9">
        <v>7.3263630060188378E-2</v>
      </c>
      <c r="AB17" s="8">
        <v>2.805603287650893E-2</v>
      </c>
      <c r="AC17" s="9">
        <v>6.9798743563553409E-2</v>
      </c>
      <c r="AD17" s="8">
        <v>2.805603287650893E-2</v>
      </c>
      <c r="AE17" s="9">
        <v>6.9798743563553409E-2</v>
      </c>
      <c r="AF17" s="8">
        <v>2.805603287650893E-2</v>
      </c>
      <c r="AG17" s="9">
        <v>6.9798743563553409E-2</v>
      </c>
      <c r="AH17" s="8">
        <v>2.7907292387168825E-2</v>
      </c>
      <c r="AI17" s="9">
        <v>6.9428701964348902E-2</v>
      </c>
      <c r="AJ17" s="8">
        <v>2.7907292387168825E-2</v>
      </c>
      <c r="AK17" s="9">
        <v>6.9428701964348902E-2</v>
      </c>
      <c r="AL17" s="8">
        <v>2.7907292387168825E-2</v>
      </c>
      <c r="AM17" s="9">
        <v>6.9428701964348902E-2</v>
      </c>
      <c r="AN17" s="8">
        <v>3.7806897960716901E-2</v>
      </c>
      <c r="AO17" s="9">
        <v>9.4189599340886748E-2</v>
      </c>
      <c r="AP17" s="8">
        <v>1.4643356429972831E-2</v>
      </c>
      <c r="AQ17" s="9">
        <v>3.6481487494108837E-2</v>
      </c>
      <c r="AU17" s="45"/>
      <c r="AV17" s="46"/>
    </row>
    <row r="18" spans="2:48" x14ac:dyDescent="0.25">
      <c r="B18" s="5" t="s">
        <v>21</v>
      </c>
      <c r="D18" s="8"/>
      <c r="E18" s="9"/>
      <c r="F18" s="8"/>
      <c r="G18" s="9"/>
      <c r="H18" s="8">
        <v>9.4754897683142492E-3</v>
      </c>
      <c r="I18" s="9">
        <v>2.3915042880695393E-2</v>
      </c>
      <c r="J18" s="8">
        <v>9.4754897683142492E-3</v>
      </c>
      <c r="K18" s="9">
        <v>2.3915042880695393E-2</v>
      </c>
      <c r="L18" s="8">
        <v>9.4754897683142492E-3</v>
      </c>
      <c r="M18" s="9">
        <v>2.3915042880695393E-2</v>
      </c>
      <c r="N18" s="8">
        <v>1.1295957584386729E-2</v>
      </c>
      <c r="O18" s="9">
        <v>2.8509693600480272E-2</v>
      </c>
      <c r="P18" s="8">
        <v>1.0235638902338584E-2</v>
      </c>
      <c r="Q18" s="9">
        <v>2.5833571587961606E-2</v>
      </c>
      <c r="R18" s="8">
        <v>1.0235638902338584E-2</v>
      </c>
      <c r="S18" s="9">
        <v>2.5833571587961606E-2</v>
      </c>
      <c r="T18" s="8">
        <v>1.0263130365045336E-2</v>
      </c>
      <c r="U18" s="9">
        <v>2.5902956867832116E-2</v>
      </c>
      <c r="V18" s="8">
        <v>1.0263130365045336E-2</v>
      </c>
      <c r="W18" s="9">
        <v>2.5902956867832116E-2</v>
      </c>
      <c r="X18" s="8">
        <v>1.0263130365045336E-2</v>
      </c>
      <c r="Y18" s="9">
        <v>2.5902956867832116E-2</v>
      </c>
      <c r="Z18" s="8">
        <v>1.0263130365045336E-2</v>
      </c>
      <c r="AA18" s="9">
        <v>2.5902956867832116E-2</v>
      </c>
      <c r="AB18" s="8">
        <v>1.1175975391372939E-2</v>
      </c>
      <c r="AC18" s="9">
        <v>2.8206872389017583E-2</v>
      </c>
      <c r="AD18" s="8">
        <v>1.1175975391372939E-2</v>
      </c>
      <c r="AE18" s="9">
        <v>2.8206872389017583E-2</v>
      </c>
      <c r="AF18" s="8">
        <v>1.1175975391372939E-2</v>
      </c>
      <c r="AG18" s="9">
        <v>2.8206872389017583E-2</v>
      </c>
      <c r="AH18" s="8">
        <v>1.1169622650990974E-2</v>
      </c>
      <c r="AI18" s="9">
        <v>2.8190838805280914E-2</v>
      </c>
      <c r="AJ18" s="8">
        <v>1.1169622650990974E-2</v>
      </c>
      <c r="AK18" s="9">
        <v>2.8190838805280914E-2</v>
      </c>
      <c r="AL18" s="8">
        <v>1.1169622650990974E-2</v>
      </c>
      <c r="AM18" s="9">
        <v>2.8190838805280914E-2</v>
      </c>
      <c r="AN18" s="8">
        <v>3.4961998824644125E-2</v>
      </c>
      <c r="AO18" s="9">
        <v>8.7834105851624336E-2</v>
      </c>
      <c r="AP18" s="8">
        <v>1.5671792781941196E-2</v>
      </c>
      <c r="AQ18" s="9">
        <v>3.9371830912695416E-2</v>
      </c>
      <c r="AS18" s="56"/>
      <c r="AU18" s="45"/>
      <c r="AV18" s="46"/>
    </row>
    <row r="19" spans="2:48" x14ac:dyDescent="0.25">
      <c r="B19" s="5" t="s">
        <v>22</v>
      </c>
      <c r="D19" s="8"/>
      <c r="E19" s="9"/>
      <c r="F19" s="8"/>
      <c r="G19" s="9"/>
      <c r="H19" s="8">
        <v>1.5150526745649984E-2</v>
      </c>
      <c r="I19" s="9">
        <v>3.2418762785932892E-2</v>
      </c>
      <c r="J19" s="8">
        <v>1.5150526745649984E-2</v>
      </c>
      <c r="K19" s="9">
        <v>3.2418762785932892E-2</v>
      </c>
      <c r="L19" s="8">
        <v>1.5150526745649984E-2</v>
      </c>
      <c r="M19" s="9">
        <v>3.2418762785932892E-2</v>
      </c>
      <c r="N19" s="8">
        <v>1.7630444381642407E-2</v>
      </c>
      <c r="O19" s="9">
        <v>3.7725235816184047E-2</v>
      </c>
      <c r="P19" s="8">
        <v>1.6338230635799755E-2</v>
      </c>
      <c r="Q19" s="9">
        <v>3.4960185359623266E-2</v>
      </c>
      <c r="R19" s="8">
        <v>1.6338230635799755E-2</v>
      </c>
      <c r="S19" s="9">
        <v>3.4960185359623266E-2</v>
      </c>
      <c r="T19" s="8">
        <v>1.6338230635799755E-2</v>
      </c>
      <c r="U19" s="9">
        <v>3.4960185359623266E-2</v>
      </c>
      <c r="V19" s="8">
        <v>1.6338230635799755E-2</v>
      </c>
      <c r="W19" s="9">
        <v>3.4960185359623266E-2</v>
      </c>
      <c r="X19" s="8">
        <v>1.6338230635799755E-2</v>
      </c>
      <c r="Y19" s="9">
        <v>3.4960185359623266E-2</v>
      </c>
      <c r="Z19" s="8">
        <v>1.6369115012763613E-2</v>
      </c>
      <c r="AA19" s="9">
        <v>3.5026271067888672E-2</v>
      </c>
      <c r="AB19" s="8">
        <v>1.6321682063716647E-2</v>
      </c>
      <c r="AC19" s="9">
        <v>3.4924775090276534E-2</v>
      </c>
      <c r="AD19" s="8">
        <v>1.6321682063716647E-2</v>
      </c>
      <c r="AE19" s="9">
        <v>3.4924775090276534E-2</v>
      </c>
      <c r="AF19" s="8">
        <v>1.6321682063716647E-2</v>
      </c>
      <c r="AG19" s="9">
        <v>3.4924775090276534E-2</v>
      </c>
      <c r="AH19" s="8">
        <v>1.6476103948535714E-2</v>
      </c>
      <c r="AI19" s="9">
        <v>3.5255203631604046E-2</v>
      </c>
      <c r="AJ19" s="8">
        <v>1.6476103948535714E-2</v>
      </c>
      <c r="AK19" s="9">
        <v>3.5255203631604046E-2</v>
      </c>
      <c r="AL19" s="8">
        <v>1.6476103948535714E-2</v>
      </c>
      <c r="AM19" s="9">
        <v>3.5255203631604046E-2</v>
      </c>
      <c r="AN19" s="8">
        <v>3.8725611426938533E-2</v>
      </c>
      <c r="AO19" s="9">
        <v>8.330628889640497E-2</v>
      </c>
      <c r="AP19" s="8">
        <v>1.8448795055261868E-2</v>
      </c>
      <c r="AQ19" s="9">
        <v>3.9686930535978805E-2</v>
      </c>
      <c r="AS19" s="56"/>
      <c r="AU19" s="45"/>
      <c r="AV19" s="46"/>
    </row>
    <row r="20" spans="2:48" x14ac:dyDescent="0.25">
      <c r="B20" s="5" t="s">
        <v>23</v>
      </c>
      <c r="D20" s="8"/>
      <c r="E20" s="9"/>
      <c r="F20" s="8"/>
      <c r="G20" s="9"/>
      <c r="H20" s="8">
        <v>1.595495187383178E-2</v>
      </c>
      <c r="I20" s="9">
        <v>2.63136038876149E-2</v>
      </c>
      <c r="J20" s="8">
        <v>1.595495187383178E-2</v>
      </c>
      <c r="K20" s="9">
        <v>2.63136038876149E-2</v>
      </c>
      <c r="L20" s="8">
        <v>1.595495187383178E-2</v>
      </c>
      <c r="M20" s="9">
        <v>2.63136038876149E-2</v>
      </c>
      <c r="N20" s="8">
        <v>1.5912985306196337E-2</v>
      </c>
      <c r="O20" s="9">
        <v>2.624439079026359E-2</v>
      </c>
      <c r="P20" s="8">
        <v>1.4974262378624426E-2</v>
      </c>
      <c r="Q20" s="9">
        <v>2.4696207914396452E-2</v>
      </c>
      <c r="R20" s="8">
        <v>1.4974262378624426E-2</v>
      </c>
      <c r="S20" s="9">
        <v>2.4696207914396452E-2</v>
      </c>
      <c r="T20" s="8">
        <v>1.4974262378624426E-2</v>
      </c>
      <c r="U20" s="9">
        <v>2.4696207914396452E-2</v>
      </c>
      <c r="V20" s="8">
        <v>1.4974262378624426E-2</v>
      </c>
      <c r="W20" s="9">
        <v>2.4696207914396452E-2</v>
      </c>
      <c r="X20" s="8">
        <v>1.4974262378624426E-2</v>
      </c>
      <c r="Y20" s="9">
        <v>2.4696207914396452E-2</v>
      </c>
      <c r="Z20" s="8">
        <v>1.5012848230600451E-2</v>
      </c>
      <c r="AA20" s="9">
        <v>2.4759845387739447E-2</v>
      </c>
      <c r="AB20" s="8">
        <v>1.3348644333202264E-2</v>
      </c>
      <c r="AC20" s="9">
        <v>2.201516759173908E-2</v>
      </c>
      <c r="AD20" s="8">
        <v>1.3348644333202264E-2</v>
      </c>
      <c r="AE20" s="9">
        <v>2.201516759173908E-2</v>
      </c>
      <c r="AF20" s="8">
        <v>1.3348644333202264E-2</v>
      </c>
      <c r="AG20" s="9">
        <v>2.201516759173908E-2</v>
      </c>
      <c r="AH20" s="8">
        <v>1.4317945867948767E-2</v>
      </c>
      <c r="AI20" s="9">
        <v>2.3613782042893341E-2</v>
      </c>
      <c r="AJ20" s="8">
        <v>1.4317945867948767E-2</v>
      </c>
      <c r="AK20" s="9">
        <v>2.3613782042893341E-2</v>
      </c>
      <c r="AL20" s="8">
        <v>1.4317945867948767E-2</v>
      </c>
      <c r="AM20" s="9">
        <v>2.3613782042893341E-2</v>
      </c>
      <c r="AN20" s="8">
        <v>3.5372240645787478E-2</v>
      </c>
      <c r="AO20" s="9">
        <v>5.8453922723433839E-2</v>
      </c>
      <c r="AP20" s="8">
        <v>1.2727321517298273E-2</v>
      </c>
      <c r="AQ20" s="9">
        <v>2.1032364782835787E-2</v>
      </c>
      <c r="AS20" s="56"/>
      <c r="AU20" s="45"/>
      <c r="AV20" s="46"/>
    </row>
    <row r="21" spans="2:48" x14ac:dyDescent="0.25">
      <c r="B21" s="5" t="s">
        <v>76</v>
      </c>
      <c r="D21" s="8"/>
      <c r="E21" s="9"/>
      <c r="F21" s="8"/>
      <c r="G21" s="9"/>
      <c r="H21" s="8">
        <v>2.014802631578938E-2</v>
      </c>
      <c r="I21" s="9">
        <v>4.8999999999999724E-2</v>
      </c>
      <c r="J21" s="8">
        <v>2.014802631578938E-2</v>
      </c>
      <c r="K21" s="9">
        <v>4.8999999999999724E-2</v>
      </c>
      <c r="L21" s="8">
        <v>2.014802631578938E-2</v>
      </c>
      <c r="M21" s="9">
        <v>4.8999999999999724E-2</v>
      </c>
      <c r="N21" s="8">
        <v>1.3569078947368363E-2</v>
      </c>
      <c r="O21" s="9">
        <v>3.2999999999999981E-2</v>
      </c>
      <c r="P21" s="8">
        <v>2.055921052631593E-2</v>
      </c>
      <c r="Q21" s="9">
        <v>5.0000000000000211E-2</v>
      </c>
      <c r="R21" s="8">
        <v>2.055921052631593E-2</v>
      </c>
      <c r="S21" s="9">
        <v>5.0000000000000211E-2</v>
      </c>
      <c r="T21" s="8">
        <v>2.055921052631593E-2</v>
      </c>
      <c r="U21" s="9">
        <v>5.0000000000000211E-2</v>
      </c>
      <c r="V21" s="8">
        <v>2.055921052631593E-2</v>
      </c>
      <c r="W21" s="9">
        <v>5.0000000000000211E-2</v>
      </c>
      <c r="X21" s="8">
        <v>2.055921052631593E-2</v>
      </c>
      <c r="Y21" s="9">
        <v>5.0000000000000211E-2</v>
      </c>
      <c r="Z21" s="8">
        <v>2.055921052631593E-2</v>
      </c>
      <c r="AA21" s="9">
        <v>5.0000000000000211E-2</v>
      </c>
      <c r="AB21" s="8">
        <v>2.508223684210531E-2</v>
      </c>
      <c r="AC21" s="9">
        <v>6.1000000000000068E-2</v>
      </c>
      <c r="AD21" s="8">
        <v>2.508223684210531E-2</v>
      </c>
      <c r="AE21" s="9">
        <v>6.1000000000000068E-2</v>
      </c>
      <c r="AF21" s="8">
        <v>2.508223684210531E-2</v>
      </c>
      <c r="AG21" s="9">
        <v>6.1000000000000068E-2</v>
      </c>
      <c r="AH21" s="8">
        <v>2.5904605263157965E-2</v>
      </c>
      <c r="AI21" s="9">
        <v>6.3000000000000195E-2</v>
      </c>
      <c r="AJ21" s="8">
        <v>2.5904605263157965E-2</v>
      </c>
      <c r="AK21" s="9">
        <v>6.3000000000000195E-2</v>
      </c>
      <c r="AL21" s="8">
        <v>2.5904605263157965E-2</v>
      </c>
      <c r="AM21" s="9">
        <v>6.3000000000000195E-2</v>
      </c>
      <c r="AN21" s="8">
        <v>3.7006578947368141E-2</v>
      </c>
      <c r="AO21" s="9">
        <v>8.9999999999999525E-2</v>
      </c>
      <c r="AP21" s="8">
        <v>2.1792763157894468E-2</v>
      </c>
      <c r="AQ21" s="9">
        <v>5.2999999999999457E-2</v>
      </c>
      <c r="AS21" s="56"/>
      <c r="AU21" s="45"/>
      <c r="AV21" s="46"/>
    </row>
    <row r="22" spans="2:48" x14ac:dyDescent="0.25">
      <c r="B22" s="5" t="s">
        <v>77</v>
      </c>
      <c r="D22" s="8"/>
      <c r="E22" s="9"/>
      <c r="F22" s="8"/>
      <c r="G22" s="9"/>
      <c r="H22" s="8">
        <v>1.8038987489089608E-2</v>
      </c>
      <c r="I22" s="9">
        <v>6.200000000000061E-2</v>
      </c>
      <c r="J22" s="8">
        <v>1.8038987489089608E-2</v>
      </c>
      <c r="K22" s="9">
        <v>6.200000000000061E-2</v>
      </c>
      <c r="L22" s="8">
        <v>1.8038987489089608E-2</v>
      </c>
      <c r="M22" s="9">
        <v>6.200000000000061E-2</v>
      </c>
      <c r="N22" s="8">
        <v>1.2801862089031113E-2</v>
      </c>
      <c r="O22" s="9">
        <v>4.4000000000000074E-2</v>
      </c>
      <c r="P22" s="8">
        <v>1.7748036077975371E-2</v>
      </c>
      <c r="Q22" s="9">
        <v>6.1000000000001109E-2</v>
      </c>
      <c r="R22" s="8">
        <v>1.7748036077975371E-2</v>
      </c>
      <c r="S22" s="9">
        <v>6.1000000000001109E-2</v>
      </c>
      <c r="T22" s="8">
        <v>1.7748036077975371E-2</v>
      </c>
      <c r="U22" s="9">
        <v>6.1000000000001109E-2</v>
      </c>
      <c r="V22" s="8">
        <v>1.7748036077975371E-2</v>
      </c>
      <c r="W22" s="9">
        <v>6.1000000000001109E-2</v>
      </c>
      <c r="X22" s="8">
        <v>1.7748036077975371E-2</v>
      </c>
      <c r="Y22" s="9">
        <v>6.1000000000001109E-2</v>
      </c>
      <c r="Z22" s="8">
        <v>1.7748036077975371E-2</v>
      </c>
      <c r="AA22" s="9">
        <v>6.1000000000001109E-2</v>
      </c>
      <c r="AB22" s="8">
        <v>1.9784695955775478E-2</v>
      </c>
      <c r="AC22" s="9">
        <v>6.8000000000000005E-2</v>
      </c>
      <c r="AD22" s="8">
        <v>1.9784695955775478E-2</v>
      </c>
      <c r="AE22" s="9">
        <v>6.8000000000000005E-2</v>
      </c>
      <c r="AF22" s="8">
        <v>1.9784695955775478E-2</v>
      </c>
      <c r="AG22" s="9">
        <v>6.8000000000000005E-2</v>
      </c>
      <c r="AH22" s="8">
        <v>2.0075647366889715E-2</v>
      </c>
      <c r="AI22" s="9">
        <v>6.9000000000000103E-2</v>
      </c>
      <c r="AJ22" s="8">
        <v>2.0075647366889715E-2</v>
      </c>
      <c r="AK22" s="9">
        <v>6.9000000000000103E-2</v>
      </c>
      <c r="AL22" s="8">
        <v>2.0075647366889715E-2</v>
      </c>
      <c r="AM22" s="9">
        <v>6.9000000000000103E-2</v>
      </c>
      <c r="AN22" s="8">
        <v>3.2877509455920828E-2</v>
      </c>
      <c r="AO22" s="9">
        <v>0.11299999999999992</v>
      </c>
      <c r="AP22" s="8">
        <v>1.3965667733488285E-2</v>
      </c>
      <c r="AQ22" s="9">
        <v>4.7999999999999397E-2</v>
      </c>
      <c r="AS22" s="56"/>
      <c r="AU22" s="45"/>
      <c r="AV22" s="46"/>
    </row>
    <row r="23" spans="2:48" x14ac:dyDescent="0.25">
      <c r="B23" s="5" t="s">
        <v>78</v>
      </c>
      <c r="D23" s="8"/>
      <c r="E23" s="9"/>
      <c r="F23" s="8"/>
      <c r="G23" s="9"/>
      <c r="H23" s="8">
        <v>1.6268980477223582E-2</v>
      </c>
      <c r="I23" s="9">
        <v>9.0000000000001218E-2</v>
      </c>
      <c r="J23" s="8">
        <v>1.6268980477223582E-2</v>
      </c>
      <c r="K23" s="9">
        <v>9.0000000000001218E-2</v>
      </c>
      <c r="L23" s="8">
        <v>1.6268980477223582E-2</v>
      </c>
      <c r="M23" s="9">
        <v>9.0000000000001218E-2</v>
      </c>
      <c r="N23" s="8">
        <v>1.3195950831525805E-2</v>
      </c>
      <c r="O23" s="9">
        <v>7.3000000000000828E-2</v>
      </c>
      <c r="P23" s="8">
        <v>1.5726681127982811E-2</v>
      </c>
      <c r="Q23" s="9">
        <v>8.7000000000000938E-2</v>
      </c>
      <c r="R23" s="8">
        <v>1.5726681127982811E-2</v>
      </c>
      <c r="S23" s="9">
        <v>8.7000000000000938E-2</v>
      </c>
      <c r="T23" s="8">
        <v>1.5726681127982811E-2</v>
      </c>
      <c r="U23" s="9">
        <v>8.7000000000000938E-2</v>
      </c>
      <c r="V23" s="8">
        <v>1.5726681127982811E-2</v>
      </c>
      <c r="W23" s="9">
        <v>8.7000000000000938E-2</v>
      </c>
      <c r="X23" s="8">
        <v>1.5726681127982811E-2</v>
      </c>
      <c r="Y23" s="9">
        <v>8.7000000000000938E-2</v>
      </c>
      <c r="Z23" s="8">
        <v>1.5726681127982811E-2</v>
      </c>
      <c r="AA23" s="9">
        <v>8.7000000000000938E-2</v>
      </c>
      <c r="AB23" s="8">
        <v>1.5907447577729661E-2</v>
      </c>
      <c r="AC23" s="9">
        <v>8.8000000000001036E-2</v>
      </c>
      <c r="AD23" s="8">
        <v>1.5907447577729661E-2</v>
      </c>
      <c r="AE23" s="9">
        <v>8.8000000000001036E-2</v>
      </c>
      <c r="AF23" s="8">
        <v>1.5907447577729661E-2</v>
      </c>
      <c r="AG23" s="9">
        <v>8.8000000000001036E-2</v>
      </c>
      <c r="AH23" s="8">
        <v>1.6268980477223582E-2</v>
      </c>
      <c r="AI23" s="9">
        <v>9.0000000000001218E-2</v>
      </c>
      <c r="AJ23" s="8">
        <v>1.6268980477223582E-2</v>
      </c>
      <c r="AK23" s="9">
        <v>9.0000000000001218E-2</v>
      </c>
      <c r="AL23" s="8">
        <v>1.6268980477223582E-2</v>
      </c>
      <c r="AM23" s="9">
        <v>9.0000000000001218E-2</v>
      </c>
      <c r="AN23" s="8">
        <v>3.0187997107736786E-2</v>
      </c>
      <c r="AO23" s="9">
        <v>0.16699999999999948</v>
      </c>
      <c r="AP23" s="8">
        <v>9.038322487346262E-3</v>
      </c>
      <c r="AQ23" s="9">
        <v>4.9999999999999142E-2</v>
      </c>
      <c r="AS23" s="56"/>
      <c r="AU23" s="45"/>
      <c r="AV23" s="46"/>
    </row>
    <row r="24" spans="2:48" x14ac:dyDescent="0.25">
      <c r="B24" s="5" t="s">
        <v>79</v>
      </c>
      <c r="D24" s="8"/>
      <c r="E24" s="9"/>
      <c r="F24" s="8"/>
      <c r="G24" s="9"/>
      <c r="H24" s="8" t="s">
        <v>80</v>
      </c>
      <c r="I24" s="9">
        <v>0</v>
      </c>
      <c r="J24" s="8" t="s">
        <v>80</v>
      </c>
      <c r="K24" s="9">
        <v>0</v>
      </c>
      <c r="L24" s="8" t="s">
        <v>80</v>
      </c>
      <c r="M24" s="9">
        <v>0</v>
      </c>
      <c r="N24" s="8" t="s">
        <v>80</v>
      </c>
      <c r="O24" s="9">
        <v>0</v>
      </c>
      <c r="P24" s="8" t="s">
        <v>80</v>
      </c>
      <c r="Q24" s="9">
        <v>0</v>
      </c>
      <c r="R24" s="8" t="s">
        <v>80</v>
      </c>
      <c r="S24" s="9">
        <v>0</v>
      </c>
      <c r="T24" s="8" t="s">
        <v>80</v>
      </c>
      <c r="U24" s="9">
        <v>0</v>
      </c>
      <c r="V24" s="8" t="s">
        <v>80</v>
      </c>
      <c r="W24" s="9">
        <v>0</v>
      </c>
      <c r="X24" s="8" t="s">
        <v>80</v>
      </c>
      <c r="Y24" s="9">
        <v>0</v>
      </c>
      <c r="Z24" s="8" t="s">
        <v>80</v>
      </c>
      <c r="AA24" s="9">
        <v>0</v>
      </c>
      <c r="AB24" s="8" t="s">
        <v>80</v>
      </c>
      <c r="AC24" s="9">
        <v>0</v>
      </c>
      <c r="AD24" s="8" t="s">
        <v>80</v>
      </c>
      <c r="AE24" s="9">
        <v>0</v>
      </c>
      <c r="AF24" s="8" t="s">
        <v>80</v>
      </c>
      <c r="AG24" s="9">
        <v>0</v>
      </c>
      <c r="AH24" s="8" t="s">
        <v>80</v>
      </c>
      <c r="AI24" s="9">
        <v>0</v>
      </c>
      <c r="AJ24" s="8" t="s">
        <v>80</v>
      </c>
      <c r="AK24" s="9">
        <v>0</v>
      </c>
      <c r="AL24" s="8" t="s">
        <v>80</v>
      </c>
      <c r="AM24" s="9">
        <v>0</v>
      </c>
      <c r="AN24" s="8" t="s">
        <v>80</v>
      </c>
      <c r="AO24" s="9">
        <v>0</v>
      </c>
      <c r="AP24" s="8" t="s">
        <v>80</v>
      </c>
      <c r="AQ24" s="9">
        <v>0</v>
      </c>
      <c r="AU24" s="45"/>
      <c r="AV24" s="46"/>
    </row>
    <row r="25" spans="2:48" ht="16.5" thickBot="1" x14ac:dyDescent="0.3">
      <c r="B25" s="5" t="s">
        <v>24</v>
      </c>
      <c r="D25" s="10"/>
      <c r="E25" s="11"/>
      <c r="F25" s="10"/>
      <c r="G25" s="11"/>
      <c r="H25" s="10">
        <v>1.7665235342927632E-2</v>
      </c>
      <c r="I25" s="11">
        <v>6.3277239355710516E-2</v>
      </c>
      <c r="J25" s="10">
        <v>1.7665235342927632E-2</v>
      </c>
      <c r="K25" s="11">
        <v>6.3277239355710516E-2</v>
      </c>
      <c r="L25" s="10">
        <v>1.7665235342927632E-2</v>
      </c>
      <c r="M25" s="11">
        <v>6.3277239355710516E-2</v>
      </c>
      <c r="N25" s="10">
        <v>1.2992278908154686E-2</v>
      </c>
      <c r="O25" s="11">
        <v>4.6538612494432474E-2</v>
      </c>
      <c r="P25" s="10">
        <v>1.7685994100650637E-2</v>
      </c>
      <c r="Q25" s="11">
        <v>6.3351597656388661E-2</v>
      </c>
      <c r="R25" s="10">
        <v>1.7685994100650637E-2</v>
      </c>
      <c r="S25" s="11">
        <v>6.3351597656388661E-2</v>
      </c>
      <c r="T25" s="10">
        <v>1.7695647272311987E-2</v>
      </c>
      <c r="U25" s="11">
        <v>6.3386175517475468E-2</v>
      </c>
      <c r="V25" s="10">
        <v>1.7695647272311987E-2</v>
      </c>
      <c r="W25" s="11">
        <v>6.3386175517475468E-2</v>
      </c>
      <c r="X25" s="10">
        <v>1.7695647272311987E-2</v>
      </c>
      <c r="Y25" s="11">
        <v>6.3386175517475468E-2</v>
      </c>
      <c r="Z25" s="10">
        <v>1.771495361563491E-2</v>
      </c>
      <c r="AA25" s="11">
        <v>6.3455331239649859E-2</v>
      </c>
      <c r="AB25" s="10">
        <v>1.9531027337134077E-2</v>
      </c>
      <c r="AC25" s="11">
        <v>6.9960544973409949E-2</v>
      </c>
      <c r="AD25" s="10">
        <v>1.9531027337134077E-2</v>
      </c>
      <c r="AE25" s="11">
        <v>6.9960544973409949E-2</v>
      </c>
      <c r="AF25" s="10">
        <v>1.9531027337134077E-2</v>
      </c>
      <c r="AG25" s="11">
        <v>6.9960544973409949E-2</v>
      </c>
      <c r="AH25" s="10">
        <v>1.9889828296692835E-2</v>
      </c>
      <c r="AI25" s="11">
        <v>7.1245777451683118E-2</v>
      </c>
      <c r="AJ25" s="10">
        <v>1.9889828296692835E-2</v>
      </c>
      <c r="AK25" s="11">
        <v>7.1245777451683118E-2</v>
      </c>
      <c r="AL25" s="10">
        <v>1.9889828296692835E-2</v>
      </c>
      <c r="AM25" s="11">
        <v>7.1245777451683118E-2</v>
      </c>
      <c r="AN25" s="10">
        <v>3.259812183351074E-2</v>
      </c>
      <c r="AO25" s="11">
        <v>0.11676714845644624</v>
      </c>
      <c r="AP25" s="10">
        <v>1.3769536269755411E-2</v>
      </c>
      <c r="AQ25" s="11">
        <v>4.9322764483140047E-2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57"/>
      <c r="E28" s="58"/>
      <c r="F28" s="57"/>
      <c r="G28" s="58"/>
      <c r="H28" s="57" t="s">
        <v>92</v>
      </c>
      <c r="I28" s="58"/>
      <c r="J28" s="57" t="s">
        <v>0</v>
      </c>
      <c r="K28" s="58"/>
      <c r="L28" s="57" t="s">
        <v>30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31</v>
      </c>
      <c r="U28" s="58"/>
      <c r="V28" s="57" t="str">
        <f>V4</f>
        <v>Table 1041: load characteristics (Load Factor)</v>
      </c>
      <c r="W28" s="58"/>
      <c r="X28" s="57" t="str">
        <f>X4</f>
        <v>Table 1041: load characteristics (Coincidence Factor)</v>
      </c>
      <c r="Y28" s="58"/>
      <c r="Z28" s="57" t="str">
        <f>Z4</f>
        <v>Table 1055: NGC exit</v>
      </c>
      <c r="AA28" s="58"/>
      <c r="AB28" s="57" t="str">
        <f>AB4</f>
        <v>Table 1059: Otex</v>
      </c>
      <c r="AC28" s="58"/>
      <c r="AD28" s="57" t="str">
        <f>AD4</f>
        <v>Table 1060: Customer Contribs</v>
      </c>
      <c r="AE28" s="58"/>
      <c r="AF28" s="57" t="str">
        <f>AF4</f>
        <v>Table 1061/1062/1064: TPR data</v>
      </c>
      <c r="AG28" s="58"/>
      <c r="AH28" s="57" t="s">
        <v>32</v>
      </c>
      <c r="AI28" s="58"/>
      <c r="AJ28" s="57" t="str">
        <f>AJ4</f>
        <v>Table 1069: Peaking probabailities</v>
      </c>
      <c r="AK28" s="58"/>
      <c r="AL28" s="57" t="str">
        <f>AL4</f>
        <v>Table 1092: power factor</v>
      </c>
      <c r="AM28" s="58"/>
      <c r="AN28" s="57" t="str">
        <f>AN4</f>
        <v>Table 1053: volumes and mpans etc forecast</v>
      </c>
      <c r="AO28" s="58"/>
      <c r="AP28" s="57" t="str">
        <f>AP4</f>
        <v>Table 1076: allowed revenue and rate of return</v>
      </c>
      <c r="AQ28" s="58"/>
    </row>
    <row r="29" spans="2:48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 x14ac:dyDescent="0.3"/>
    <row r="31" spans="2:48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-1.9703026186416284E-2</v>
      </c>
      <c r="I31" s="13">
        <f t="shared" ref="I31:I47" si="1">IF(I7-G7=0,"-",I7-G7)</f>
        <v>-7.2883445036196093E-2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-6.1944473275599155E-4</v>
      </c>
      <c r="O31" s="13">
        <f t="shared" ref="O31:O47" si="4">IF(O7-M7=0,"-",O7-M7)</f>
        <v>-2.2913874095090991E-3</v>
      </c>
      <c r="P31" s="19">
        <f>P7-N7</f>
        <v>6.1944473275599155E-4</v>
      </c>
      <c r="Q31" s="13">
        <f t="shared" ref="Q31:Q47" si="5">IF(Q7-O7=0,"-",Q7-O7)</f>
        <v>2.2913874095090991E-3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0</v>
      </c>
      <c r="W31" s="13" t="str">
        <f t="shared" ref="W31:W47" si="8">IF(W7-U7=0,"-",W7-U7)</f>
        <v>-</v>
      </c>
      <c r="X31" s="19">
        <f>X7-V7</f>
        <v>0</v>
      </c>
      <c r="Y31" s="13" t="str">
        <f t="shared" ref="Y31:Y32" si="9">IF(Y7-U7=0,"-",Y7-U7)</f>
        <v>-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1.102815496706322E-4</v>
      </c>
      <c r="AC31" s="13">
        <f t="shared" ref="AC31:AC47" si="11">IF(AC7-AA7=0,"-",AC7-AA7)</f>
        <v>4.0794237331254202E-4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1.0459120095958951E-2</v>
      </c>
      <c r="AO31" s="13">
        <f t="shared" ref="AO31:AO47" si="17">IF(AO7-AM7=0,"-",AO7-AM7)</f>
        <v>3.8563423147120496E-2</v>
      </c>
      <c r="AP31" s="19">
        <f>AP7-AN7</f>
        <v>-1.9930603657144053E-2</v>
      </c>
      <c r="AQ31" s="13">
        <f t="shared" ref="AQ31:AQ47" si="18">IF(AQ7-AO7=0,"-",AQ7-AO7)</f>
        <v>-7.4000000000000482E-2</v>
      </c>
    </row>
    <row r="32" spans="2:48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1.2304021294831768E-2</v>
      </c>
      <c r="I32" s="14">
        <f t="shared" si="1"/>
        <v>2.6583765884174541E-2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-2.1744366158782391E-4</v>
      </c>
      <c r="O32" s="14">
        <f t="shared" si="4"/>
        <v>-4.6980342882503232E-4</v>
      </c>
      <c r="P32" s="20">
        <f>P8-N8</f>
        <v>4.6694283393233782E-4</v>
      </c>
      <c r="Q32" s="14">
        <f t="shared" si="5"/>
        <v>1.0088652060250454E-3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0</v>
      </c>
      <c r="W32" s="14" t="str">
        <f t="shared" si="8"/>
        <v>-</v>
      </c>
      <c r="X32" s="20">
        <f>X8-V8</f>
        <v>0</v>
      </c>
      <c r="Y32" s="14" t="str">
        <f t="shared" si="9"/>
        <v>-</v>
      </c>
      <c r="Z32" s="20">
        <f>Z8-X8</f>
        <v>2.2539338584914859E-4</v>
      </c>
      <c r="AA32" s="14">
        <f t="shared" si="10"/>
        <v>4.869794075999731E-4</v>
      </c>
      <c r="AB32" s="20">
        <f>AB8-Z8</f>
        <v>1.2482873471464373E-4</v>
      </c>
      <c r="AC32" s="14">
        <f t="shared" si="11"/>
        <v>2.6970189499473524E-4</v>
      </c>
      <c r="AD32" s="20">
        <f>AD8-AB8</f>
        <v>0</v>
      </c>
      <c r="AE32" s="14" t="str">
        <f t="shared" si="12"/>
        <v>-</v>
      </c>
      <c r="AF32" s="20">
        <f>AF8-AD8</f>
        <v>0</v>
      </c>
      <c r="AG32" s="14" t="str">
        <f t="shared" si="13"/>
        <v>-</v>
      </c>
      <c r="AH32" s="20">
        <f>AH8-AF8</f>
        <v>-2.3744627909638716E-4</v>
      </c>
      <c r="AI32" s="14">
        <f t="shared" si="14"/>
        <v>-5.1302059239930961E-4</v>
      </c>
      <c r="AJ32" s="20">
        <f>AJ8-AH8</f>
        <v>0</v>
      </c>
      <c r="AK32" s="14" t="str">
        <f t="shared" si="15"/>
        <v>-</v>
      </c>
      <c r="AL32" s="20">
        <f>AL8-AJ8</f>
        <v>0</v>
      </c>
      <c r="AM32" s="14" t="str">
        <f t="shared" si="16"/>
        <v>-</v>
      </c>
      <c r="AN32" s="20">
        <f>AN8-AL8</f>
        <v>1.0594591968000611E-2</v>
      </c>
      <c r="AO32" s="14">
        <f t="shared" si="17"/>
        <v>2.3069579140426299E-2</v>
      </c>
      <c r="AP32" s="20">
        <f>AP8-AN8</f>
        <v>-2.044994760599117E-2</v>
      </c>
      <c r="AQ32" s="14">
        <f t="shared" si="18"/>
        <v>-4.4341167276409368E-2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1.9480519480519654E-2</v>
      </c>
      <c r="I33" s="14">
        <f t="shared" si="1"/>
        <v>3.0000000000000183E-3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1.2987012987013102E-2</v>
      </c>
      <c r="O33" s="14">
        <f t="shared" si="4"/>
        <v>2.0000000000000122E-3</v>
      </c>
      <c r="P33" s="20">
        <f t="shared" si="19"/>
        <v>-6.4935064935065512E-3</v>
      </c>
      <c r="Q33" s="14">
        <f t="shared" si="5"/>
        <v>-1.0000000000000061E-3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0</v>
      </c>
      <c r="W33" s="14" t="str">
        <f t="shared" si="8"/>
        <v>-</v>
      </c>
      <c r="X33" s="20">
        <f t="shared" si="19"/>
        <v>0</v>
      </c>
      <c r="Y33" s="14" t="str">
        <f t="shared" ref="Y33:Y47" si="20">IF(Y9-W9=0,"-",Y9-W9)</f>
        <v>-</v>
      </c>
      <c r="Z33" s="20">
        <f t="shared" si="19"/>
        <v>0</v>
      </c>
      <c r="AA33" s="14" t="str">
        <f t="shared" si="10"/>
        <v>-</v>
      </c>
      <c r="AB33" s="20">
        <f t="shared" si="19"/>
        <v>6.4935064935065512E-3</v>
      </c>
      <c r="AC33" s="14">
        <f t="shared" si="11"/>
        <v>1.0000000000000061E-3</v>
      </c>
      <c r="AD33" s="20">
        <f t="shared" si="19"/>
        <v>0</v>
      </c>
      <c r="AE33" s="14" t="str">
        <f t="shared" si="12"/>
        <v>-</v>
      </c>
      <c r="AF33" s="20">
        <f t="shared" si="19"/>
        <v>0</v>
      </c>
      <c r="AG33" s="14" t="str">
        <f t="shared" si="13"/>
        <v>-</v>
      </c>
      <c r="AH33" s="20">
        <f t="shared" si="19"/>
        <v>0</v>
      </c>
      <c r="AI33" s="14" t="str">
        <f t="shared" si="14"/>
        <v>-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6.4935064935061071E-3</v>
      </c>
      <c r="AO33" s="14">
        <f t="shared" si="17"/>
        <v>9.9999999999995579E-4</v>
      </c>
      <c r="AP33" s="20">
        <f t="shared" ref="AP33:AP47" si="23">AP9-AN9</f>
        <v>-6.4935064935065512E-3</v>
      </c>
      <c r="AQ33" s="14">
        <f t="shared" si="18"/>
        <v>-1.0000000000000087E-3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3.4922167872251775E-2</v>
      </c>
      <c r="I34" s="14">
        <f t="shared" si="1"/>
        <v>9.4375567462246832E-2</v>
      </c>
      <c r="J34" s="20">
        <f t="shared" si="19"/>
        <v>0</v>
      </c>
      <c r="K34" s="14" t="str">
        <f t="shared" si="2"/>
        <v>-</v>
      </c>
      <c r="L34" s="20">
        <f t="shared" si="19"/>
        <v>0</v>
      </c>
      <c r="M34" s="14" t="str">
        <f t="shared" si="3"/>
        <v>-</v>
      </c>
      <c r="N34" s="20">
        <f t="shared" si="19"/>
        <v>1.0615379403411396E-4</v>
      </c>
      <c r="O34" s="14">
        <f t="shared" si="4"/>
        <v>2.868757915286263E-4</v>
      </c>
      <c r="P34" s="20">
        <f t="shared" si="19"/>
        <v>3.8878766683714261E-4</v>
      </c>
      <c r="Q34" s="14">
        <f t="shared" si="5"/>
        <v>1.0506809546961121E-3</v>
      </c>
      <c r="R34" s="20">
        <f t="shared" si="19"/>
        <v>0</v>
      </c>
      <c r="S34" s="14" t="str">
        <f t="shared" si="6"/>
        <v>-</v>
      </c>
      <c r="T34" s="20">
        <f t="shared" si="19"/>
        <v>0</v>
      </c>
      <c r="U34" s="14" t="str">
        <f t="shared" si="7"/>
        <v>-</v>
      </c>
      <c r="V34" s="20">
        <f t="shared" si="19"/>
        <v>0</v>
      </c>
      <c r="W34" s="14" t="str">
        <f t="shared" si="8"/>
        <v>-</v>
      </c>
      <c r="X34" s="20">
        <f t="shared" si="19"/>
        <v>0</v>
      </c>
      <c r="Y34" s="14" t="str">
        <f t="shared" si="20"/>
        <v>-</v>
      </c>
      <c r="Z34" s="20">
        <f t="shared" si="19"/>
        <v>0</v>
      </c>
      <c r="AA34" s="14" t="str">
        <f t="shared" si="10"/>
        <v>-</v>
      </c>
      <c r="AB34" s="20">
        <f t="shared" si="19"/>
        <v>-1.0615379403411396E-4</v>
      </c>
      <c r="AC34" s="14">
        <f t="shared" si="11"/>
        <v>-2.868757915286263E-4</v>
      </c>
      <c r="AD34" s="20">
        <f t="shared" si="19"/>
        <v>0</v>
      </c>
      <c r="AE34" s="14" t="str">
        <f t="shared" si="12"/>
        <v>-</v>
      </c>
      <c r="AF34" s="20">
        <f t="shared" si="19"/>
        <v>0</v>
      </c>
      <c r="AG34" s="14" t="str">
        <f t="shared" si="13"/>
        <v>-</v>
      </c>
      <c r="AH34" s="20">
        <f t="shared" si="19"/>
        <v>1.2490746996340896E-4</v>
      </c>
      <c r="AI34" s="14">
        <f t="shared" si="14"/>
        <v>3.3755674622479304E-4</v>
      </c>
      <c r="AJ34" s="20">
        <f t="shared" si="19"/>
        <v>0</v>
      </c>
      <c r="AK34" s="14" t="str">
        <f t="shared" si="15"/>
        <v>-</v>
      </c>
      <c r="AL34" s="20">
        <f t="shared" si="21"/>
        <v>0</v>
      </c>
      <c r="AM34" s="14" t="str">
        <f t="shared" si="16"/>
        <v>-</v>
      </c>
      <c r="AN34" s="20">
        <f t="shared" si="22"/>
        <v>8.3193453012058161E-3</v>
      </c>
      <c r="AO34" s="14">
        <f t="shared" si="17"/>
        <v>2.2788385525423213E-2</v>
      </c>
      <c r="AP34" s="20">
        <f t="shared" si="23"/>
        <v>-2.1037543542623993E-2</v>
      </c>
      <c r="AQ34" s="14">
        <f t="shared" si="18"/>
        <v>-5.6999999999999738E-2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1.2348831656640025E-2</v>
      </c>
      <c r="I35" s="14">
        <f t="shared" si="1"/>
        <v>2.7097222640727458E-2</v>
      </c>
      <c r="J35" s="20">
        <f t="shared" si="19"/>
        <v>0</v>
      </c>
      <c r="K35" s="14" t="str">
        <f t="shared" si="2"/>
        <v>-</v>
      </c>
      <c r="L35" s="20">
        <f t="shared" si="19"/>
        <v>0</v>
      </c>
      <c r="M35" s="14" t="str">
        <f t="shared" si="3"/>
        <v>-</v>
      </c>
      <c r="N35" s="20">
        <f t="shared" si="19"/>
        <v>6.1137166155633693E-4</v>
      </c>
      <c r="O35" s="14">
        <f t="shared" si="4"/>
        <v>1.3415418146474969E-3</v>
      </c>
      <c r="P35" s="20">
        <f t="shared" si="19"/>
        <v>7.2325440053200296E-5</v>
      </c>
      <c r="Q35" s="14">
        <f t="shared" si="5"/>
        <v>1.5870477517225187E-4</v>
      </c>
      <c r="R35" s="20">
        <f t="shared" si="19"/>
        <v>0</v>
      </c>
      <c r="S35" s="14" t="str">
        <f t="shared" si="6"/>
        <v>-</v>
      </c>
      <c r="T35" s="20">
        <f t="shared" si="19"/>
        <v>0</v>
      </c>
      <c r="U35" s="14" t="str">
        <f t="shared" si="7"/>
        <v>-</v>
      </c>
      <c r="V35" s="20">
        <f t="shared" si="19"/>
        <v>0</v>
      </c>
      <c r="W35" s="14" t="str">
        <f t="shared" si="8"/>
        <v>-</v>
      </c>
      <c r="X35" s="20">
        <f t="shared" si="19"/>
        <v>0</v>
      </c>
      <c r="Y35" s="14" t="str">
        <f t="shared" si="20"/>
        <v>-</v>
      </c>
      <c r="Z35" s="20">
        <f t="shared" si="19"/>
        <v>0</v>
      </c>
      <c r="AA35" s="14" t="str">
        <f t="shared" si="10"/>
        <v>-</v>
      </c>
      <c r="AB35" s="20">
        <f t="shared" si="19"/>
        <v>-8.0271100030571141E-4</v>
      </c>
      <c r="AC35" s="14">
        <f t="shared" si="11"/>
        <v>-1.7614005353894721E-3</v>
      </c>
      <c r="AD35" s="20">
        <f t="shared" si="19"/>
        <v>0</v>
      </c>
      <c r="AE35" s="14" t="str">
        <f t="shared" si="12"/>
        <v>-</v>
      </c>
      <c r="AF35" s="20">
        <f t="shared" si="19"/>
        <v>0</v>
      </c>
      <c r="AG35" s="14" t="str">
        <f t="shared" si="13"/>
        <v>-</v>
      </c>
      <c r="AH35" s="20">
        <f t="shared" si="19"/>
        <v>-6.006883279496833E-5</v>
      </c>
      <c r="AI35" s="14">
        <f t="shared" si="14"/>
        <v>-1.3180992188344814E-4</v>
      </c>
      <c r="AJ35" s="20">
        <f t="shared" si="19"/>
        <v>0</v>
      </c>
      <c r="AK35" s="14" t="str">
        <f t="shared" si="15"/>
        <v>-</v>
      </c>
      <c r="AL35" s="20">
        <f t="shared" si="21"/>
        <v>0</v>
      </c>
      <c r="AM35" s="14" t="str">
        <f t="shared" si="16"/>
        <v>-</v>
      </c>
      <c r="AN35" s="20">
        <f t="shared" si="22"/>
        <v>8.7646299538903794E-3</v>
      </c>
      <c r="AO35" s="14">
        <f t="shared" si="17"/>
        <v>1.9312185085779546E-2</v>
      </c>
      <c r="AP35" s="20">
        <f t="shared" si="23"/>
        <v>-2.1158949399314064E-2</v>
      </c>
      <c r="AQ35" s="14">
        <f t="shared" si="18"/>
        <v>-4.651007860209222E-2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1.7647058823529127E-2</v>
      </c>
      <c r="I36" s="14">
        <f t="shared" si="1"/>
        <v>2.9999999999999593E-3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1.1764705882352899E-2</v>
      </c>
      <c r="O36" s="14">
        <f t="shared" si="4"/>
        <v>1.999999999999994E-3</v>
      </c>
      <c r="P36" s="20">
        <f t="shared" si="19"/>
        <v>-5.8823529411764497E-3</v>
      </c>
      <c r="Q36" s="14">
        <f t="shared" si="5"/>
        <v>-9.9999999999999655E-4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0</v>
      </c>
      <c r="W36" s="14" t="str">
        <f t="shared" si="8"/>
        <v>-</v>
      </c>
      <c r="X36" s="20">
        <f t="shared" si="19"/>
        <v>0</v>
      </c>
      <c r="Y36" s="14" t="str">
        <f t="shared" si="20"/>
        <v>-</v>
      </c>
      <c r="Z36" s="20">
        <f t="shared" si="19"/>
        <v>0</v>
      </c>
      <c r="AA36" s="14" t="str">
        <f t="shared" si="10"/>
        <v>-</v>
      </c>
      <c r="AB36" s="20">
        <f t="shared" si="19"/>
        <v>5.8823529411764497E-3</v>
      </c>
      <c r="AC36" s="14">
        <f t="shared" si="11"/>
        <v>9.9999999999999655E-4</v>
      </c>
      <c r="AD36" s="20">
        <f t="shared" si="19"/>
        <v>0</v>
      </c>
      <c r="AE36" s="14" t="str">
        <f t="shared" si="12"/>
        <v>-</v>
      </c>
      <c r="AF36" s="20">
        <f t="shared" si="19"/>
        <v>0</v>
      </c>
      <c r="AG36" s="14" t="str">
        <f t="shared" si="13"/>
        <v>-</v>
      </c>
      <c r="AH36" s="20">
        <f t="shared" si="19"/>
        <v>5.8823529411766717E-3</v>
      </c>
      <c r="AI36" s="14">
        <f t="shared" si="14"/>
        <v>1.0000000000000278E-3</v>
      </c>
      <c r="AJ36" s="20">
        <f t="shared" si="19"/>
        <v>0</v>
      </c>
      <c r="AK36" s="14" t="str">
        <f t="shared" si="15"/>
        <v>-</v>
      </c>
      <c r="AL36" s="20">
        <f t="shared" si="21"/>
        <v>0</v>
      </c>
      <c r="AM36" s="14" t="str">
        <f t="shared" si="16"/>
        <v>-</v>
      </c>
      <c r="AN36" s="20">
        <f t="shared" si="22"/>
        <v>-2.2204460492503131E-16</v>
      </c>
      <c r="AO36" s="14">
        <f t="shared" si="17"/>
        <v>-2.1684043449710089E-17</v>
      </c>
      <c r="AP36" s="20">
        <f t="shared" si="23"/>
        <v>-1.1764705882352677E-2</v>
      </c>
      <c r="AQ36" s="14">
        <f t="shared" si="18"/>
        <v>-1.9999999999999758E-3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1.1747904430778888E-2</v>
      </c>
      <c r="I37" s="14">
        <f t="shared" si="1"/>
        <v>2.7169295977529567E-2</v>
      </c>
      <c r="J37" s="20">
        <f t="shared" si="19"/>
        <v>0</v>
      </c>
      <c r="K37" s="14" t="str">
        <f t="shared" si="2"/>
        <v>-</v>
      </c>
      <c r="L37" s="20">
        <f t="shared" si="19"/>
        <v>0</v>
      </c>
      <c r="M37" s="14" t="str">
        <f t="shared" si="3"/>
        <v>-</v>
      </c>
      <c r="N37" s="20">
        <f t="shared" si="19"/>
        <v>1.2651448691649581E-3</v>
      </c>
      <c r="O37" s="14">
        <f t="shared" si="4"/>
        <v>2.9258916436824822E-3</v>
      </c>
      <c r="P37" s="20">
        <f t="shared" si="19"/>
        <v>-9.8562003164270884E-4</v>
      </c>
      <c r="Q37" s="14">
        <f t="shared" si="5"/>
        <v>-2.27943651728384E-3</v>
      </c>
      <c r="R37" s="20">
        <f t="shared" si="19"/>
        <v>0</v>
      </c>
      <c r="S37" s="14" t="str">
        <f t="shared" si="6"/>
        <v>-</v>
      </c>
      <c r="T37" s="20">
        <f t="shared" si="19"/>
        <v>1.7953039322726738E-5</v>
      </c>
      <c r="U37" s="14">
        <f t="shared" si="7"/>
        <v>4.1519867813654548E-5</v>
      </c>
      <c r="V37" s="20">
        <f t="shared" si="19"/>
        <v>0</v>
      </c>
      <c r="W37" s="14" t="str">
        <f t="shared" si="8"/>
        <v>-</v>
      </c>
      <c r="X37" s="20">
        <f t="shared" si="19"/>
        <v>0</v>
      </c>
      <c r="Y37" s="14" t="str">
        <f t="shared" si="20"/>
        <v>-</v>
      </c>
      <c r="Z37" s="20">
        <f t="shared" si="19"/>
        <v>0</v>
      </c>
      <c r="AA37" s="14" t="str">
        <f t="shared" si="10"/>
        <v>-</v>
      </c>
      <c r="AB37" s="20">
        <f t="shared" si="19"/>
        <v>-7.4890998242360673E-4</v>
      </c>
      <c r="AC37" s="14">
        <f t="shared" si="11"/>
        <v>-1.7319988507638988E-3</v>
      </c>
      <c r="AD37" s="20">
        <f t="shared" si="19"/>
        <v>0</v>
      </c>
      <c r="AE37" s="14" t="str">
        <f t="shared" si="12"/>
        <v>-</v>
      </c>
      <c r="AF37" s="20">
        <f t="shared" si="19"/>
        <v>0</v>
      </c>
      <c r="AG37" s="14" t="str">
        <f t="shared" si="13"/>
        <v>-</v>
      </c>
      <c r="AH37" s="20">
        <f t="shared" si="19"/>
        <v>-1.0385634011611522E-4</v>
      </c>
      <c r="AI37" s="14">
        <f t="shared" si="14"/>
        <v>-2.4018782757254109E-4</v>
      </c>
      <c r="AJ37" s="20">
        <f t="shared" si="19"/>
        <v>0</v>
      </c>
      <c r="AK37" s="14" t="str">
        <f t="shared" si="15"/>
        <v>-</v>
      </c>
      <c r="AL37" s="20">
        <f t="shared" si="21"/>
        <v>0</v>
      </c>
      <c r="AM37" s="14" t="str">
        <f t="shared" si="16"/>
        <v>-</v>
      </c>
      <c r="AN37" s="20"/>
      <c r="AO37" s="14">
        <f t="shared" si="17"/>
        <v>-2.5885084293405424E-2</v>
      </c>
      <c r="AP37" s="20"/>
      <c r="AQ37" s="14" t="str">
        <f t="shared" si="18"/>
        <v>-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1.384417476012012E-2</v>
      </c>
      <c r="I38" s="14">
        <f t="shared" si="1"/>
        <v>2.8375461657407414E-2</v>
      </c>
      <c r="J38" s="20">
        <f t="shared" si="19"/>
        <v>0</v>
      </c>
      <c r="K38" s="14" t="str">
        <f t="shared" si="2"/>
        <v>-</v>
      </c>
      <c r="L38" s="20">
        <f t="shared" si="19"/>
        <v>0</v>
      </c>
      <c r="M38" s="14" t="str">
        <f t="shared" si="3"/>
        <v>-</v>
      </c>
      <c r="N38" s="20">
        <f t="shared" si="19"/>
        <v>9.9068170933325206E-4</v>
      </c>
      <c r="O38" s="14">
        <f t="shared" si="4"/>
        <v>2.0305327941150288E-3</v>
      </c>
      <c r="P38" s="20">
        <f t="shared" si="19"/>
        <v>-7.1825301721073487E-4</v>
      </c>
      <c r="Q38" s="14">
        <f t="shared" si="5"/>
        <v>-1.4721542672874559E-3</v>
      </c>
      <c r="R38" s="20">
        <f t="shared" si="19"/>
        <v>0</v>
      </c>
      <c r="S38" s="14" t="str">
        <f t="shared" si="6"/>
        <v>-</v>
      </c>
      <c r="T38" s="20">
        <f t="shared" si="19"/>
        <v>0</v>
      </c>
      <c r="U38" s="14" t="str">
        <f t="shared" si="7"/>
        <v>-</v>
      </c>
      <c r="V38" s="20">
        <f t="shared" si="19"/>
        <v>0</v>
      </c>
      <c r="W38" s="14" t="str">
        <f t="shared" si="8"/>
        <v>-</v>
      </c>
      <c r="X38" s="20">
        <f t="shared" si="19"/>
        <v>0</v>
      </c>
      <c r="Y38" s="14" t="str">
        <f t="shared" si="20"/>
        <v>-</v>
      </c>
      <c r="Z38" s="20">
        <f t="shared" si="19"/>
        <v>0</v>
      </c>
      <c r="AA38" s="14" t="str">
        <f t="shared" si="10"/>
        <v>-</v>
      </c>
      <c r="AB38" s="20">
        <f t="shared" si="19"/>
        <v>-1.6759201208780272E-3</v>
      </c>
      <c r="AC38" s="14">
        <f t="shared" si="11"/>
        <v>-3.4350192737986653E-3</v>
      </c>
      <c r="AD38" s="20">
        <f t="shared" si="19"/>
        <v>0</v>
      </c>
      <c r="AE38" s="14" t="str">
        <f t="shared" si="12"/>
        <v>-</v>
      </c>
      <c r="AF38" s="20">
        <f t="shared" si="19"/>
        <v>0</v>
      </c>
      <c r="AG38" s="14" t="str">
        <f t="shared" si="13"/>
        <v>-</v>
      </c>
      <c r="AH38" s="20">
        <f t="shared" si="19"/>
        <v>-9.1524182839863855E-5</v>
      </c>
      <c r="AI38" s="14">
        <f t="shared" si="14"/>
        <v>-1.8759088106737321E-4</v>
      </c>
      <c r="AJ38" s="20">
        <f t="shared" si="19"/>
        <v>0</v>
      </c>
      <c r="AK38" s="14" t="str">
        <f t="shared" si="15"/>
        <v>-</v>
      </c>
      <c r="AL38" s="20">
        <f t="shared" si="21"/>
        <v>0</v>
      </c>
      <c r="AM38" s="14" t="str">
        <f t="shared" si="16"/>
        <v>-</v>
      </c>
      <c r="AN38" s="20"/>
      <c r="AO38" s="14">
        <f t="shared" si="17"/>
        <v>-2.5311230029368949E-2</v>
      </c>
      <c r="AP38" s="20"/>
      <c r="AQ38" s="14" t="str">
        <f t="shared" si="18"/>
        <v>-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1.6147900560947503E-2</v>
      </c>
      <c r="I39" s="14">
        <f t="shared" si="1"/>
        <v>3.4332649802933039E-2</v>
      </c>
      <c r="J39" s="20">
        <f t="shared" si="19"/>
        <v>0</v>
      </c>
      <c r="K39" s="14" t="str">
        <f t="shared" si="2"/>
        <v>-</v>
      </c>
      <c r="L39" s="20">
        <f t="shared" si="19"/>
        <v>0</v>
      </c>
      <c r="M39" s="14" t="str">
        <f t="shared" si="3"/>
        <v>-</v>
      </c>
      <c r="N39" s="20">
        <f t="shared" si="19"/>
        <v>-3.8344018790956724E-3</v>
      </c>
      <c r="O39" s="14">
        <f t="shared" si="4"/>
        <v>-8.1524639331181578E-3</v>
      </c>
      <c r="P39" s="20">
        <f t="shared" si="19"/>
        <v>2.1978837769824899E-3</v>
      </c>
      <c r="Q39" s="14">
        <f t="shared" si="5"/>
        <v>4.6730021489718443E-3</v>
      </c>
      <c r="R39" s="20">
        <f t="shared" si="19"/>
        <v>0</v>
      </c>
      <c r="S39" s="14" t="str">
        <f t="shared" si="6"/>
        <v>-</v>
      </c>
      <c r="T39" s="20">
        <f t="shared" si="19"/>
        <v>0</v>
      </c>
      <c r="U39" s="14" t="str">
        <f t="shared" si="7"/>
        <v>-</v>
      </c>
      <c r="V39" s="20">
        <f t="shared" si="19"/>
        <v>0</v>
      </c>
      <c r="W39" s="14" t="str">
        <f t="shared" si="8"/>
        <v>-</v>
      </c>
      <c r="X39" s="20">
        <f t="shared" si="19"/>
        <v>0</v>
      </c>
      <c r="Y39" s="14" t="str">
        <f t="shared" si="20"/>
        <v>-</v>
      </c>
      <c r="Z39" s="20">
        <f t="shared" si="19"/>
        <v>0</v>
      </c>
      <c r="AA39" s="14" t="str">
        <f t="shared" si="10"/>
        <v>-</v>
      </c>
      <c r="AB39" s="20">
        <f t="shared" si="19"/>
        <v>-1.0763493921128742E-4</v>
      </c>
      <c r="AC39" s="14">
        <f t="shared" si="11"/>
        <v>-2.288466330685815E-4</v>
      </c>
      <c r="AD39" s="20">
        <f t="shared" si="19"/>
        <v>0</v>
      </c>
      <c r="AE39" s="14" t="str">
        <f t="shared" si="12"/>
        <v>-</v>
      </c>
      <c r="AF39" s="20">
        <f t="shared" si="19"/>
        <v>0</v>
      </c>
      <c r="AG39" s="14" t="str">
        <f t="shared" si="13"/>
        <v>-</v>
      </c>
      <c r="AH39" s="20">
        <f t="shared" si="19"/>
        <v>1.221090405476577E-4</v>
      </c>
      <c r="AI39" s="14">
        <f t="shared" si="14"/>
        <v>2.5962055631125955E-4</v>
      </c>
      <c r="AJ39" s="20">
        <f t="shared" si="19"/>
        <v>0</v>
      </c>
      <c r="AK39" s="14" t="str">
        <f t="shared" si="15"/>
        <v>-</v>
      </c>
      <c r="AL39" s="20">
        <f t="shared" si="21"/>
        <v>0</v>
      </c>
      <c r="AM39" s="14" t="str">
        <f t="shared" si="16"/>
        <v>-</v>
      </c>
      <c r="AN39" s="20"/>
      <c r="AO39" s="14">
        <f t="shared" si="17"/>
        <v>-3.0883961942029404E-2</v>
      </c>
      <c r="AP39" s="20"/>
      <c r="AQ39" s="14" t="str">
        <f t="shared" si="18"/>
        <v>-</v>
      </c>
    </row>
    <row r="40" spans="2:43" x14ac:dyDescent="0.25">
      <c r="B40" s="5" t="s">
        <v>90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9.4754897683142492E-3</v>
      </c>
      <c r="I42" s="14">
        <f t="shared" si="1"/>
        <v>2.3915042880695393E-2</v>
      </c>
      <c r="J42" s="20">
        <f t="shared" si="19"/>
        <v>0</v>
      </c>
      <c r="K42" s="14" t="str">
        <f t="shared" si="2"/>
        <v>-</v>
      </c>
      <c r="L42" s="20">
        <f t="shared" si="19"/>
        <v>0</v>
      </c>
      <c r="M42" s="14" t="str">
        <f t="shared" si="3"/>
        <v>-</v>
      </c>
      <c r="N42" s="20">
        <f t="shared" si="19"/>
        <v>1.8204678160724796E-3</v>
      </c>
      <c r="O42" s="14">
        <f t="shared" si="4"/>
        <v>4.5946507197848797E-3</v>
      </c>
      <c r="P42" s="20">
        <f t="shared" si="19"/>
        <v>-1.0603186820481447E-3</v>
      </c>
      <c r="Q42" s="14">
        <f t="shared" si="5"/>
        <v>-2.6761220125186662E-3</v>
      </c>
      <c r="R42" s="20">
        <f t="shared" si="19"/>
        <v>0</v>
      </c>
      <c r="S42" s="14" t="str">
        <f t="shared" si="6"/>
        <v>-</v>
      </c>
      <c r="T42" s="20">
        <f t="shared" si="19"/>
        <v>2.7491462706752401E-5</v>
      </c>
      <c r="U42" s="14">
        <f t="shared" si="7"/>
        <v>6.938527987051038E-5</v>
      </c>
      <c r="V42" s="20">
        <f t="shared" si="19"/>
        <v>0</v>
      </c>
      <c r="W42" s="14" t="str">
        <f t="shared" si="8"/>
        <v>-</v>
      </c>
      <c r="X42" s="20">
        <f t="shared" si="19"/>
        <v>0</v>
      </c>
      <c r="Y42" s="14" t="str">
        <f t="shared" si="20"/>
        <v>-</v>
      </c>
      <c r="Z42" s="20">
        <f t="shared" si="19"/>
        <v>0</v>
      </c>
      <c r="AA42" s="14" t="str">
        <f t="shared" si="10"/>
        <v>-</v>
      </c>
      <c r="AB42" s="20">
        <f t="shared" si="19"/>
        <v>9.1284502632760223E-4</v>
      </c>
      <c r="AC42" s="14">
        <f t="shared" si="11"/>
        <v>2.3039155211854664E-3</v>
      </c>
      <c r="AD42" s="20">
        <f t="shared" si="19"/>
        <v>0</v>
      </c>
      <c r="AE42" s="14" t="str">
        <f t="shared" si="12"/>
        <v>-</v>
      </c>
      <c r="AF42" s="20">
        <f t="shared" si="19"/>
        <v>0</v>
      </c>
      <c r="AG42" s="14" t="str">
        <f t="shared" si="13"/>
        <v>-</v>
      </c>
      <c r="AH42" s="20">
        <f t="shared" si="19"/>
        <v>-6.3527403819652051E-6</v>
      </c>
      <c r="AI42" s="14">
        <f t="shared" si="14"/>
        <v>-1.6033583736668744E-5</v>
      </c>
      <c r="AJ42" s="20">
        <f t="shared" si="19"/>
        <v>0</v>
      </c>
      <c r="AK42" s="14" t="str">
        <f t="shared" si="15"/>
        <v>-</v>
      </c>
      <c r="AL42" s="20">
        <f t="shared" si="21"/>
        <v>0</v>
      </c>
      <c r="AM42" s="14" t="str">
        <f t="shared" si="16"/>
        <v>-</v>
      </c>
      <c r="AN42" s="20">
        <f t="shared" si="22"/>
        <v>2.3792376173653151E-2</v>
      </c>
      <c r="AO42" s="14">
        <f t="shared" si="17"/>
        <v>5.9643267046343422E-2</v>
      </c>
      <c r="AP42" s="20">
        <f t="shared" si="23"/>
        <v>-1.9290206042702929E-2</v>
      </c>
      <c r="AQ42" s="14">
        <f t="shared" si="18"/>
        <v>-4.846227493892892E-2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1.5150526745649984E-2</v>
      </c>
      <c r="I43" s="14">
        <f t="shared" si="1"/>
        <v>3.2418762785932892E-2</v>
      </c>
      <c r="J43" s="20">
        <f t="shared" si="19"/>
        <v>0</v>
      </c>
      <c r="K43" s="14" t="str">
        <f t="shared" si="2"/>
        <v>-</v>
      </c>
      <c r="L43" s="20">
        <f t="shared" si="19"/>
        <v>0</v>
      </c>
      <c r="M43" s="14" t="str">
        <f t="shared" si="3"/>
        <v>-</v>
      </c>
      <c r="N43" s="20">
        <f t="shared" si="19"/>
        <v>2.4799176359924235E-3</v>
      </c>
      <c r="O43" s="14">
        <f t="shared" si="4"/>
        <v>5.3064730302511548E-3</v>
      </c>
      <c r="P43" s="20">
        <f t="shared" si="19"/>
        <v>-1.2922137458426519E-3</v>
      </c>
      <c r="Q43" s="14">
        <f t="shared" si="5"/>
        <v>-2.7650504565607803E-3</v>
      </c>
      <c r="R43" s="20">
        <f t="shared" si="19"/>
        <v>0</v>
      </c>
      <c r="S43" s="14" t="str">
        <f t="shared" si="6"/>
        <v>-</v>
      </c>
      <c r="T43" s="20">
        <f t="shared" si="19"/>
        <v>0</v>
      </c>
      <c r="U43" s="14" t="str">
        <f t="shared" si="7"/>
        <v>-</v>
      </c>
      <c r="V43" s="20">
        <f t="shared" si="19"/>
        <v>0</v>
      </c>
      <c r="W43" s="14" t="str">
        <f t="shared" si="8"/>
        <v>-</v>
      </c>
      <c r="X43" s="20">
        <f t="shared" si="19"/>
        <v>0</v>
      </c>
      <c r="Y43" s="14" t="str">
        <f t="shared" si="20"/>
        <v>-</v>
      </c>
      <c r="Z43" s="20">
        <f t="shared" si="19"/>
        <v>3.0884376963857818E-5</v>
      </c>
      <c r="AA43" s="14">
        <f t="shared" si="10"/>
        <v>6.6085708265405108E-5</v>
      </c>
      <c r="AB43" s="20">
        <f t="shared" si="19"/>
        <v>-4.7432949046966044E-5</v>
      </c>
      <c r="AC43" s="14">
        <f t="shared" si="11"/>
        <v>-1.0149597761213713E-4</v>
      </c>
      <c r="AD43" s="20">
        <f t="shared" si="19"/>
        <v>0</v>
      </c>
      <c r="AE43" s="14" t="str">
        <f t="shared" si="12"/>
        <v>-</v>
      </c>
      <c r="AF43" s="20">
        <f t="shared" si="19"/>
        <v>0</v>
      </c>
      <c r="AG43" s="14" t="str">
        <f t="shared" si="13"/>
        <v>-</v>
      </c>
      <c r="AH43" s="20">
        <f t="shared" si="19"/>
        <v>1.5442188481906705E-4</v>
      </c>
      <c r="AI43" s="14">
        <f t="shared" si="14"/>
        <v>3.3042854132751126E-4</v>
      </c>
      <c r="AJ43" s="20">
        <f t="shared" si="19"/>
        <v>0</v>
      </c>
      <c r="AK43" s="14" t="str">
        <f t="shared" si="15"/>
        <v>-</v>
      </c>
      <c r="AL43" s="20">
        <f t="shared" si="21"/>
        <v>0</v>
      </c>
      <c r="AM43" s="14" t="str">
        <f t="shared" si="16"/>
        <v>-</v>
      </c>
      <c r="AN43" s="20">
        <f t="shared" si="22"/>
        <v>2.2249507478402819E-2</v>
      </c>
      <c r="AO43" s="14">
        <f t="shared" si="17"/>
        <v>4.8051085264800925E-2</v>
      </c>
      <c r="AP43" s="20">
        <f t="shared" si="23"/>
        <v>-2.0276816371676665E-2</v>
      </c>
      <c r="AQ43" s="14">
        <f t="shared" si="18"/>
        <v>-4.3619358360426165E-2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1.595495187383178E-2</v>
      </c>
      <c r="I44" s="14">
        <f t="shared" si="1"/>
        <v>2.63136038876149E-2</v>
      </c>
      <c r="J44" s="20">
        <f t="shared" si="19"/>
        <v>0</v>
      </c>
      <c r="K44" s="14" t="str">
        <f t="shared" si="2"/>
        <v>-</v>
      </c>
      <c r="L44" s="20">
        <f t="shared" si="19"/>
        <v>0</v>
      </c>
      <c r="M44" s="14" t="str">
        <f t="shared" si="3"/>
        <v>-</v>
      </c>
      <c r="N44" s="20">
        <f t="shared" si="19"/>
        <v>-4.1966567635443042E-5</v>
      </c>
      <c r="O44" s="14">
        <f t="shared" si="4"/>
        <v>-6.9213097351309566E-5</v>
      </c>
      <c r="P44" s="20">
        <f t="shared" si="19"/>
        <v>-9.3872292757191111E-4</v>
      </c>
      <c r="Q44" s="14">
        <f t="shared" si="5"/>
        <v>-1.5481828758671379E-3</v>
      </c>
      <c r="R44" s="20">
        <f t="shared" si="19"/>
        <v>0</v>
      </c>
      <c r="S44" s="14" t="str">
        <f t="shared" si="6"/>
        <v>-</v>
      </c>
      <c r="T44" s="20">
        <f t="shared" si="19"/>
        <v>0</v>
      </c>
      <c r="U44" s="14" t="str">
        <f t="shared" si="7"/>
        <v>-</v>
      </c>
      <c r="V44" s="20">
        <f t="shared" si="19"/>
        <v>0</v>
      </c>
      <c r="W44" s="14" t="str">
        <f t="shared" si="8"/>
        <v>-</v>
      </c>
      <c r="X44" s="20">
        <f t="shared" si="19"/>
        <v>0</v>
      </c>
      <c r="Y44" s="14" t="str">
        <f t="shared" si="20"/>
        <v>-</v>
      </c>
      <c r="Z44" s="20">
        <f t="shared" si="19"/>
        <v>3.8585851976025154E-5</v>
      </c>
      <c r="AA44" s="14">
        <f t="shared" si="10"/>
        <v>6.3637473342995077E-5</v>
      </c>
      <c r="AB44" s="20">
        <f t="shared" si="19"/>
        <v>-1.6642038973981865E-3</v>
      </c>
      <c r="AC44" s="14">
        <f t="shared" si="11"/>
        <v>-2.7446777960003672E-3</v>
      </c>
      <c r="AD44" s="20">
        <f t="shared" si="19"/>
        <v>0</v>
      </c>
      <c r="AE44" s="14" t="str">
        <f t="shared" si="12"/>
        <v>-</v>
      </c>
      <c r="AF44" s="20">
        <f t="shared" si="19"/>
        <v>0</v>
      </c>
      <c r="AG44" s="14" t="str">
        <f t="shared" si="13"/>
        <v>-</v>
      </c>
      <c r="AH44" s="20">
        <f t="shared" si="19"/>
        <v>9.6930153474650282E-4</v>
      </c>
      <c r="AI44" s="14">
        <f t="shared" si="14"/>
        <v>1.5986144511542615E-3</v>
      </c>
      <c r="AJ44" s="20">
        <f t="shared" si="19"/>
        <v>0</v>
      </c>
      <c r="AK44" s="14" t="str">
        <f t="shared" si="15"/>
        <v>-</v>
      </c>
      <c r="AL44" s="20">
        <f t="shared" si="21"/>
        <v>0</v>
      </c>
      <c r="AM44" s="14" t="str">
        <f t="shared" si="16"/>
        <v>-</v>
      </c>
      <c r="AN44" s="20">
        <f t="shared" si="22"/>
        <v>2.1054294777838711E-2</v>
      </c>
      <c r="AO44" s="14">
        <f t="shared" si="17"/>
        <v>3.4840140680540498E-2</v>
      </c>
      <c r="AP44" s="20">
        <f t="shared" si="23"/>
        <v>-2.2644919128489205E-2</v>
      </c>
      <c r="AQ44" s="14">
        <f t="shared" si="18"/>
        <v>-3.7421557940598052E-2</v>
      </c>
    </row>
    <row r="45" spans="2:43" x14ac:dyDescent="0.25">
      <c r="B45" s="5" t="s">
        <v>76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2.014802631578938E-2</v>
      </c>
      <c r="I45" s="14">
        <f t="shared" si="1"/>
        <v>4.8999999999999724E-2</v>
      </c>
      <c r="J45" s="20">
        <f t="shared" si="19"/>
        <v>0</v>
      </c>
      <c r="K45" s="14" t="str">
        <f t="shared" si="2"/>
        <v>-</v>
      </c>
      <c r="L45" s="20">
        <f t="shared" si="19"/>
        <v>0</v>
      </c>
      <c r="M45" s="14" t="str">
        <f t="shared" si="3"/>
        <v>-</v>
      </c>
      <c r="N45" s="20">
        <f t="shared" si="19"/>
        <v>-6.5789473684210176E-3</v>
      </c>
      <c r="O45" s="14">
        <f t="shared" si="4"/>
        <v>-1.5999999999999744E-2</v>
      </c>
      <c r="P45" s="20">
        <f t="shared" si="19"/>
        <v>6.9901315789475671E-3</v>
      </c>
      <c r="Q45" s="14">
        <f t="shared" si="5"/>
        <v>1.700000000000023E-2</v>
      </c>
      <c r="R45" s="20">
        <f t="shared" si="19"/>
        <v>0</v>
      </c>
      <c r="S45" s="14" t="str">
        <f t="shared" si="6"/>
        <v>-</v>
      </c>
      <c r="T45" s="20">
        <f t="shared" si="19"/>
        <v>0</v>
      </c>
      <c r="U45" s="14" t="str">
        <f t="shared" si="7"/>
        <v>-</v>
      </c>
      <c r="V45" s="20">
        <f t="shared" si="19"/>
        <v>0</v>
      </c>
      <c r="W45" s="14" t="str">
        <f t="shared" si="8"/>
        <v>-</v>
      </c>
      <c r="X45" s="20">
        <f t="shared" si="19"/>
        <v>0</v>
      </c>
      <c r="Y45" s="14" t="str">
        <f t="shared" si="20"/>
        <v>-</v>
      </c>
      <c r="Z45" s="20">
        <f t="shared" si="19"/>
        <v>0</v>
      </c>
      <c r="AA45" s="14" t="str">
        <f t="shared" si="10"/>
        <v>-</v>
      </c>
      <c r="AB45" s="20">
        <f t="shared" si="19"/>
        <v>4.5230263157893802E-3</v>
      </c>
      <c r="AC45" s="14">
        <f t="shared" si="11"/>
        <v>1.0999999999999857E-2</v>
      </c>
      <c r="AD45" s="20">
        <f t="shared" si="19"/>
        <v>0</v>
      </c>
      <c r="AE45" s="14" t="str">
        <f t="shared" si="12"/>
        <v>-</v>
      </c>
      <c r="AF45" s="20">
        <f t="shared" si="19"/>
        <v>0</v>
      </c>
      <c r="AG45" s="14" t="str">
        <f t="shared" si="13"/>
        <v>-</v>
      </c>
      <c r="AH45" s="20">
        <f t="shared" si="19"/>
        <v>8.2236842105265495E-4</v>
      </c>
      <c r="AI45" s="14">
        <f t="shared" si="14"/>
        <v>2.0000000000001267E-3</v>
      </c>
      <c r="AJ45" s="20">
        <f t="shared" si="19"/>
        <v>0</v>
      </c>
      <c r="AK45" s="14" t="str">
        <f t="shared" si="15"/>
        <v>-</v>
      </c>
      <c r="AL45" s="20">
        <f t="shared" si="21"/>
        <v>0</v>
      </c>
      <c r="AM45" s="14" t="str">
        <f t="shared" si="16"/>
        <v>-</v>
      </c>
      <c r="AN45" s="20">
        <f t="shared" si="22"/>
        <v>1.1101973684210176E-2</v>
      </c>
      <c r="AO45" s="14">
        <f t="shared" si="17"/>
        <v>2.699999999999933E-2</v>
      </c>
      <c r="AP45" s="20">
        <f t="shared" si="23"/>
        <v>-1.5213815789473673E-2</v>
      </c>
      <c r="AQ45" s="14">
        <f t="shared" si="18"/>
        <v>-3.7000000000000068E-2</v>
      </c>
    </row>
    <row r="46" spans="2:43" x14ac:dyDescent="0.25">
      <c r="B46" s="5" t="s">
        <v>77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1.8038987489089608E-2</v>
      </c>
      <c r="I46" s="14">
        <f t="shared" si="1"/>
        <v>6.200000000000061E-2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-5.2371254000584955E-3</v>
      </c>
      <c r="O46" s="14">
        <f t="shared" si="4"/>
        <v>-1.8000000000000536E-2</v>
      </c>
      <c r="P46" s="20">
        <f t="shared" si="19"/>
        <v>4.946173988944258E-3</v>
      </c>
      <c r="Q46" s="14">
        <f t="shared" si="5"/>
        <v>1.7000000000001035E-2</v>
      </c>
      <c r="R46" s="20">
        <f t="shared" si="19"/>
        <v>0</v>
      </c>
      <c r="S46" s="14" t="str">
        <f t="shared" si="6"/>
        <v>-</v>
      </c>
      <c r="T46" s="20">
        <f t="shared" si="19"/>
        <v>0</v>
      </c>
      <c r="U46" s="14" t="str">
        <f t="shared" si="7"/>
        <v>-</v>
      </c>
      <c r="V46" s="20">
        <f t="shared" si="19"/>
        <v>0</v>
      </c>
      <c r="W46" s="14" t="str">
        <f t="shared" si="8"/>
        <v>-</v>
      </c>
      <c r="X46" s="20">
        <f t="shared" si="19"/>
        <v>0</v>
      </c>
      <c r="Y46" s="14" t="str">
        <f t="shared" si="20"/>
        <v>-</v>
      </c>
      <c r="Z46" s="20">
        <f t="shared" si="19"/>
        <v>0</v>
      </c>
      <c r="AA46" s="14" t="str">
        <f t="shared" si="10"/>
        <v>-</v>
      </c>
      <c r="AB46" s="20">
        <f t="shared" si="19"/>
        <v>2.0366598778001066E-3</v>
      </c>
      <c r="AC46" s="14">
        <f t="shared" si="11"/>
        <v>6.999999999998896E-3</v>
      </c>
      <c r="AD46" s="20">
        <f t="shared" si="19"/>
        <v>0</v>
      </c>
      <c r="AE46" s="14" t="str">
        <f t="shared" si="12"/>
        <v>-</v>
      </c>
      <c r="AF46" s="20">
        <f t="shared" si="19"/>
        <v>0</v>
      </c>
      <c r="AG46" s="14" t="str">
        <f t="shared" si="13"/>
        <v>-</v>
      </c>
      <c r="AH46" s="20">
        <f t="shared" si="19"/>
        <v>2.909514111142375E-4</v>
      </c>
      <c r="AI46" s="14">
        <f t="shared" si="14"/>
        <v>1.000000000000098E-3</v>
      </c>
      <c r="AJ46" s="20">
        <f t="shared" si="19"/>
        <v>0</v>
      </c>
      <c r="AK46" s="14" t="str">
        <f t="shared" si="15"/>
        <v>-</v>
      </c>
      <c r="AL46" s="20">
        <f t="shared" si="21"/>
        <v>0</v>
      </c>
      <c r="AM46" s="14" t="str">
        <f t="shared" si="16"/>
        <v>-</v>
      </c>
      <c r="AN46" s="20">
        <f t="shared" si="22"/>
        <v>1.2801862089031113E-2</v>
      </c>
      <c r="AO46" s="14">
        <f t="shared" si="17"/>
        <v>4.3999999999999817E-2</v>
      </c>
      <c r="AP46" s="20">
        <f t="shared" si="23"/>
        <v>-1.8911841722432543E-2</v>
      </c>
      <c r="AQ46" s="14">
        <f t="shared" si="18"/>
        <v>-6.500000000000053E-2</v>
      </c>
    </row>
    <row r="47" spans="2:43" x14ac:dyDescent="0.25">
      <c r="B47" s="5" t="s">
        <v>78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1.6268980477223582E-2</v>
      </c>
      <c r="I47" s="14">
        <f t="shared" si="1"/>
        <v>9.0000000000001218E-2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-3.0730296456977779E-3</v>
      </c>
      <c r="O47" s="14">
        <f t="shared" si="4"/>
        <v>-1.700000000000039E-2</v>
      </c>
      <c r="P47" s="20">
        <f t="shared" si="19"/>
        <v>2.5307302964570066E-3</v>
      </c>
      <c r="Q47" s="14">
        <f t="shared" si="5"/>
        <v>1.400000000000011E-2</v>
      </c>
      <c r="R47" s="20">
        <f t="shared" si="19"/>
        <v>0</v>
      </c>
      <c r="S47" s="14" t="str">
        <f t="shared" si="6"/>
        <v>-</v>
      </c>
      <c r="T47" s="20">
        <f t="shared" si="19"/>
        <v>0</v>
      </c>
      <c r="U47" s="14" t="str">
        <f t="shared" si="7"/>
        <v>-</v>
      </c>
      <c r="V47" s="20">
        <f t="shared" si="19"/>
        <v>0</v>
      </c>
      <c r="W47" s="14" t="str">
        <f t="shared" si="8"/>
        <v>-</v>
      </c>
      <c r="X47" s="20">
        <f t="shared" si="19"/>
        <v>0</v>
      </c>
      <c r="Y47" s="14" t="str">
        <f t="shared" si="20"/>
        <v>-</v>
      </c>
      <c r="Z47" s="20">
        <f t="shared" si="19"/>
        <v>0</v>
      </c>
      <c r="AA47" s="14" t="str">
        <f t="shared" si="10"/>
        <v>-</v>
      </c>
      <c r="AB47" s="20">
        <f t="shared" si="19"/>
        <v>1.8076644974684974E-4</v>
      </c>
      <c r="AC47" s="14">
        <f t="shared" si="11"/>
        <v>1.000000000000098E-3</v>
      </c>
      <c r="AD47" s="20">
        <f t="shared" si="19"/>
        <v>0</v>
      </c>
      <c r="AE47" s="14" t="str">
        <f t="shared" si="12"/>
        <v>-</v>
      </c>
      <c r="AF47" s="20">
        <f t="shared" si="19"/>
        <v>0</v>
      </c>
      <c r="AG47" s="14" t="str">
        <f t="shared" si="13"/>
        <v>-</v>
      </c>
      <c r="AH47" s="20">
        <f t="shared" si="19"/>
        <v>3.6153289949392153E-4</v>
      </c>
      <c r="AI47" s="14">
        <f t="shared" si="14"/>
        <v>2.0000000000001822E-3</v>
      </c>
      <c r="AJ47" s="20">
        <f t="shared" si="19"/>
        <v>0</v>
      </c>
      <c r="AK47" s="14" t="str">
        <f t="shared" si="15"/>
        <v>-</v>
      </c>
      <c r="AL47" s="20">
        <f t="shared" si="21"/>
        <v>0</v>
      </c>
      <c r="AM47" s="14" t="str">
        <f t="shared" si="16"/>
        <v>-</v>
      </c>
      <c r="AN47" s="20">
        <f t="shared" si="22"/>
        <v>1.3919016630513203E-2</v>
      </c>
      <c r="AO47" s="14">
        <f t="shared" si="17"/>
        <v>7.6999999999998264E-2</v>
      </c>
      <c r="AP47" s="20">
        <f t="shared" si="23"/>
        <v>-2.1149674620390524E-2</v>
      </c>
      <c r="AQ47" s="14">
        <f t="shared" si="18"/>
        <v>-0.11700000000000034</v>
      </c>
    </row>
    <row r="48" spans="2:43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1.7665235342927632E-2</v>
      </c>
      <c r="I49" s="15">
        <f>IF(I25-G25=0,"-",I25-G25)</f>
        <v>6.3277239355710516E-2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-4.6729564347729458E-3</v>
      </c>
      <c r="O49" s="15">
        <f>IF(O25-M25=0,"-",O25-M25)</f>
        <v>-1.6738626861278041E-2</v>
      </c>
      <c r="P49" s="21">
        <f>P25-N25</f>
        <v>4.6937151924959508E-3</v>
      </c>
      <c r="Q49" s="15">
        <f>IF(Q25-O25=0,"-",Q25-O25)</f>
        <v>1.6812985161956187E-2</v>
      </c>
      <c r="R49" s="21">
        <f>R25-P25</f>
        <v>0</v>
      </c>
      <c r="S49" s="15" t="str">
        <f>IF(S25-Q25=0,"-",S25-Q25)</f>
        <v>-</v>
      </c>
      <c r="T49" s="21">
        <f>T25-R25</f>
        <v>9.6531716613501573E-6</v>
      </c>
      <c r="U49" s="15">
        <f>IF(U25-S25=0,"-",U25-S25)</f>
        <v>3.4577861086806938E-5</v>
      </c>
      <c r="V49" s="21">
        <f>V25-T25</f>
        <v>0</v>
      </c>
      <c r="W49" s="15" t="str">
        <f>IF(W25-U25=0,"-",W25-U25)</f>
        <v>-</v>
      </c>
      <c r="X49" s="21">
        <f>X25-V25</f>
        <v>0</v>
      </c>
      <c r="Y49" s="15" t="str">
        <f t="shared" ref="Y49" si="24">IF(Y25-U25=0,"-",Y25-U25)</f>
        <v>-</v>
      </c>
      <c r="Z49" s="21">
        <f>Z25-X25</f>
        <v>1.9306343322922359E-5</v>
      </c>
      <c r="AA49" s="15">
        <f t="shared" ref="AA49" si="25">IF(AA25-Y25=0,"-",AA25-Y25)</f>
        <v>6.9155722174391032E-5</v>
      </c>
      <c r="AB49" s="21">
        <f>AB25-Z25</f>
        <v>1.8160737214991673E-3</v>
      </c>
      <c r="AC49" s="15">
        <f t="shared" ref="AC49" si="26">IF(AC25-AA25=0,"-",AC25-AA25)</f>
        <v>6.5052137337600902E-3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0</v>
      </c>
      <c r="AG49" s="15" t="str">
        <f t="shared" ref="AG49" si="28">IF(AG25-AE25=0,"-",AG25-AE25)</f>
        <v>-</v>
      </c>
      <c r="AH49" s="21">
        <f>AH25-AF25</f>
        <v>3.5880095955875824E-4</v>
      </c>
      <c r="AI49" s="15">
        <f t="shared" ref="AI49" si="29">IF(AI25-AG25=0,"-",AI25-AG25)</f>
        <v>1.2852324782731683E-3</v>
      </c>
      <c r="AJ49" s="21">
        <f>AJ25-AH25</f>
        <v>0</v>
      </c>
      <c r="AK49" s="15" t="str">
        <f t="shared" ref="AK49" si="30">IF(AK25-AI25=0,"-",AK25-AI25)</f>
        <v>-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1.2708293536817905E-2</v>
      </c>
      <c r="AO49" s="15">
        <f t="shared" ref="AO49" si="32">IF(AO25-AM25=0,"-",AO25-AM25)</f>
        <v>4.5521371004763125E-2</v>
      </c>
      <c r="AP49" s="21">
        <f>AP25-AN25</f>
        <v>-1.8828585563755329E-2</v>
      </c>
      <c r="AQ49" s="15">
        <f t="shared" ref="AQ49" si="33">IF(AQ25-AO25=0,"-",AQ25-AO25)</f>
        <v>-6.7444383973306196E-2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3.4922167872251775E-2</v>
      </c>
      <c r="J51" s="16">
        <f>MAX(J31:J49)</f>
        <v>0</v>
      </c>
      <c r="L51" s="16">
        <f>MAX(L31:L49)</f>
        <v>0</v>
      </c>
      <c r="N51" s="16">
        <f>MAX(N31:N49)</f>
        <v>1.2987012987013102E-2</v>
      </c>
      <c r="P51" s="16">
        <f>MAX(P31:P49)</f>
        <v>6.9901315789475671E-3</v>
      </c>
      <c r="R51" s="16">
        <f>MAX(R31:R49)</f>
        <v>0</v>
      </c>
      <c r="T51" s="16">
        <f>MAX(T31:T49)</f>
        <v>2.7491462706752401E-5</v>
      </c>
      <c r="V51" s="16">
        <f>MAX(V31:V49)</f>
        <v>0</v>
      </c>
      <c r="X51" s="16">
        <f>MAX(X31:X49)</f>
        <v>0</v>
      </c>
      <c r="Z51" s="16">
        <f>MAX(Z31:Z49)</f>
        <v>2.2539338584914859E-4</v>
      </c>
      <c r="AB51" s="16">
        <f>MAX(AB31:AB49)</f>
        <v>6.4935064935065512E-3</v>
      </c>
      <c r="AD51" s="16">
        <f>MAX(AD31:AD49)</f>
        <v>0</v>
      </c>
      <c r="AF51" s="16">
        <f>MAX(AF31:AF49)</f>
        <v>0</v>
      </c>
      <c r="AH51" s="16">
        <f>MAX(AH31:AH49)</f>
        <v>5.8823529411766717E-3</v>
      </c>
      <c r="AJ51" s="16">
        <f>MAX(AJ31:AJ49)</f>
        <v>0</v>
      </c>
      <c r="AL51" s="16">
        <f>MAX(AL31:AL49)</f>
        <v>0</v>
      </c>
      <c r="AN51" s="16">
        <f>MAX(AN31:AN49)</f>
        <v>2.3792376173653151E-2</v>
      </c>
      <c r="AP51" s="16">
        <f>MAX(AP31:AP49)</f>
        <v>-6.4935064935065512E-3</v>
      </c>
    </row>
    <row r="52" spans="2:52" ht="219" customHeight="1" x14ac:dyDescent="0.25">
      <c r="B52" s="17" t="s">
        <v>26</v>
      </c>
      <c r="C52" s="18"/>
      <c r="D52" s="61"/>
      <c r="E52" s="62"/>
      <c r="F52" s="59"/>
      <c r="G52" s="60"/>
      <c r="H52" s="59" t="s">
        <v>27</v>
      </c>
      <c r="I52" s="60"/>
      <c r="J52" s="59" t="s">
        <v>27</v>
      </c>
      <c r="K52" s="60"/>
      <c r="L52" s="59" t="s">
        <v>27</v>
      </c>
      <c r="M52" s="60"/>
      <c r="N52" s="59" t="s">
        <v>85</v>
      </c>
      <c r="O52" s="60"/>
      <c r="P52" s="59" t="s">
        <v>85</v>
      </c>
      <c r="Q52" s="60"/>
      <c r="R52" s="59" t="s">
        <v>27</v>
      </c>
      <c r="S52" s="60"/>
      <c r="T52" s="59" t="s">
        <v>86</v>
      </c>
      <c r="U52" s="60"/>
      <c r="V52" s="59" t="s">
        <v>87</v>
      </c>
      <c r="W52" s="60"/>
      <c r="X52" s="59" t="s">
        <v>87</v>
      </c>
      <c r="Y52" s="60"/>
      <c r="Z52" s="59" t="s">
        <v>82</v>
      </c>
      <c r="AA52" s="60"/>
      <c r="AB52" s="59" t="s">
        <v>81</v>
      </c>
      <c r="AC52" s="60"/>
      <c r="AD52" s="59" t="s">
        <v>27</v>
      </c>
      <c r="AE52" s="60"/>
      <c r="AF52" s="59" t="s">
        <v>87</v>
      </c>
      <c r="AG52" s="60"/>
      <c r="AH52" s="59" t="s">
        <v>88</v>
      </c>
      <c r="AI52" s="60"/>
      <c r="AJ52" s="59" t="s">
        <v>88</v>
      </c>
      <c r="AK52" s="60"/>
      <c r="AL52" s="59" t="s">
        <v>83</v>
      </c>
      <c r="AM52" s="60"/>
      <c r="AN52" s="59" t="s">
        <v>28</v>
      </c>
      <c r="AO52" s="60"/>
      <c r="AP52" s="63" t="s">
        <v>89</v>
      </c>
      <c r="AQ52" s="64"/>
      <c r="AR52" s="65"/>
      <c r="AS52" s="66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/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No factors contributing to greater than 2% downward change.</v>
      </c>
      <c r="AY54" s="1" t="str">
        <f>"Gone up mainly due to "&amp;AU54</f>
        <v xml:space="preserve">Gone up mainly due to </v>
      </c>
      <c r="AZ54" s="1" t="str">
        <f>"Gone down mainly due to "&amp;AV54</f>
        <v xml:space="preserve">Gone down mainly due to 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/>
      </c>
      <c r="AQ55" s="1" t="str">
        <f t="shared" si="73"/>
        <v>Table 1076: allowed revenue and rate of return,</v>
      </c>
      <c r="AU55" s="1" t="str">
        <f t="shared" ref="AU55:AU71" si="74">D55&amp;F55&amp;H55&amp;J55&amp;L55&amp;N55&amp;P55&amp;R55&amp;T55&amp;V55&amp;X55&amp;Z55&amp;AB55&amp;AD55&amp;AF55&amp;AH55&amp;AJ55&amp;AL55&amp;AN55&amp;AP55</f>
        <v/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1076: allowed revenue and rate of return,</v>
      </c>
      <c r="AW55" s="1" t="str">
        <f t="shared" ref="AW55:AW71" si="76">IF(AU55="","No factors contributing to greater than 2% upward change.",AY55)</f>
        <v>No factors contributing to greater than 2% upward change.</v>
      </c>
      <c r="AX55" s="1" t="str">
        <f t="shared" ref="AX55:AX71" si="77">IF(AV55="","No factors contributing to greater than 2% downward change.",AZ55)</f>
        <v>Gone down mainly due to Table 1076: allowed revenue and rate of return,</v>
      </c>
      <c r="AY55" s="1" t="str">
        <f t="shared" ref="AY55:AY71" si="78">"Gone up mainly due to "&amp;AU55</f>
        <v xml:space="preserve">Gone up mainly due to </v>
      </c>
      <c r="AZ55" s="1" t="str">
        <f t="shared" ref="AZ55:AZ71" si="79">"Gone down mainly due to "&amp;AV55</f>
        <v>Gone down mainly due to Table 1076: allowed revenue and rate of return,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/>
      </c>
      <c r="AU56" s="1" t="str">
        <f t="shared" si="74"/>
        <v/>
      </c>
      <c r="AV56" s="1" t="str">
        <f t="shared" si="75"/>
        <v/>
      </c>
      <c r="AW56" s="1" t="str">
        <f t="shared" si="76"/>
        <v>No factors contributing to greater than 2% upward change.</v>
      </c>
      <c r="AX56" s="1" t="str">
        <f t="shared" si="77"/>
        <v>No factors contributing to greater than 2% downward change.</v>
      </c>
      <c r="AY56" s="1" t="str">
        <f t="shared" si="78"/>
        <v xml:space="preserve">Gone up mainly due to </v>
      </c>
      <c r="AZ56" s="1" t="str">
        <f t="shared" si="79"/>
        <v xml:space="preserve">Gone down mainly due to 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>Changes due to issue of Model version DCP179,</v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>Table 1076: allowed revenue and rate of return,</v>
      </c>
      <c r="AU57" s="1" t="str">
        <f t="shared" si="74"/>
        <v>Changes due to issue of Model version DCP179,</v>
      </c>
      <c r="AV57" s="1" t="str">
        <f t="shared" si="75"/>
        <v>Table 1076: allowed revenue and rate of return,</v>
      </c>
      <c r="AW57" s="1" t="str">
        <f t="shared" si="76"/>
        <v>Gone up mainly due to Changes due to issue of Model version DCP179,</v>
      </c>
      <c r="AX57" s="1" t="str">
        <f t="shared" si="77"/>
        <v>Gone down mainly due to Table 1076: allowed revenue and rate of return,</v>
      </c>
      <c r="AY57" s="1" t="str">
        <f t="shared" si="78"/>
        <v>Gone up mainly due to Changes due to issue of Model version DCP179,</v>
      </c>
      <c r="AZ57" s="1" t="str">
        <f t="shared" si="79"/>
        <v>Gone down mainly due to Table 1076: allowed revenue and rate of return,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>Table 1076: allowed revenue and rate of return,</v>
      </c>
      <c r="AU58" s="1" t="str">
        <f t="shared" si="74"/>
        <v/>
      </c>
      <c r="AV58" s="1" t="str">
        <f t="shared" si="75"/>
        <v>Table 1076: allowed revenue and rate of return,</v>
      </c>
      <c r="AW58" s="1" t="str">
        <f t="shared" si="76"/>
        <v>No factors contributing to greater than 2% upward change.</v>
      </c>
      <c r="AX58" s="1" t="str">
        <f t="shared" si="77"/>
        <v>Gone down mainly due to Table 1076: allowed revenue and rate of return,</v>
      </c>
      <c r="AY58" s="1" t="str">
        <f t="shared" si="78"/>
        <v xml:space="preserve">Gone up mainly due to </v>
      </c>
      <c r="AZ58" s="1" t="str">
        <f t="shared" si="79"/>
        <v>Gone down mainly due to Table 1076: allowed revenue and rate of return,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/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/>
      </c>
      <c r="AU59" s="1" t="str">
        <f t="shared" si="74"/>
        <v/>
      </c>
      <c r="AV59" s="1" t="str">
        <f t="shared" si="75"/>
        <v/>
      </c>
      <c r="AW59" s="1" t="str">
        <f t="shared" si="76"/>
        <v>No factors contributing to greater than 2% upward change.</v>
      </c>
      <c r="AX59" s="1" t="str">
        <f t="shared" si="77"/>
        <v>No factors contributing to greater than 2% downward change.</v>
      </c>
      <c r="AY59" s="1" t="str">
        <f t="shared" si="78"/>
        <v xml:space="preserve">Gone up mainly due to </v>
      </c>
      <c r="AZ59" s="1" t="str">
        <f t="shared" si="79"/>
        <v xml:space="preserve">Gone down mainly due to 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/>
      </c>
      <c r="AU60" s="1" t="str">
        <f t="shared" si="74"/>
        <v/>
      </c>
      <c r="AV60" s="1" t="str">
        <f t="shared" si="75"/>
        <v/>
      </c>
      <c r="AW60" s="1" t="str">
        <f t="shared" si="76"/>
        <v>No factors contributing to greater than 2% upward change.</v>
      </c>
      <c r="AX60" s="1" t="str">
        <f t="shared" si="77"/>
        <v>No factors contributing to greater than 2% downward change.</v>
      </c>
      <c r="AY60" s="1" t="str">
        <f t="shared" si="78"/>
        <v xml:space="preserve">Gone up mainly due to </v>
      </c>
      <c r="AZ60" s="1" t="str">
        <f t="shared" si="79"/>
        <v xml:space="preserve">Gone down mainly due to 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/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/>
      </c>
      <c r="X61" s="1" t="str">
        <f t="shared" si="54"/>
        <v/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str">
        <f t="shared" si="70"/>
        <v/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str">
        <f t="shared" si="74"/>
        <v/>
      </c>
      <c r="AV61" s="1" t="str">
        <f t="shared" si="75"/>
        <v/>
      </c>
      <c r="AW61" s="1" t="str">
        <f t="shared" si="76"/>
        <v>No factors contributing to greater than 2% upward change.</v>
      </c>
      <c r="AX61" s="1" t="str">
        <f t="shared" si="77"/>
        <v>No factors contributing to greater than 2% downward change.</v>
      </c>
      <c r="AY61" s="1" t="str">
        <f t="shared" si="78"/>
        <v xml:space="preserve">Gone up mainly due to </v>
      </c>
      <c r="AZ61" s="1" t="str">
        <f t="shared" si="79"/>
        <v xml:space="preserve">Gone down mainly due to 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/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/>
      </c>
      <c r="AQ62" s="1" t="str">
        <f t="shared" si="73"/>
        <v/>
      </c>
      <c r="AU62" s="1" t="str">
        <f t="shared" si="74"/>
        <v/>
      </c>
      <c r="AV62" s="1" t="str">
        <f t="shared" si="75"/>
        <v/>
      </c>
      <c r="AW62" s="1" t="str">
        <f t="shared" si="76"/>
        <v>No factors contributing to greater than 2% upward change.</v>
      </c>
      <c r="AX62" s="1" t="str">
        <f t="shared" si="77"/>
        <v>No factors contributing to greater than 2% downward change.</v>
      </c>
      <c r="AY62" s="1" t="str">
        <f t="shared" si="78"/>
        <v xml:space="preserve">Gone up mainly due to </v>
      </c>
      <c r="AZ62" s="1" t="str">
        <f t="shared" si="79"/>
        <v xml:space="preserve">Gone down mainly due to </v>
      </c>
    </row>
    <row r="63" spans="2:52" x14ac:dyDescent="0.25">
      <c r="B63" s="1" t="s">
        <v>90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91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>Table 1053: volumes and mpans etc forecast,</v>
      </c>
      <c r="AO65" s="1" t="str">
        <f t="shared" si="71"/>
        <v/>
      </c>
      <c r="AP65" s="1" t="str">
        <f t="shared" si="72"/>
        <v/>
      </c>
      <c r="AQ65" s="1" t="str">
        <f t="shared" si="73"/>
        <v/>
      </c>
      <c r="AU65" s="1" t="str">
        <f t="shared" si="74"/>
        <v>Table 1053: volumes and mpans etc forecast,</v>
      </c>
      <c r="AV65" s="1" t="str">
        <f t="shared" si="75"/>
        <v/>
      </c>
      <c r="AW65" s="1" t="str">
        <f t="shared" si="76"/>
        <v>Gone up mainly due to Table 1053: volumes and mpans etc forecast,</v>
      </c>
      <c r="AX65" s="1" t="str">
        <f t="shared" si="77"/>
        <v>No factors contributing to greater than 2% downward change.</v>
      </c>
      <c r="AY65" s="1" t="str">
        <f t="shared" si="78"/>
        <v>Gone up mainly due to Table 1053: volumes and mpans etc forecast,</v>
      </c>
      <c r="AZ65" s="1" t="str">
        <f t="shared" si="79"/>
        <v xml:space="preserve">Gone down mainly due to 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>Table 1053: volumes and mpans etc forecast,</v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>Table 1076: allowed revenue and rate of return,</v>
      </c>
      <c r="AU66" s="1" t="str">
        <f t="shared" ref="AU66" si="120">D66&amp;F66&amp;H66&amp;J66&amp;L66&amp;N66&amp;P66&amp;R66&amp;T66&amp;V66&amp;X66&amp;Z66&amp;AB66&amp;AD66&amp;AF66&amp;AH66&amp;AJ66&amp;AL66&amp;AN66&amp;AP66</f>
        <v>Table 1053: volumes and mpans etc forecast,</v>
      </c>
      <c r="AV66" s="1" t="str">
        <f t="shared" ref="AV66" si="121">E66&amp;G66&amp;I66&amp;K66&amp;M66&amp;O66&amp;Q66&amp;S66&amp;U66&amp;W66&amp;Y66&amp;AA66&amp;AC66&amp;AE66&amp;AG66&amp;AI66&amp;AK66&amp;AM66&amp;AO66&amp;AQ66</f>
        <v>Table 1076: allowed revenue and rate of return,</v>
      </c>
      <c r="AW66" s="1" t="str">
        <f t="shared" ref="AW66" si="122">IF(AU66="","No factors contributing to greater than 2% upward change.",AY66)</f>
        <v>Gone up mainly due to Table 1053: volumes and mpans etc forecast,</v>
      </c>
      <c r="AX66" s="1" t="str">
        <f t="shared" ref="AX66" si="123">IF(AV66="","No factors contributing to greater than 2% downward change.",AZ66)</f>
        <v>Gone down mainly due to Table 1076: allowed revenue and rate of return,</v>
      </c>
      <c r="AY66" s="1" t="str">
        <f t="shared" ref="AY66" si="124">"Gone up mainly due to "&amp;AU66</f>
        <v>Gone up mainly due to Table 1053: volumes and mpans etc forecast,</v>
      </c>
      <c r="AZ66" s="1" t="str">
        <f t="shared" ref="AZ66" si="125">"Gone down mainly due to "&amp;AV66</f>
        <v>Gone down mainly due to Table 1076: allowed revenue and rate of return,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>Table 1053: volumes and mpans etc forecast,</v>
      </c>
      <c r="AO67" s="1" t="str">
        <f t="shared" si="117"/>
        <v/>
      </c>
      <c r="AP67" s="1" t="str">
        <f t="shared" si="118"/>
        <v/>
      </c>
      <c r="AQ67" s="1" t="str">
        <f t="shared" si="119"/>
        <v>Table 1076: allowed revenue and rate of return,</v>
      </c>
      <c r="AU67" s="1" t="str">
        <f t="shared" si="74"/>
        <v>Table 1053: volumes and mpans etc forecast,</v>
      </c>
      <c r="AV67" s="1" t="str">
        <f t="shared" si="75"/>
        <v>Table 1076: allowed revenue and rate of return,</v>
      </c>
      <c r="AW67" s="1" t="str">
        <f t="shared" si="76"/>
        <v>Gone up mainly due to Table 1053: volumes and mpans etc forecast,</v>
      </c>
      <c r="AX67" s="1" t="str">
        <f t="shared" si="77"/>
        <v>Gone down mainly due to Table 1076: allowed revenue and rate of return,</v>
      </c>
      <c r="AY67" s="1" t="str">
        <f t="shared" si="78"/>
        <v>Gone up mainly due to Table 1053: volumes and mpans etc forecast,</v>
      </c>
      <c r="AZ67" s="1" t="str">
        <f t="shared" si="79"/>
        <v>Gone down mainly due to Table 1076: allowed revenue and rate of return,</v>
      </c>
    </row>
    <row r="68" spans="2:52" x14ac:dyDescent="0.25">
      <c r="B68" s="1" t="s">
        <v>76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>Changes due to issue of Model version DCP179,</v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>Changes due to issue of Model version DCP179,</v>
      </c>
      <c r="AV68" s="1" t="str">
        <f t="shared" si="75"/>
        <v/>
      </c>
      <c r="AW68" s="1" t="str">
        <f t="shared" si="76"/>
        <v>Gone up mainly due to Changes due to issue of Model version DCP179,</v>
      </c>
      <c r="AX68" s="1" t="str">
        <f t="shared" si="77"/>
        <v>No factors contributing to greater than 2% downward change.</v>
      </c>
      <c r="AY68" s="1" t="str">
        <f t="shared" si="78"/>
        <v>Gone up mainly due to Changes due to issue of Model version DCP179,</v>
      </c>
      <c r="AZ68" s="1" t="str">
        <f t="shared" si="79"/>
        <v xml:space="preserve">Gone down mainly due to </v>
      </c>
    </row>
    <row r="69" spans="2:52" x14ac:dyDescent="0.25">
      <c r="B69" s="1" t="s">
        <v>77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/>
      </c>
      <c r="AP69" s="1" t="str">
        <f t="shared" si="118"/>
        <v/>
      </c>
      <c r="AQ69" s="1" t="str">
        <f t="shared" si="119"/>
        <v/>
      </c>
      <c r="AU69" s="1" t="str">
        <f t="shared" si="74"/>
        <v/>
      </c>
      <c r="AV69" s="1" t="str">
        <f t="shared" si="75"/>
        <v/>
      </c>
      <c r="AW69" s="1" t="str">
        <f t="shared" si="76"/>
        <v>No factors contributing to greater than 2% upward change.</v>
      </c>
      <c r="AX69" s="1" t="str">
        <f t="shared" si="77"/>
        <v>No factors contributing to greater than 2% downward change.</v>
      </c>
      <c r="AY69" s="1" t="str">
        <f t="shared" si="78"/>
        <v xml:space="preserve">Gone up mainly due to </v>
      </c>
      <c r="AZ69" s="1" t="str">
        <f t="shared" si="79"/>
        <v xml:space="preserve">Gone down mainly due to </v>
      </c>
    </row>
    <row r="70" spans="2:52" x14ac:dyDescent="0.25">
      <c r="B70" s="1" t="s">
        <v>78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/>
      </c>
      <c r="AP70" s="1" t="str">
        <f t="shared" si="118"/>
        <v/>
      </c>
      <c r="AQ70" s="1" t="str">
        <f t="shared" si="119"/>
        <v>Table 1076: allowed revenue and rate of return,</v>
      </c>
      <c r="AU70" s="1" t="str">
        <f t="shared" si="74"/>
        <v/>
      </c>
      <c r="AV70" s="1" t="str">
        <f t="shared" si="75"/>
        <v>Table 1076: allowed revenue and rate of return,</v>
      </c>
      <c r="AW70" s="1" t="str">
        <f t="shared" si="76"/>
        <v>No factors contributing to greater than 2% upward change.</v>
      </c>
      <c r="AX70" s="1" t="str">
        <f t="shared" si="77"/>
        <v>Gone down mainly due to Table 1076: allowed revenue and rate of return,</v>
      </c>
      <c r="AY70" s="1" t="str">
        <f t="shared" si="78"/>
        <v xml:space="preserve">Gone up mainly due to </v>
      </c>
      <c r="AZ70" s="1" t="str">
        <f t="shared" si="79"/>
        <v>Gone down mainly due to Table 1076: allowed revenue and rate of return,</v>
      </c>
    </row>
    <row r="71" spans="2:52" x14ac:dyDescent="0.25">
      <c r="B71" s="1" t="s">
        <v>79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tabSelected="1" zoomScale="80" zoomScaleNormal="80" workbookViewId="0">
      <pane xSplit="2" ySplit="5" topLeftCell="L10" activePane="bottomRight" state="frozen"/>
      <selection pane="topRight" activeCell="C1" sqref="C1"/>
      <selection pane="bottomLeft" activeCell="A6" sqref="A6"/>
      <selection pane="bottomRight" activeCell="H9" sqref="H9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84</v>
      </c>
    </row>
    <row r="4" spans="1:17" ht="45.75" customHeight="1" x14ac:dyDescent="0.2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33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28.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3.0979999999999999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4.66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3.6049709456542161</v>
      </c>
      <c r="N6" s="47">
        <f>VLOOKUP(B6,[1]Summary!$A$1:$I$65536,9,FALSE)</f>
        <v>3.6990990290843611</v>
      </c>
      <c r="O6" s="50">
        <f>M6/N6-1</f>
        <v>-2.54462188468213E-2</v>
      </c>
      <c r="P6" s="51">
        <f>VLOOKUP(B6,[2]Summary!$A$1:$IJ$65536,10,FALSE)</f>
        <v>120.94766246516686</v>
      </c>
      <c r="Q6" s="52" t="str">
        <f>'Detailed Breakdown'!AW54&amp;" and "&amp;'Detailed Breakdown'!AX54</f>
        <v>No factors contributing to greater than 2% upward change. and No factors contributing to greater than 2% downward change.</v>
      </c>
    </row>
    <row r="7" spans="1:17" ht="28.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3.72</v>
      </c>
      <c r="F7" s="44">
        <f>VLOOKUP($B7,[2]Tariffs!$A:$I,5,FALSE)</f>
        <v>0.155</v>
      </c>
      <c r="G7" s="44">
        <f>VLOOKUP($B7,[2]Tariffs!$A:$I,6,FALSE)</f>
        <v>0</v>
      </c>
      <c r="H7" s="44">
        <f>VLOOKUP($B7,[2]Tariffs!$A:$I,7,FALSE)</f>
        <v>4.66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1" si="0">I7</f>
        <v>0</v>
      </c>
      <c r="L7" s="49"/>
      <c r="M7" s="47">
        <f>VLOOKUP(B7,[2]Summary!$A$1:$I$65536,9,FALSE)</f>
        <v>2.1743726939360908</v>
      </c>
      <c r="N7" s="47">
        <f>VLOOKUP(B7,[1]Summary!$A$1:$I$65536,9,FALSE)</f>
        <v>2.1605754124743495</v>
      </c>
      <c r="O7" s="50">
        <f t="shared" ref="O7:O31" si="1">M7/N7-1</f>
        <v>6.3859291289167786E-3</v>
      </c>
      <c r="P7" s="51">
        <f>VLOOKUP(B7,[2]Summary!$A$1:$IJ$65536,10,FALSE)</f>
        <v>130.55088701522112</v>
      </c>
      <c r="Q7" s="52" t="str">
        <f>'Detailed Breakdown'!AW55&amp;" and "&amp;'Detailed Breakdown'!AX55</f>
        <v>No factors contributing to greater than 2% upward change. and Gone down mainly due to Table 1076: allowed revenue and rate of return,</v>
      </c>
    </row>
    <row r="8" spans="1:17" ht="28.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0.159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0.159</v>
      </c>
      <c r="N8" s="47">
        <f>VLOOKUP(B8,[1]Summary!$A$1:$I$65536,9,FALSE)</f>
        <v>0.15400000000000003</v>
      </c>
      <c r="O8" s="50">
        <f t="shared" si="1"/>
        <v>3.2467532467532312E-2</v>
      </c>
      <c r="P8" s="51">
        <f>VLOOKUP(B8,[2]Summary!$A$1:$IJ$65536,10,FALSE)</f>
        <v>6.0430085772050122</v>
      </c>
      <c r="Q8" s="52" t="str">
        <f>'Detailed Breakdown'!AW56&amp;" and "&amp;'Detailed Breakdown'!AX56</f>
        <v>No factors contributing to greater than 2% upward change. and No factors contributing to greater than 2% downward change.</v>
      </c>
    </row>
    <row r="9" spans="1:17" ht="42.7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2.5089999999999999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7.55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2.7709939981178859</v>
      </c>
      <c r="N9" s="47">
        <f>VLOOKUP(B9,[1]Summary!$A$1:$I$65536,9,FALSE)</f>
        <v>2.7024544354600399</v>
      </c>
      <c r="O9" s="50">
        <f t="shared" si="1"/>
        <v>2.5361967905364047E-2</v>
      </c>
      <c r="P9" s="51">
        <f>VLOOKUP(B9,[2]Summary!$A$1:$IJ$65536,10,FALSE)</f>
        <v>291.46342149706152</v>
      </c>
      <c r="Q9" s="52" t="str">
        <f>'Detailed Breakdown'!AW57&amp;" and "&amp;'Detailed Breakdown'!AX57</f>
        <v>Gone up mainly due to Changes due to issue of Model version DCP179, and Gone down mainly due to Table 1076: allowed revenue and rate of return,</v>
      </c>
    </row>
    <row r="10" spans="1:17" ht="28.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2.931</v>
      </c>
      <c r="F10" s="44">
        <f>VLOOKUP($B10,[2]Tariffs!$A:$I,5,FALSE)</f>
        <v>0.158</v>
      </c>
      <c r="G10" s="44">
        <f>VLOOKUP($B10,[2]Tariffs!$A:$I,6,FALSE)</f>
        <v>0</v>
      </c>
      <c r="H10" s="44">
        <f>VLOOKUP($B10,[2]Tariffs!$A:$I,7,FALSE)</f>
        <v>7.55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2.1976343405334617</v>
      </c>
      <c r="N10" s="47">
        <f>VLOOKUP(B10,[1]Summary!$A$1:$I$65536,9,FALSE)</f>
        <v>2.194314684511649</v>
      </c>
      <c r="O10" s="50">
        <f t="shared" si="1"/>
        <v>1.5128440990002101E-3</v>
      </c>
      <c r="P10" s="51">
        <f>VLOOKUP(B10,[2]Summary!$A$1:$IJ$65536,10,FALSE)</f>
        <v>423.56283663762065</v>
      </c>
      <c r="Q10" s="52" t="str">
        <f>'Detailed Breakdown'!AW58&amp;" and "&amp;'Detailed Breakdown'!AX58</f>
        <v>No factors contributing to greater than 2% upward change. and Gone down mainly due to Table 1076: allowed revenue and rate of return,</v>
      </c>
    </row>
    <row r="11" spans="1:17" ht="28.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0.17399999999999999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0.17400000000000002</v>
      </c>
      <c r="N11" s="47">
        <f>VLOOKUP(B11,[1]Summary!$A$1:$I$65536,9,FALSE)</f>
        <v>0.17000000000000004</v>
      </c>
      <c r="O11" s="50">
        <f t="shared" si="1"/>
        <v>2.3529411764705799E-2</v>
      </c>
      <c r="P11" s="51">
        <f>VLOOKUP(B11,[2]Summary!$A$1:$IJ$65536,10,FALSE)</f>
        <v>11.376395184235069</v>
      </c>
      <c r="Q11" s="52" t="str">
        <f>'Detailed Breakdown'!AW59&amp;" and "&amp;'Detailed Breakdown'!AX59</f>
        <v>No factors contributing to greater than 2% upward change. and No factors contributing to greater than 2% downward change.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2.0550000000000002</v>
      </c>
      <c r="F12" s="44">
        <f>VLOOKUP($B12,[2]Tariffs!$A:$I,5,FALSE)</f>
        <v>0.10100000000000001</v>
      </c>
      <c r="G12" s="44">
        <f>VLOOKUP($B12,[2]Tariffs!$A:$I,6,FALSE)</f>
        <v>0</v>
      </c>
      <c r="H12" s="44">
        <f>VLOOKUP($B12,[2]Tariffs!$A:$I,7,FALSE)</f>
        <v>6.33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 t="str">
        <f>VLOOKUP(B12,[2]Summary!$A$1:$I$65536,9,FALSE)</f>
        <v/>
      </c>
      <c r="N12" s="47">
        <f>VLOOKUP(B12,[1]Summary!$A$1:$I$65536,9,FALSE)</f>
        <v>2.312692968998598</v>
      </c>
      <c r="O12" s="50"/>
      <c r="P12" s="51" t="str">
        <f>VLOOKUP(B12,[2]Summary!$A$1:$IJ$65536,10,FALSE)</f>
        <v/>
      </c>
      <c r="Q12" s="52" t="s">
        <v>95</v>
      </c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1.929</v>
      </c>
      <c r="F13" s="44">
        <f>VLOOKUP($B13,[2]Tariffs!$A:$I,5,FALSE)</f>
        <v>0.09</v>
      </c>
      <c r="G13" s="44">
        <f>VLOOKUP($B13,[2]Tariffs!$A:$I,6,FALSE)</f>
        <v>0</v>
      </c>
      <c r="H13" s="44">
        <f>VLOOKUP($B13,[2]Tariffs!$A:$I,7,FALSE)</f>
        <v>4.6900000000000004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 t="str">
        <f>VLOOKUP(B13,[2]Summary!$A$1:$I$65536,9,FALSE)</f>
        <v/>
      </c>
      <c r="N13" s="47">
        <f>VLOOKUP(B13,[1]Summary!$A$1:$I$65536,9,FALSE)</f>
        <v>2.0496318595418606</v>
      </c>
      <c r="O13" s="50"/>
      <c r="P13" s="51" t="str">
        <f>VLOOKUP(B13,[2]Summary!$A$1:$IJ$65536,10,FALSE)</f>
        <v/>
      </c>
      <c r="Q13" s="52" t="s">
        <v>95</v>
      </c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1.587</v>
      </c>
      <c r="F14" s="44">
        <f>VLOOKUP($B14,[2]Tariffs!$A:$I,5,FALSE)</f>
        <v>4.3999999999999997E-2</v>
      </c>
      <c r="G14" s="44">
        <f>VLOOKUP($B14,[2]Tariffs!$A:$I,6,FALSE)</f>
        <v>0</v>
      </c>
      <c r="H14" s="44">
        <f>VLOOKUP($B14,[2]Tariffs!$A:$I,7,FALSE)</f>
        <v>81.52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 t="str">
        <f>VLOOKUP(B14,[2]Summary!$A$1:$I$65536,9,FALSE)</f>
        <v/>
      </c>
      <c r="N14" s="47">
        <f>VLOOKUP(B14,[1]Summary!$A$1:$I$65536,9,FALSE)</f>
        <v>2.1261370587061958</v>
      </c>
      <c r="O14" s="50"/>
      <c r="P14" s="51" t="str">
        <f>VLOOKUP(B14,[2]Summary!$A$1:$IJ$65536,10,FALSE)</f>
        <v/>
      </c>
      <c r="Q14" s="52" t="s">
        <v>95</v>
      </c>
    </row>
    <row r="15" spans="1:17" ht="28.5" x14ac:dyDescent="0.2">
      <c r="A15" s="40"/>
      <c r="B15" s="41" t="s">
        <v>21</v>
      </c>
      <c r="C15" s="42"/>
      <c r="D15" s="43">
        <f>VLOOKUP($B15,[1]Tariffs!$A$15:$I$42,3,FALSE)</f>
        <v>0</v>
      </c>
      <c r="E15" s="44">
        <f>VLOOKUP($B15,[2]Tariffs!$A:$I,4,FALSE)</f>
        <v>25.236999999999998</v>
      </c>
      <c r="F15" s="44">
        <f>VLOOKUP($B15,[2]Tariffs!$A:$I,5,FALSE)</f>
        <v>0.36499999999999999</v>
      </c>
      <c r="G15" s="44">
        <f>VLOOKUP($B15,[2]Tariffs!$A:$I,6,FALSE)</f>
        <v>0.10299999999999999</v>
      </c>
      <c r="H15" s="44">
        <f>VLOOKUP($B15,[2]Tariffs!$A:$I,7,FALSE)</f>
        <v>10.67</v>
      </c>
      <c r="I15" s="44">
        <f>VLOOKUP($B15,[2]Tariffs!$A:$I,8,FALSE)</f>
        <v>2.8</v>
      </c>
      <c r="J15" s="44">
        <f>VLOOKUP($B15,[2]Tariffs!$A:$I,9,FALSE)</f>
        <v>0.38200000000000001</v>
      </c>
      <c r="K15" s="44">
        <f t="shared" si="0"/>
        <v>2.8</v>
      </c>
      <c r="L15" s="54"/>
      <c r="M15" s="47">
        <f>VLOOKUP(B15,[2]Summary!$A$1:$I$65536,9,FALSE)</f>
        <v>2.5516454080661717</v>
      </c>
      <c r="N15" s="47">
        <f>VLOOKUP(B15,[1]Summary!$A$1:$I$65536,9,FALSE)</f>
        <v>2.5238846186786841</v>
      </c>
      <c r="O15" s="50">
        <f t="shared" si="1"/>
        <v>1.0999230781802094E-2</v>
      </c>
      <c r="P15" s="51">
        <f>VLOOKUP(B15,[2]Summary!$A$1:$IJ$65536,10,FALSE)</f>
        <v>4840.534636907103</v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22</v>
      </c>
      <c r="C16" s="42"/>
      <c r="D16" s="43">
        <f>VLOOKUP($B16,[1]Tariffs!$A$15:$I$42,3,FALSE)</f>
        <v>0</v>
      </c>
      <c r="E16" s="44">
        <f>VLOOKUP($B16,[2]Tariffs!$A:$I,4,FALSE)</f>
        <v>22.361999999999998</v>
      </c>
      <c r="F16" s="44">
        <f>VLOOKUP($B16,[2]Tariffs!$A:$I,5,FALSE)</f>
        <v>0.221</v>
      </c>
      <c r="G16" s="44">
        <f>VLOOKUP($B16,[2]Tariffs!$A:$I,6,FALSE)</f>
        <v>7.1999999999999995E-2</v>
      </c>
      <c r="H16" s="44">
        <f>VLOOKUP($B16,[2]Tariffs!$A:$I,7,FALSE)</f>
        <v>8.2200000000000006</v>
      </c>
      <c r="I16" s="44">
        <f>VLOOKUP($B16,[2]Tariffs!$A:$I,8,FALSE)</f>
        <v>3.07</v>
      </c>
      <c r="J16" s="44">
        <f>VLOOKUP($B16,[2]Tariffs!$A:$I,9,FALSE)</f>
        <v>0.314</v>
      </c>
      <c r="K16" s="44">
        <f t="shared" si="0"/>
        <v>3.07</v>
      </c>
      <c r="L16" s="54"/>
      <c r="M16" s="47">
        <f>VLOOKUP(B16,[2]Summary!$A$1:$I$65536,9,FALSE)</f>
        <v>2.1908805676867873</v>
      </c>
      <c r="N16" s="47">
        <f>VLOOKUP(B16,[1]Summary!$A$1:$I$65536,9,FALSE)</f>
        <v>2.1397779318293919</v>
      </c>
      <c r="O16" s="50">
        <f t="shared" si="1"/>
        <v>2.3882214643510036E-2</v>
      </c>
      <c r="P16" s="51">
        <f>VLOOKUP(B16,[2]Summary!$A$1:$IJ$65536,10,FALSE)</f>
        <v>8449.083535193533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42.75" x14ac:dyDescent="0.2">
      <c r="A17" s="40"/>
      <c r="B17" s="41" t="s">
        <v>23</v>
      </c>
      <c r="C17" s="42"/>
      <c r="D17" s="43">
        <f>VLOOKUP($B17,[1]Tariffs!$A$15:$I$42,3,FALSE)</f>
        <v>0</v>
      </c>
      <c r="E17" s="44">
        <f>VLOOKUP($B17,[2]Tariffs!$A:$I,4,FALSE)</f>
        <v>19.170000000000002</v>
      </c>
      <c r="F17" s="44">
        <f>VLOOKUP($B17,[2]Tariffs!$A:$I,5,FALSE)</f>
        <v>0.11700000000000001</v>
      </c>
      <c r="G17" s="44">
        <f>VLOOKUP($B17,[2]Tariffs!$A:$I,6,FALSE)</f>
        <v>4.5999999999999999E-2</v>
      </c>
      <c r="H17" s="44">
        <f>VLOOKUP($B17,[2]Tariffs!$A:$I,7,FALSE)</f>
        <v>81.52</v>
      </c>
      <c r="I17" s="44">
        <f>VLOOKUP($B17,[2]Tariffs!$A:$I,8,FALSE)</f>
        <v>2.57</v>
      </c>
      <c r="J17" s="44">
        <f>VLOOKUP($B17,[2]Tariffs!$A:$I,9,FALSE)</f>
        <v>0.252</v>
      </c>
      <c r="K17" s="44">
        <f t="shared" si="0"/>
        <v>2.57</v>
      </c>
      <c r="L17" s="54"/>
      <c r="M17" s="47">
        <f>VLOOKUP(B17,[2]Summary!$A$1:$I$65536,9,FALSE)</f>
        <v>1.6735689770032247</v>
      </c>
      <c r="N17" s="47">
        <f>VLOOKUP(B17,[1]Summary!$A$1:$I$65536,9,FALSE)</f>
        <v>1.6492437016229891</v>
      </c>
      <c r="O17" s="50">
        <f t="shared" si="1"/>
        <v>1.4749351691504264E-2</v>
      </c>
      <c r="P17" s="51">
        <f>VLOOKUP(B17,[2]Summary!$A$1:$IJ$65536,10,FALSE)</f>
        <v>38908.464210025879</v>
      </c>
      <c r="Q17" s="52" t="str">
        <f>'Detailed Breakdown'!AW65&amp;" and "&amp;'Detailed Breakdown'!AX65</f>
        <v>Gone up mainly due to Table 1053: volumes and mpans etc forecast, and No factors contributing to greater than 2% downward change.</v>
      </c>
    </row>
    <row r="18" spans="1:17" x14ac:dyDescent="0.2">
      <c r="A18" s="40"/>
      <c r="B18" s="41"/>
      <c r="C18" s="42"/>
      <c r="D18" s="43"/>
      <c r="E18" s="44"/>
      <c r="F18" s="44"/>
      <c r="G18" s="44"/>
      <c r="H18" s="44"/>
      <c r="I18" s="44"/>
      <c r="J18" s="44"/>
      <c r="K18" s="44"/>
      <c r="L18" s="54"/>
      <c r="M18" s="47"/>
      <c r="N18" s="47"/>
      <c r="O18" s="50"/>
      <c r="P18" s="51"/>
      <c r="Q18" s="52"/>
    </row>
    <row r="19" spans="1:17" ht="42.75" x14ac:dyDescent="0.2">
      <c r="A19" s="40"/>
      <c r="B19" s="41" t="s">
        <v>76</v>
      </c>
      <c r="C19" s="42"/>
      <c r="D19" s="43">
        <f>VLOOKUP($B19,[1]Tariffs!$A$15:$I$42,3,FALSE)</f>
        <v>8</v>
      </c>
      <c r="E19" s="44">
        <f>VLOOKUP($B19,[2]Tariffs!$A:$I,4,FALSE)</f>
        <v>2.4849999999999999</v>
      </c>
      <c r="F19" s="44">
        <f>VLOOKUP($B19,[2]Tariffs!$A:$I,5,FALSE)</f>
        <v>0</v>
      </c>
      <c r="G19" s="44">
        <f>VLOOKUP($B19,[2]Tariffs!$A:$I,6,FALSE)</f>
        <v>0</v>
      </c>
      <c r="H19" s="44">
        <f>VLOOKUP($B19,[2]Tariffs!$A:$I,7,FALSE)</f>
        <v>0</v>
      </c>
      <c r="I19" s="44">
        <f>VLOOKUP($B19,[2]Tariffs!$A:$I,8,FALSE)</f>
        <v>0</v>
      </c>
      <c r="J19" s="44">
        <f>VLOOKUP($B19,[2]Tariffs!$A:$I,9,FALSE)</f>
        <v>0</v>
      </c>
      <c r="K19" s="44">
        <f t="shared" si="0"/>
        <v>0</v>
      </c>
      <c r="L19" s="54"/>
      <c r="M19" s="47">
        <f>VLOOKUP(B19,[2]Summary!$A$1:$I$65536,9,FALSE)</f>
        <v>2.4849999999999994</v>
      </c>
      <c r="N19" s="47">
        <f>VLOOKUP(B19,[1]Summary!$A$1:$I$65536,9,FALSE)</f>
        <v>2.4319999999999999</v>
      </c>
      <c r="O19" s="50">
        <f t="shared" si="1"/>
        <v>2.1792763157894468E-2</v>
      </c>
      <c r="P19" s="51">
        <f>VLOOKUP(B19,[2]Summary!$A$1:$IJ$65536,10,FALSE)</f>
        <v>465.7706864358787</v>
      </c>
      <c r="Q19" s="52" t="str">
        <f>'Detailed Breakdown'!AW67&amp;" and "&amp;'Detailed Breakdown'!AX67</f>
        <v>Gone up mainly due to Table 1053: volumes and mpans etc forecast, and Gone down mainly due to Table 1076: allowed revenue and rate of return,</v>
      </c>
    </row>
    <row r="20" spans="1:17" ht="42.75" x14ac:dyDescent="0.2">
      <c r="A20" s="40"/>
      <c r="B20" s="41" t="s">
        <v>77</v>
      </c>
      <c r="C20" s="42"/>
      <c r="D20" s="43">
        <f>VLOOKUP($B20,[1]Tariffs!$A$15:$I$42,3,FALSE)</f>
        <v>1</v>
      </c>
      <c r="E20" s="44">
        <f>VLOOKUP($B20,[2]Tariffs!$A:$I,4,FALSE)</f>
        <v>3.4849999999999999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VLOOKUP(B20,[2]Summary!$A$1:$I$65536,9,FALSE)</f>
        <v>3.4849999999999994</v>
      </c>
      <c r="N20" s="47">
        <f>VLOOKUP(B20,[1]Summary!$A$1:$I$65536,9,FALSE)</f>
        <v>3.4369999999999994</v>
      </c>
      <c r="O20" s="50">
        <f t="shared" si="1"/>
        <v>1.3965667733488507E-2</v>
      </c>
      <c r="P20" s="51">
        <f>VLOOKUP(B20,[2]Summary!$A$1:$IJ$65536,10,FALSE)</f>
        <v>250.39924663664016</v>
      </c>
      <c r="Q20" s="52" t="str">
        <f>'Detailed Breakdown'!AW68&amp;" and "&amp;'Detailed Breakdown'!AX68</f>
        <v>Gone up mainly due to Changes due to issue of Model version DCP179, and No factors contributing to greater than 2% downward change.</v>
      </c>
    </row>
    <row r="21" spans="1:17" ht="28.5" x14ac:dyDescent="0.2">
      <c r="A21" s="40"/>
      <c r="B21" s="41" t="s">
        <v>78</v>
      </c>
      <c r="C21" s="42"/>
      <c r="D21" s="43">
        <f>VLOOKUP($B21,[1]Tariffs!$A$15:$I$42,3,FALSE)</f>
        <v>1</v>
      </c>
      <c r="E21" s="44">
        <f>VLOOKUP($B21,[2]Tariffs!$A:$I,4,FALSE)</f>
        <v>5.5819999999999999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5.5819999999999999</v>
      </c>
      <c r="N21" s="47">
        <f>VLOOKUP(B21,[1]Summary!$A$1:$I$65536,9,FALSE)</f>
        <v>5.532</v>
      </c>
      <c r="O21" s="50">
        <f t="shared" si="1"/>
        <v>9.038322487346262E-3</v>
      </c>
      <c r="P21" s="51">
        <f>VLOOKUP(B21,[2]Summary!$A$1:$IJ$65536,10,FALSE)</f>
        <v>193.63684800876234</v>
      </c>
      <c r="Q21" s="52" t="str">
        <f>'Detailed Breakdown'!AW69&amp;" and "&amp;'Detailed Breakdown'!AX69</f>
        <v>No factors contributing to greater than 2% upward change. and No factors contributing to greater than 2% downward change.</v>
      </c>
    </row>
    <row r="22" spans="1:17" x14ac:dyDescent="0.2">
      <c r="A22" s="40"/>
      <c r="B22" s="41" t="s">
        <v>79</v>
      </c>
      <c r="C22" s="42"/>
      <c r="D22" s="43">
        <f>VLOOKUP($B22,[1]Tariffs!$A$15:$I$42,3,FALSE)</f>
        <v>1</v>
      </c>
      <c r="E22" s="44">
        <f>VLOOKUP($B22,[2]Tariffs!$A:$I,4,FALSE)</f>
        <v>1.522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49"/>
      <c r="M22" s="47" t="str">
        <f>VLOOKUP(B22,[2]Summary!$A$1:$I$65536,9,FALSE)</f>
        <v/>
      </c>
      <c r="N22" s="47" t="str">
        <f>VLOOKUP(B22,[1]Summary!$A$1:$I$65536,9,FALSE)</f>
        <v/>
      </c>
      <c r="O22" s="50" t="e">
        <f t="shared" si="1"/>
        <v>#VALUE!</v>
      </c>
      <c r="P22" s="51">
        <f>VLOOKUP(B22,[2]Summary!$A$1:$IJ$65536,10,FALSE)</f>
        <v>0</v>
      </c>
      <c r="Q22" s="52"/>
    </row>
    <row r="23" spans="1:17" ht="28.5" x14ac:dyDescent="0.2">
      <c r="A23" s="40"/>
      <c r="B23" s="41" t="s">
        <v>24</v>
      </c>
      <c r="C23" s="42"/>
      <c r="D23" s="43">
        <f>VLOOKUP($B23,[1]Tariffs!$A$15:$I$42,3,FALSE)</f>
        <v>0</v>
      </c>
      <c r="E23" s="44">
        <f>VLOOKUP($B23,[2]Tariffs!$A:$I,4,FALSE)</f>
        <v>75.986000000000004</v>
      </c>
      <c r="F23" s="44">
        <f>VLOOKUP($B23,[2]Tariffs!$A:$I,5,FALSE)</f>
        <v>1.528</v>
      </c>
      <c r="G23" s="44">
        <f>VLOOKUP($B23,[2]Tariffs!$A:$I,6,FALSE)</f>
        <v>0.89500000000000002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VLOOKUP(B23,[2]Summary!$A$1:$I$65536,9,FALSE)</f>
        <v>3.6313435033715296</v>
      </c>
      <c r="N23" s="47">
        <f>VLOOKUP(B23,[1]Summary!$A$1:$I$65536,9,FALSE)</f>
        <v>3.5820207388883887</v>
      </c>
      <c r="O23" s="50">
        <f t="shared" si="1"/>
        <v>1.3769536269755633E-2</v>
      </c>
      <c r="P23" s="51" t="str">
        <f>VLOOKUP(B23,[2]Summary!$A$1:$IJ$65536,10,FALSE)</f>
        <v/>
      </c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15" customHeight="1" x14ac:dyDescent="0.2">
      <c r="A24" s="40"/>
      <c r="B24" s="41" t="s">
        <v>93</v>
      </c>
      <c r="C24" s="42"/>
      <c r="D24" s="43" t="str">
        <f>VLOOKUP($B24,[1]Tariffs!$A$15:$I$42,3,FALSE)</f>
        <v>8&amp;0</v>
      </c>
      <c r="E24" s="44">
        <f>VLOOKUP($B24,[2]Tariffs!$A:$I,4,FALSE)</f>
        <v>-0.67300000000000004</v>
      </c>
      <c r="F24" s="44">
        <f>VLOOKUP($B24,[2]Tariffs!$A:$I,5,FALSE)</f>
        <v>0</v>
      </c>
      <c r="G24" s="44">
        <f>VLOOKUP($B24,[2]Tariffs!$A:$I,6,FALSE)</f>
        <v>0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VLOOKUP(B24,[2]Summary!$A$1:$I$65536,9,FALSE)</f>
        <v>-0.67300000000000004</v>
      </c>
      <c r="N24" s="47" t="e">
        <f>VLOOKUP("LV Generation NHH",[1]Summary!$A$1:$I$65536,9,FALSE)</f>
        <v>#N/A</v>
      </c>
      <c r="O24" s="50" t="e">
        <f t="shared" si="1"/>
        <v>#N/A</v>
      </c>
      <c r="P24" s="51">
        <f>VLOOKUP(B24,[2]Summary!$A$1:$IJ$65536,10,FALSE)</f>
        <v>-83.325435562638759</v>
      </c>
      <c r="Q24" s="55"/>
    </row>
    <row r="25" spans="1:17" ht="15" customHeight="1" x14ac:dyDescent="0.2">
      <c r="A25" s="40"/>
      <c r="B25" s="41" t="s">
        <v>49</v>
      </c>
      <c r="C25" s="42"/>
      <c r="D25" s="43">
        <f>VLOOKUP($B25,[1]Tariffs!$A$15:$I$42,3,FALSE)</f>
        <v>8</v>
      </c>
      <c r="E25" s="44">
        <f>VLOOKUP($B25,[2]Tariffs!$A:$I,4,FALSE)</f>
        <v>-0.61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/>
      <c r="N25" s="47"/>
      <c r="O25" s="50"/>
      <c r="P25" s="51"/>
      <c r="Q25" s="55"/>
    </row>
    <row r="26" spans="1:17" x14ac:dyDescent="0.2">
      <c r="A26" s="40"/>
      <c r="B26" s="41" t="s">
        <v>50</v>
      </c>
      <c r="C26" s="42"/>
      <c r="D26" s="43">
        <f>VLOOKUP($B26,[1]Tariffs!$A$15:$I$42,3,FALSE)</f>
        <v>0</v>
      </c>
      <c r="E26" s="44">
        <f>VLOOKUP($B26,[2]Tariffs!$A:$I,4,FALSE)</f>
        <v>-0.67300000000000004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0.155</v>
      </c>
      <c r="K26" s="44">
        <f t="shared" si="0"/>
        <v>0</v>
      </c>
      <c r="L26" s="49"/>
      <c r="M26" s="47">
        <f>VLOOKUP(B26,[2]Summary!$A$1:$I$65536,9,FALSE)</f>
        <v>-0.66552915660585354</v>
      </c>
      <c r="N26" s="47">
        <f>VLOOKUP(B26,[1]Summary!$A$1:$I$65536,9,FALSE)</f>
        <v>-0.63793186734772978</v>
      </c>
      <c r="O26" s="50">
        <f t="shared" si="1"/>
        <v>4.3260559114035813E-2</v>
      </c>
      <c r="P26" s="51">
        <f>VLOOKUP(B26,[2]Summary!$A$1:$IJ$65536,10,FALSE)</f>
        <v>-1068.1797512055955</v>
      </c>
      <c r="Q26" s="55"/>
    </row>
    <row r="27" spans="1:17" ht="15" customHeight="1" x14ac:dyDescent="0.2">
      <c r="A27" s="40"/>
      <c r="B27" s="41" t="s">
        <v>51</v>
      </c>
      <c r="C27" s="42"/>
      <c r="D27" s="43">
        <f>VLOOKUP($B27,[1]Tariffs!$A$15:$I$42,3,FALSE)</f>
        <v>0</v>
      </c>
      <c r="E27" s="44">
        <f>VLOOKUP($B27,[2]Tariffs!$A:$I,4,FALSE)</f>
        <v>-8.077</v>
      </c>
      <c r="F27" s="44">
        <f>VLOOKUP($B27,[2]Tariffs!$A:$I,5,FALSE)</f>
        <v>-0.35299999999999998</v>
      </c>
      <c r="G27" s="44">
        <f>VLOOKUP($B27,[2]Tariffs!$A:$I,6,FALSE)</f>
        <v>-0.10100000000000001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0.155</v>
      </c>
      <c r="K27" s="44">
        <f t="shared" si="0"/>
        <v>0</v>
      </c>
      <c r="L27" s="49"/>
      <c r="M27" s="47">
        <f>VLOOKUP(B27,[2]Summary!$A$1:$I$65536,9,FALSE)</f>
        <v>-0.67406666413529603</v>
      </c>
      <c r="N27" s="47">
        <f>VLOOKUP(B27,[1]Summary!$A$1:$I$65536,9,FALSE)</f>
        <v>-0.64207513554183326</v>
      </c>
      <c r="O27" s="50">
        <f t="shared" si="1"/>
        <v>4.9825210201397629E-2</v>
      </c>
      <c r="P27" s="51">
        <f>VLOOKUP(B27,[2]Summary!$A$1:$IJ$65536,10,FALSE)</f>
        <v>-2302.644049950889</v>
      </c>
      <c r="Q27" s="55"/>
    </row>
    <row r="28" spans="1:17" ht="15" customHeight="1" x14ac:dyDescent="0.2">
      <c r="A28" s="40"/>
      <c r="B28" s="41" t="s">
        <v>52</v>
      </c>
      <c r="C28" s="42"/>
      <c r="D28" s="43">
        <f>VLOOKUP($B28,[1]Tariffs!$A$15:$I$42,3,FALSE)</f>
        <v>0</v>
      </c>
      <c r="E28" s="44">
        <f>VLOOKUP($B28,[2]Tariffs!$A:$I,4,FALSE)</f>
        <v>-0.61</v>
      </c>
      <c r="F28" s="44">
        <f>VLOOKUP($B28,[2]Tariffs!$A:$I,5,FALSE)</f>
        <v>0</v>
      </c>
      <c r="G28" s="44">
        <f>VLOOKUP($B28,[2]Tariffs!$A:$I,6,FALSE)</f>
        <v>0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0.13</v>
      </c>
      <c r="K28" s="44">
        <f t="shared" si="0"/>
        <v>0</v>
      </c>
      <c r="L28" s="49"/>
      <c r="M28" s="47">
        <f>VLOOKUP(B28,[2]Summary!$A$1:$I$65536,9,FALSE)</f>
        <v>-0.59667616053984762</v>
      </c>
      <c r="N28" s="47">
        <f>VLOOKUP(B28,[1]Summary!$A$1:$I$65536,9,FALSE)</f>
        <v>-0.57160721363845768</v>
      </c>
      <c r="O28" s="50">
        <f t="shared" si="1"/>
        <v>4.3856946349256631E-2</v>
      </c>
      <c r="P28" s="51">
        <f>VLOOKUP(B28,[2]Summary!$A$1:$IJ$65536,10,FALSE)</f>
        <v>-1250.9516853092466</v>
      </c>
      <c r="Q28" s="55"/>
    </row>
    <row r="29" spans="1:17" ht="15" customHeight="1" x14ac:dyDescent="0.2">
      <c r="A29" s="40"/>
      <c r="B29" s="41" t="s">
        <v>53</v>
      </c>
      <c r="C29" s="42"/>
      <c r="D29" s="43">
        <f>VLOOKUP($B29,[1]Tariffs!$A$15:$I$42,3,FALSE)</f>
        <v>0</v>
      </c>
      <c r="E29" s="44">
        <f>VLOOKUP($B29,[2]Tariffs!$A:$I,4,FALSE)</f>
        <v>-7.4489999999999998</v>
      </c>
      <c r="F29" s="44">
        <f>VLOOKUP($B29,[2]Tariffs!$A:$I,5,FALSE)</f>
        <v>-0.30099999999999999</v>
      </c>
      <c r="G29" s="44">
        <f>VLOOKUP($B29,[2]Tariffs!$A:$I,6,FALSE)</f>
        <v>-0.09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0.13</v>
      </c>
      <c r="K29" s="44">
        <f t="shared" si="0"/>
        <v>0</v>
      </c>
      <c r="L29" s="49"/>
      <c r="M29" s="47">
        <f>VLOOKUP(B29,[2]Summary!$A$1:$I$65536,9,FALSE)</f>
        <v>-0.62790704668759667</v>
      </c>
      <c r="N29" s="47">
        <f>VLOOKUP(B29,[1]Summary!$A$1:$I$65536,9,FALSE)</f>
        <v>-0.60060080594722465</v>
      </c>
      <c r="O29" s="50">
        <f t="shared" si="1"/>
        <v>4.5464875288181661E-2</v>
      </c>
      <c r="P29" s="51">
        <f>VLOOKUP(B29,[2]Summary!$A$1:$IJ$65536,10,FALSE)</f>
        <v>-2725.2580317956554</v>
      </c>
      <c r="Q29" s="55"/>
    </row>
    <row r="30" spans="1:17" x14ac:dyDescent="0.2">
      <c r="A30" s="40"/>
      <c r="B30" s="41" t="s">
        <v>54</v>
      </c>
      <c r="C30" s="42"/>
      <c r="D30" s="43">
        <f>VLOOKUP($B30,[1]Tariffs!$A$15:$I$42,3,FALSE)</f>
        <v>0</v>
      </c>
      <c r="E30" s="44">
        <f>VLOOKUP($B30,[2]Tariffs!$A:$I,4,FALSE)</f>
        <v>-0.38900000000000001</v>
      </c>
      <c r="F30" s="44">
        <f>VLOOKUP($B30,[2]Tariffs!$A:$I,5,FALSE)</f>
        <v>0</v>
      </c>
      <c r="G30" s="44">
        <f>VLOOKUP($B30,[2]Tariffs!$A:$I,6,FALSE)</f>
        <v>0</v>
      </c>
      <c r="H30" s="44">
        <f>VLOOKUP($B30,[2]Tariffs!$A:$I,7,FALSE)</f>
        <v>39.31</v>
      </c>
      <c r="I30" s="44">
        <f>VLOOKUP($B30,[2]Tariffs!$A:$I,8,FALSE)</f>
        <v>0</v>
      </c>
      <c r="J30" s="44">
        <f>VLOOKUP($B30,[2]Tariffs!$A:$I,9,FALSE)</f>
        <v>9.9000000000000005E-2</v>
      </c>
      <c r="K30" s="44">
        <f t="shared" si="0"/>
        <v>0</v>
      </c>
      <c r="L30" s="49"/>
      <c r="M30" s="47">
        <f>VLOOKUP(B30,[2]Summary!$A$1:$I$65536,9,FALSE)</f>
        <v>-0.38267642673343066</v>
      </c>
      <c r="N30" s="47">
        <f>VLOOKUP(B30,[1]Summary!$A$1:$I$65536,9,FALSE)</f>
        <v>-0.36728453169847752</v>
      </c>
      <c r="O30" s="50">
        <f t="shared" si="1"/>
        <v>4.1907278163266337E-2</v>
      </c>
      <c r="P30" s="51">
        <f>VLOOKUP(B30,[2]Summary!$A$1:$IJ$65536,10,FALSE)</f>
        <v>-9646.5579984653141</v>
      </c>
      <c r="Q30" s="55"/>
    </row>
    <row r="31" spans="1:17" x14ac:dyDescent="0.2">
      <c r="A31" s="40"/>
      <c r="B31" s="41" t="s">
        <v>55</v>
      </c>
      <c r="C31" s="42"/>
      <c r="D31" s="43">
        <f>VLOOKUP($B31,[1]Tariffs!$A$15:$I$42,3,FALSE)</f>
        <v>0</v>
      </c>
      <c r="E31" s="44">
        <f>VLOOKUP($B31,[2]Tariffs!$A:$I,4,FALSE)</f>
        <v>-5.2670000000000003</v>
      </c>
      <c r="F31" s="44">
        <f>VLOOKUP($B31,[2]Tariffs!$A:$I,5,FALSE)</f>
        <v>-0.124</v>
      </c>
      <c r="G31" s="44">
        <f>VLOOKUP($B31,[2]Tariffs!$A:$I,6,FALSE)</f>
        <v>-5.0999999999999997E-2</v>
      </c>
      <c r="H31" s="44">
        <f>VLOOKUP($B31,[2]Tariffs!$A:$I,7,FALSE)</f>
        <v>39.31</v>
      </c>
      <c r="I31" s="44">
        <f>VLOOKUP($B31,[2]Tariffs!$A:$I,8,FALSE)</f>
        <v>0</v>
      </c>
      <c r="J31" s="44">
        <f>VLOOKUP($B31,[2]Tariffs!$A:$I,9,FALSE)</f>
        <v>9.9000000000000005E-2</v>
      </c>
      <c r="K31" s="44">
        <f t="shared" si="0"/>
        <v>0</v>
      </c>
      <c r="L31" s="49"/>
      <c r="M31" s="47">
        <f>VLOOKUP(B31,[2]Summary!$A$1:$I$65536,9,FALSE)</f>
        <v>-0.39764660181612799</v>
      </c>
      <c r="N31" s="47">
        <f>VLOOKUP(B31,[1]Summary!$A$1:$I$65536,9,FALSE)</f>
        <v>-0.38004431046925657</v>
      </c>
      <c r="O31" s="50">
        <f t="shared" si="1"/>
        <v>4.6316418538504545E-2</v>
      </c>
      <c r="P31" s="51">
        <f>VLOOKUP(B31,[2]Summary!$A$1:$IJ$65536,10,FALSE)</f>
        <v>-19358.256111951348</v>
      </c>
      <c r="Q31" s="55"/>
    </row>
    <row r="32" spans="1:17" x14ac:dyDescent="0.2">
      <c r="A32" s="40"/>
      <c r="B32" s="41"/>
      <c r="C32" s="42"/>
      <c r="D32" s="43"/>
      <c r="E32" s="44"/>
      <c r="F32" s="44"/>
      <c r="G32" s="44"/>
      <c r="H32" s="44"/>
      <c r="I32" s="44"/>
      <c r="J32" s="44"/>
      <c r="K32" s="44"/>
      <c r="L32" s="49"/>
      <c r="M32" s="47"/>
      <c r="N32" s="47"/>
      <c r="O32" s="53"/>
      <c r="P32" s="51"/>
      <c r="Q32" s="55"/>
    </row>
    <row r="33" spans="1:17" ht="15" customHeight="1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Duffus, Paul P.</cp:lastModifiedBy>
  <cp:lastPrinted>2014-12-03T12:20:53Z</cp:lastPrinted>
  <dcterms:created xsi:type="dcterms:W3CDTF">2012-04-17T13:56:47Z</dcterms:created>
  <dcterms:modified xsi:type="dcterms:W3CDTF">2015-12-08T14:47:17Z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