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95" yWindow="345" windowWidth="14250" windowHeight="966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Breakdown'!$B$1:$AQ$49</definedName>
  </definedNames>
  <calcPr calcId="145621"/>
</workbook>
</file>

<file path=xl/calcChain.xml><?xml version="1.0" encoding="utf-8"?>
<calcChain xmlns="http://schemas.openxmlformats.org/spreadsheetml/2006/main">
  <c r="P32" i="3" l="1"/>
  <c r="M32" i="3"/>
  <c r="P31" i="3"/>
  <c r="M31" i="3"/>
  <c r="P30" i="3"/>
  <c r="M30" i="3"/>
  <c r="P29" i="3"/>
  <c r="M29" i="3"/>
  <c r="P28" i="3"/>
  <c r="M28" i="3"/>
  <c r="P27" i="3"/>
  <c r="M27" i="3"/>
  <c r="P25" i="3"/>
  <c r="M25" i="3"/>
  <c r="P24" i="3"/>
  <c r="M24" i="3"/>
  <c r="P23" i="3"/>
  <c r="M23" i="3"/>
  <c r="P22" i="3"/>
  <c r="M22" i="3"/>
  <c r="P21" i="3"/>
  <c r="M21" i="3"/>
  <c r="P20" i="3"/>
  <c r="M20" i="3"/>
  <c r="P19" i="3"/>
  <c r="M19" i="3"/>
  <c r="P18" i="3"/>
  <c r="M18" i="3"/>
  <c r="P17" i="3"/>
  <c r="M17" i="3"/>
  <c r="P16" i="3"/>
  <c r="M16" i="3"/>
  <c r="P15" i="3"/>
  <c r="M15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N32" i="3"/>
  <c r="N31" i="3"/>
  <c r="N30" i="3"/>
  <c r="N29" i="3"/>
  <c r="N28" i="3"/>
  <c r="N27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  <c r="D9" i="3"/>
  <c r="D8" i="3"/>
  <c r="D7" i="3"/>
  <c r="D6" i="3"/>
  <c r="K15" i="3" l="1"/>
  <c r="K16" i="3"/>
  <c r="O7" i="3" l="1"/>
  <c r="O8" i="3"/>
  <c r="O9" i="3"/>
  <c r="O10" i="3"/>
  <c r="O11" i="3"/>
  <c r="O12" i="3"/>
  <c r="O14" i="3"/>
  <c r="O17" i="3"/>
  <c r="O18" i="3"/>
  <c r="O19" i="3"/>
  <c r="O20" i="3"/>
  <c r="O21" i="3"/>
  <c r="O22" i="3"/>
  <c r="O23" i="3"/>
  <c r="O24" i="3"/>
  <c r="O27" i="3"/>
  <c r="O28" i="3"/>
  <c r="O29" i="3"/>
  <c r="O30" i="3"/>
  <c r="O31" i="3"/>
  <c r="O32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4" i="3"/>
  <c r="K13" i="3"/>
  <c r="K12" i="3"/>
  <c r="K11" i="3"/>
  <c r="K10" i="3"/>
  <c r="K9" i="3"/>
  <c r="K8" i="3"/>
  <c r="K7" i="3"/>
  <c r="O25" i="3" l="1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28" i="2" l="1"/>
  <c r="AN28" i="2"/>
  <c r="AL28" i="2"/>
  <c r="AJ28" i="2"/>
  <c r="AF28" i="2"/>
  <c r="AD28" i="2"/>
  <c r="AB28" i="2"/>
  <c r="Z28" i="2"/>
  <c r="X28" i="2"/>
  <c r="V28" i="2"/>
  <c r="R28" i="2"/>
  <c r="P28" i="2"/>
  <c r="N28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V66" i="2" l="1"/>
  <c r="AZ66" i="2" s="1"/>
  <c r="AX66" i="2" s="1"/>
  <c r="AU66" i="2"/>
  <c r="AY66" i="2" s="1"/>
  <c r="AW66" i="2" l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K60" i="2"/>
  <c r="J60" i="2"/>
  <c r="I55" i="2"/>
  <c r="H55" i="2"/>
  <c r="K54" i="2"/>
  <c r="J54" i="2"/>
  <c r="D51" i="2"/>
  <c r="J51" i="2" l="1"/>
  <c r="AU70" i="2"/>
  <c r="AV69" i="2"/>
  <c r="AZ69" i="2" s="1"/>
  <c r="AX69" i="2" s="1"/>
  <c r="AV70" i="2"/>
  <c r="AZ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1" i="2"/>
  <c r="K61" i="2"/>
  <c r="K62" i="2"/>
  <c r="J62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I60" i="2"/>
  <c r="H60" i="2"/>
  <c r="H61" i="2"/>
  <c r="I61" i="2"/>
  <c r="I62" i="2"/>
  <c r="H62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W60" i="2"/>
  <c r="V60" i="2"/>
  <c r="V61" i="2"/>
  <c r="W61" i="2"/>
  <c r="W62" i="2"/>
  <c r="V62" i="2"/>
  <c r="V63" i="2"/>
  <c r="W63" i="2"/>
  <c r="W64" i="2"/>
  <c r="V64" i="2"/>
  <c r="V65" i="2"/>
  <c r="W65" i="2"/>
  <c r="H51" i="2"/>
  <c r="AQ68" i="2" l="1"/>
  <c r="AV68" i="2" s="1"/>
  <c r="AZ68" i="2" s="1"/>
  <c r="AX68" i="2" s="1"/>
  <c r="AP68" i="2"/>
  <c r="AY70" i="2"/>
  <c r="AW70" i="2" s="1"/>
  <c r="AX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Q23" i="3" l="1"/>
  <c r="AV55" i="2"/>
  <c r="AZ55" i="2" s="1"/>
  <c r="AX55" i="2" s="1"/>
  <c r="AU55" i="2"/>
  <c r="AY55" i="2" s="1"/>
  <c r="AW55" i="2" s="1"/>
  <c r="AU71" i="2"/>
  <c r="AV67" i="2"/>
  <c r="AZ67" i="2" s="1"/>
  <c r="AX67" i="2" s="1"/>
  <c r="AU64" i="2"/>
  <c r="AY64" i="2" s="1"/>
  <c r="AW64" i="2" s="1"/>
  <c r="AU60" i="2"/>
  <c r="AY60" i="2" s="1"/>
  <c r="AW60" i="2" s="1"/>
  <c r="AU67" i="2"/>
  <c r="AY67" i="2" s="1"/>
  <c r="AW67" i="2" s="1"/>
  <c r="AV64" i="2"/>
  <c r="AZ64" i="2" s="1"/>
  <c r="AV62" i="2"/>
  <c r="AZ62" i="2" s="1"/>
  <c r="AV60" i="2"/>
  <c r="AZ60" i="2" s="1"/>
  <c r="AX60" i="2" s="1"/>
  <c r="AU58" i="2"/>
  <c r="AY58" i="2" s="1"/>
  <c r="AW58" i="2" s="1"/>
  <c r="AU56" i="2"/>
  <c r="AV71" i="2"/>
  <c r="AZ71" i="2" s="1"/>
  <c r="AV65" i="2"/>
  <c r="AZ65" i="2" s="1"/>
  <c r="AX65" i="2" s="1"/>
  <c r="AV63" i="2"/>
  <c r="AZ63" i="2" s="1"/>
  <c r="AX63" i="2" s="1"/>
  <c r="AV61" i="2"/>
  <c r="AZ61" i="2" s="1"/>
  <c r="AX61" i="2" s="1"/>
  <c r="AU59" i="2"/>
  <c r="AY59" i="2" s="1"/>
  <c r="AW59" i="2" s="1"/>
  <c r="AU57" i="2"/>
  <c r="AY57" i="2" s="1"/>
  <c r="AW57" i="2" s="1"/>
  <c r="AU63" i="2"/>
  <c r="AY63" i="2" s="1"/>
  <c r="AW63" i="2" s="1"/>
  <c r="Q15" i="3" s="1"/>
  <c r="AU61" i="2"/>
  <c r="AY61" i="2" s="1"/>
  <c r="AW61" i="2" s="1"/>
  <c r="AV59" i="2"/>
  <c r="AZ59" i="2" s="1"/>
  <c r="AX59" i="2" s="1"/>
  <c r="AV57" i="2"/>
  <c r="AZ57" i="2" s="1"/>
  <c r="AX57" i="2" s="1"/>
  <c r="AU65" i="2"/>
  <c r="AY65" i="2" s="1"/>
  <c r="AW65" i="2" s="1"/>
  <c r="AU62" i="2"/>
  <c r="AY62" i="2" s="1"/>
  <c r="AW62" i="2" s="1"/>
  <c r="AV58" i="2"/>
  <c r="AZ58" i="2" s="1"/>
  <c r="AX58" i="2" s="1"/>
  <c r="AV56" i="2"/>
  <c r="AZ56" i="2" s="1"/>
  <c r="AX56" i="2" s="1"/>
  <c r="AU54" i="2"/>
  <c r="AY54" i="2" s="1"/>
  <c r="AW54" i="2" s="1"/>
  <c r="AU68" i="2"/>
  <c r="AY68" i="2" s="1"/>
  <c r="AW68" i="2" s="1"/>
  <c r="AU69" i="2"/>
  <c r="AY69" i="2" s="1"/>
  <c r="AW69" i="2" s="1"/>
  <c r="Q22" i="3" s="1"/>
  <c r="AV54" i="2"/>
  <c r="AY71" i="2"/>
  <c r="AW71" i="2" s="1"/>
  <c r="AY56" i="2"/>
  <c r="AW56" i="2" s="1"/>
  <c r="Q9" i="3" l="1"/>
  <c r="Q12" i="3"/>
  <c r="Q17" i="3"/>
  <c r="Q11" i="3"/>
  <c r="AX62" i="2"/>
  <c r="Q14" i="3" s="1"/>
  <c r="Q10" i="3"/>
  <c r="AX71" i="2"/>
  <c r="Q24" i="3" s="1"/>
  <c r="Q8" i="3"/>
  <c r="Q21" i="3"/>
  <c r="Q19" i="3"/>
  <c r="AX64" i="2"/>
  <c r="Q18" i="3" s="1"/>
  <c r="Q7" i="3"/>
  <c r="Q20" i="3"/>
  <c r="AZ54" i="2"/>
  <c r="AX54" i="2" s="1"/>
  <c r="Q6" i="3" s="1"/>
  <c r="Q16" i="3" l="1"/>
  <c r="O6" i="3"/>
  <c r="K6" i="3" l="1"/>
</calcChain>
</file>

<file path=xl/sharedStrings.xml><?xml version="1.0" encoding="utf-8"?>
<sst xmlns="http://schemas.openxmlformats.org/spreadsheetml/2006/main" count="277" uniqueCount="98">
  <si>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</si>
  <si>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</si>
  <si>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</si>
  <si>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</si>
  <si>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</si>
  <si>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</si>
  <si>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</si>
  <si>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</si>
  <si>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</si>
  <si>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</si>
  <si>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</si>
  <si>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</si>
  <si>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</si>
  <si>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</si>
  <si>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</si>
  <si>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</si>
  <si>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</si>
  <si>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</si>
  <si>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</si>
  <si>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</si>
  <si>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</si>
  <si>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</si>
  <si>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</si>
  <si>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</si>
  <si>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</si>
  <si>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</si>
  <si>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</si>
  <si>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</si>
  <si>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</si>
  <si>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</si>
  <si>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</si>
  <si>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</si>
  <si>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</si>
  <si>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</si>
  <si>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</si>
  <si>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</si>
  <si>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</si>
  <si>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</si>
  <si>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</si>
  <si>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</si>
  <si>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</si>
  <si>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</si>
  <si>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</si>
  <si>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</si>
  <si>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</si>
  <si>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</si>
  <si>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</si>
  <si>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</si>
  <si>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</si>
  <si>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</si>
  <si>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</si>
  <si>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</si>
  <si>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</si>
  <si>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</si>
  <si>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</si>
  <si>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</si>
  <si>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</si>
  <si>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</si>
  <si>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</si>
  <si>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</si>
  <si>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</si>
  <si>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</si>
  <si>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</si>
  <si>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</si>
  <si>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</si>
  <si>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</si>
  <si>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</si>
  <si>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</si>
  <si>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</si>
  <si>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</si>
  <si>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</si>
  <si>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</si>
  <si>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</si>
  <si>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</si>
  <si>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</si>
  <si>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</si>
  <si>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</si>
  <si>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</si>
  <si>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</si>
  <si>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</si>
  <si>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</si>
  <si>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</si>
  <si>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</si>
  <si>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</si>
  <si>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</si>
  <si>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</si>
  <si>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</si>
  <si>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</si>
  <si>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</si>
  <si>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</si>
  <si>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</si>
  <si>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Changes due to issue of Model version DCP179</t>
  </si>
  <si>
    <t>LV Generation NHH or Aggregate HH</t>
  </si>
  <si>
    <t>Table 1061/1062/1064: TPR data</t>
  </si>
  <si>
    <t>Table 1066/1068 - annual hours in time bands</t>
  </si>
  <si>
    <t>Table 1010 - no of days and Rate of return</t>
  </si>
  <si>
    <t>Table 1076: allowed revenue</t>
  </si>
  <si>
    <t>DNO : Mid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</si>
</sst>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4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66675</xdr:rowOff>
    </xdr:from>
    <xdr:to>
      <xdr:col>24</xdr:col>
      <xdr:colOff>466725</xdr:colOff>
      <xdr:row>1</xdr:row>
      <xdr:rowOff>816428</xdr:rowOff>
    </xdr:to>
    <xdr:sp macro="" textlink="">
      <xdr:nvSpPr>
        <xdr:cNvPr id="4" name="TextBox 3"/>
        <xdr:cNvSpPr txBox="1"/>
      </xdr:nvSpPr>
      <xdr:spPr>
        <a:xfrm>
          <a:off x="161924" y="270782"/>
          <a:ext cx="18347872" cy="749753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West Mids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5/CDCM%20Models/Finals%20Models%20with%20Related%20MPAN%20Count/CDCM%20Model_1%20April%202015%20Pre-Release%20-%20Mid%20West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6/CDCM%20Models/CDCM%20Model%20103/CDCM%20Model_Version%20103_1%20April%202016%20-%20Mid%20W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1</v>
          </cell>
          <cell r="C15">
            <v>1</v>
          </cell>
          <cell r="D15">
            <v>2.161</v>
          </cell>
          <cell r="E15">
            <v>0</v>
          </cell>
          <cell r="F15">
            <v>0</v>
          </cell>
          <cell r="G15">
            <v>3.44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4</v>
          </cell>
          <cell r="C16">
            <v>2</v>
          </cell>
          <cell r="D16">
            <v>2.431</v>
          </cell>
          <cell r="E16">
            <v>6.6000000000000003E-2</v>
          </cell>
          <cell r="F16">
            <v>0</v>
          </cell>
          <cell r="G16">
            <v>3.44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34</v>
          </cell>
          <cell r="C17">
            <v>2</v>
          </cell>
          <cell r="D17">
            <v>0.17799999999999999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7</v>
          </cell>
          <cell r="C18">
            <v>3</v>
          </cell>
          <cell r="D18">
            <v>1.8029999999999999</v>
          </cell>
          <cell r="E18">
            <v>0</v>
          </cell>
          <cell r="F18">
            <v>0</v>
          </cell>
          <cell r="G18">
            <v>5.89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10</v>
          </cell>
          <cell r="C19">
            <v>4</v>
          </cell>
          <cell r="D19">
            <v>2.1429999999999998</v>
          </cell>
          <cell r="E19">
            <v>6.0999999999999999E-2</v>
          </cell>
          <cell r="F19">
            <v>0</v>
          </cell>
          <cell r="G19">
            <v>5.89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40</v>
          </cell>
          <cell r="C20">
            <v>4</v>
          </cell>
          <cell r="D20">
            <v>0.318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21</v>
          </cell>
          <cell r="C21" t="str">
            <v>5-8</v>
          </cell>
          <cell r="D21">
            <v>2.0819999999999999</v>
          </cell>
          <cell r="E21">
            <v>5.7000000000000002E-2</v>
          </cell>
          <cell r="F21">
            <v>0</v>
          </cell>
          <cell r="G21">
            <v>29.01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19</v>
          </cell>
          <cell r="C22" t="str">
            <v>5-8</v>
          </cell>
          <cell r="D22">
            <v>2.0630000000000002</v>
          </cell>
          <cell r="E22">
            <v>0.05</v>
          </cell>
          <cell r="F22">
            <v>0</v>
          </cell>
          <cell r="G22">
            <v>28.44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322, 323</v>
          </cell>
          <cell r="C23" t="str">
            <v>5-8</v>
          </cell>
          <cell r="D23">
            <v>1.2170000000000001</v>
          </cell>
          <cell r="E23">
            <v>1.2E-2</v>
          </cell>
          <cell r="F23">
            <v>0</v>
          </cell>
          <cell r="G23">
            <v>274.45999999999998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>
            <v>632</v>
          </cell>
          <cell r="C24"/>
          <cell r="D24">
            <v>12.308</v>
          </cell>
          <cell r="E24">
            <v>0.755</v>
          </cell>
          <cell r="F24">
            <v>5.8999999999999997E-2</v>
          </cell>
          <cell r="G24">
            <v>3.44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>
            <v>633</v>
          </cell>
          <cell r="C25"/>
          <cell r="D25">
            <v>11.167999999999999</v>
          </cell>
          <cell r="E25">
            <v>0.68100000000000005</v>
          </cell>
          <cell r="F25">
            <v>5.2999999999999999E-2</v>
          </cell>
          <cell r="G25">
            <v>5.89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str">
            <v>127, 129</v>
          </cell>
          <cell r="C26"/>
          <cell r="D26">
            <v>10.096</v>
          </cell>
          <cell r="E26">
            <v>0.59899999999999998</v>
          </cell>
          <cell r="F26">
            <v>3.9E-2</v>
          </cell>
          <cell r="G26">
            <v>8.31</v>
          </cell>
          <cell r="H26">
            <v>3.17</v>
          </cell>
          <cell r="I26">
            <v>0.36599999999999999</v>
          </cell>
        </row>
        <row r="27">
          <cell r="A27" t="str">
            <v>LV Sub HH Metered</v>
          </cell>
          <cell r="B27" t="str">
            <v>128</v>
          </cell>
          <cell r="C27"/>
          <cell r="D27">
            <v>8.5649999999999995</v>
          </cell>
          <cell r="E27">
            <v>0.48699999999999999</v>
          </cell>
          <cell r="F27">
            <v>2.1999999999999999E-2</v>
          </cell>
          <cell r="G27">
            <v>6.28</v>
          </cell>
          <cell r="H27">
            <v>4.16</v>
          </cell>
          <cell r="I27">
            <v>0.3</v>
          </cell>
        </row>
        <row r="28">
          <cell r="A28" t="str">
            <v>HV HH Metered</v>
          </cell>
          <cell r="B28" t="str">
            <v>365, 367</v>
          </cell>
          <cell r="C28"/>
          <cell r="D28">
            <v>6.2350000000000003</v>
          </cell>
          <cell r="E28">
            <v>0.32600000000000001</v>
          </cell>
          <cell r="F28">
            <v>0.01</v>
          </cell>
          <cell r="G28">
            <v>63.14</v>
          </cell>
          <cell r="H28">
            <v>4.62</v>
          </cell>
          <cell r="I28">
            <v>0.19700000000000001</v>
          </cell>
        </row>
        <row r="29">
          <cell r="A29" t="str">
            <v>NHH UMS category A</v>
          </cell>
          <cell r="B29" t="str">
            <v>95</v>
          </cell>
          <cell r="C29">
            <v>8</v>
          </cell>
          <cell r="D29">
            <v>1.907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96</v>
          </cell>
          <cell r="C30">
            <v>1</v>
          </cell>
          <cell r="D30">
            <v>2.4470000000000001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97</v>
          </cell>
          <cell r="C31">
            <v>1</v>
          </cell>
          <cell r="D31">
            <v>4.0069999999999997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98</v>
          </cell>
          <cell r="C32">
            <v>1</v>
          </cell>
          <cell r="D32">
            <v>1.44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str">
            <v>99</v>
          </cell>
          <cell r="C33"/>
          <cell r="D33">
            <v>36.179000000000002</v>
          </cell>
          <cell r="E33">
            <v>1.206</v>
          </cell>
          <cell r="F33">
            <v>0.65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str">
            <v>625</v>
          </cell>
          <cell r="C34" t="str">
            <v>8&amp;0</v>
          </cell>
          <cell r="D34">
            <v>-0.627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str">
            <v>570</v>
          </cell>
          <cell r="C35">
            <v>8</v>
          </cell>
          <cell r="D35">
            <v>-0.53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str">
            <v>571</v>
          </cell>
          <cell r="C36"/>
          <cell r="D36">
            <v>-0.627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0.25900000000000001</v>
          </cell>
        </row>
        <row r="37">
          <cell r="A37" t="str">
            <v>LV Generation Non-Intermittent</v>
          </cell>
          <cell r="B37" t="str">
            <v>573</v>
          </cell>
          <cell r="C37"/>
          <cell r="D37">
            <v>-5.2830000000000004</v>
          </cell>
          <cell r="E37">
            <v>-0.40899999999999997</v>
          </cell>
          <cell r="F37">
            <v>-4.3999999999999997E-2</v>
          </cell>
          <cell r="G37">
            <v>0</v>
          </cell>
          <cell r="H37">
            <v>0</v>
          </cell>
          <cell r="I37">
            <v>0.25900000000000001</v>
          </cell>
        </row>
        <row r="38">
          <cell r="A38" t="str">
            <v>LV Sub Generation Intermittent</v>
          </cell>
          <cell r="B38" t="str">
            <v>572</v>
          </cell>
          <cell r="C38"/>
          <cell r="D38">
            <v>-0.53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0.23300000000000001</v>
          </cell>
        </row>
        <row r="39">
          <cell r="A39" t="str">
            <v>LV Sub Generation Non-Intermittent</v>
          </cell>
          <cell r="B39" t="str">
            <v>574</v>
          </cell>
          <cell r="C39"/>
          <cell r="D39">
            <v>-4.4649999999999999</v>
          </cell>
          <cell r="E39">
            <v>-0.34899999999999998</v>
          </cell>
          <cell r="F39">
            <v>-3.5000000000000003E-2</v>
          </cell>
          <cell r="G39">
            <v>0</v>
          </cell>
          <cell r="H39">
            <v>0</v>
          </cell>
          <cell r="I39">
            <v>0.23300000000000001</v>
          </cell>
        </row>
        <row r="40">
          <cell r="A40" t="str">
            <v>HV Generation Intermittent</v>
          </cell>
          <cell r="B40" t="str">
            <v>575</v>
          </cell>
          <cell r="C40"/>
          <cell r="D40">
            <v>-0.32100000000000001</v>
          </cell>
          <cell r="E40">
            <v>0</v>
          </cell>
          <cell r="F40">
            <v>0</v>
          </cell>
          <cell r="G40">
            <v>30.51</v>
          </cell>
          <cell r="H40">
            <v>0</v>
          </cell>
          <cell r="I40">
            <v>0.189</v>
          </cell>
        </row>
        <row r="41">
          <cell r="A41" t="str">
            <v>HV Generation Non-Intermittent</v>
          </cell>
          <cell r="B41" t="str">
            <v>577</v>
          </cell>
          <cell r="C41"/>
          <cell r="D41">
            <v>-2.7210000000000001</v>
          </cell>
          <cell r="E41">
            <v>-0.219</v>
          </cell>
          <cell r="F41">
            <v>-1.6E-2</v>
          </cell>
          <cell r="G41">
            <v>30.51</v>
          </cell>
          <cell r="H41">
            <v>0</v>
          </cell>
          <cell r="I41">
            <v>0.189</v>
          </cell>
        </row>
        <row r="42">
          <cell r="A42" t="str">
            <v>LDNO LV: Domestic Unrestricted</v>
          </cell>
          <cell r="B42" t="str">
            <v>200</v>
          </cell>
          <cell r="C42">
            <v>1</v>
          </cell>
          <cell r="D42">
            <v>1.4830000000000001</v>
          </cell>
          <cell r="E42">
            <v>0</v>
          </cell>
          <cell r="F42">
            <v>0</v>
          </cell>
          <cell r="G42">
            <v>2.36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statistics for WPD West Midlands in April 15 (DCP179)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152611440.51158914</v>
          </cell>
          <cell r="D14">
            <v>-36775.454716444016</v>
          </cell>
          <cell r="E14">
            <v>-8.3927721977521195E-5</v>
          </cell>
          <cell r="F14"/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7133224.0131505299</v>
          </cell>
          <cell r="C46">
            <v>1941344</v>
          </cell>
          <cell r="D46">
            <v>178591268.42178294</v>
          </cell>
          <cell r="E46">
            <v>154148970.92418295</v>
          </cell>
          <cell r="F46">
            <v>24442297.497599997</v>
          </cell>
          <cell r="G46">
            <v>0</v>
          </cell>
          <cell r="H46">
            <v>0</v>
          </cell>
          <cell r="I46">
            <v>2.5036542816058933</v>
          </cell>
        </row>
        <row r="47">
          <cell r="A47" t="str">
            <v>LDNO LV: Domestic Unrestricted</v>
          </cell>
          <cell r="B47">
            <v>36418.269201722054</v>
          </cell>
          <cell r="C47">
            <v>11033.921176948945</v>
          </cell>
          <cell r="D47">
            <v>635389.52981955232</v>
          </cell>
          <cell r="E47">
            <v>540082.93226153811</v>
          </cell>
          <cell r="F47">
            <v>95306.597558014211</v>
          </cell>
          <cell r="G47">
            <v>0</v>
          </cell>
          <cell r="H47">
            <v>0</v>
          </cell>
          <cell r="I47">
            <v>1.7446999644604408</v>
          </cell>
        </row>
        <row r="48">
          <cell r="A48" t="str">
            <v>LDNO HV: Domestic Unrestricted</v>
          </cell>
          <cell r="B48">
            <v>64693.450468468145</v>
          </cell>
          <cell r="C48">
            <v>19445.583308758789</v>
          </cell>
          <cell r="D48">
            <v>809263.95848718239</v>
          </cell>
          <cell r="E48">
            <v>688985.24748918577</v>
          </cell>
          <cell r="F48">
            <v>120278.7109979966</v>
          </cell>
          <cell r="G48">
            <v>0</v>
          </cell>
          <cell r="H48">
            <v>0</v>
          </cell>
          <cell r="I48">
            <v>1.2509210014723531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1748354.9562345068</v>
          </cell>
          <cell r="C50">
            <v>304267</v>
          </cell>
          <cell r="D50">
            <v>28033373.867748842</v>
          </cell>
          <cell r="E50">
            <v>24202530.630948842</v>
          </cell>
          <cell r="F50">
            <v>3830843.2368000001</v>
          </cell>
          <cell r="G50">
            <v>0</v>
          </cell>
          <cell r="H50">
            <v>0</v>
          </cell>
          <cell r="I50">
            <v>1.6034143277246917</v>
          </cell>
        </row>
        <row r="51">
          <cell r="A51" t="str">
            <v>LDNO LV: Domestic Two Rate</v>
          </cell>
          <cell r="B51">
            <v>2527.0213851775966</v>
          </cell>
          <cell r="C51">
            <v>569.77157074700744</v>
          </cell>
          <cell r="D51">
            <v>34309.547373918147</v>
          </cell>
          <cell r="E51">
            <v>29388.088454433797</v>
          </cell>
          <cell r="F51">
            <v>4921.458919484352</v>
          </cell>
          <cell r="G51">
            <v>0</v>
          </cell>
          <cell r="H51">
            <v>0</v>
          </cell>
          <cell r="I51">
            <v>1.3577070449487671</v>
          </cell>
        </row>
        <row r="52">
          <cell r="A52" t="str">
            <v>LDNO HV: Domestic Two Rate</v>
          </cell>
          <cell r="B52">
            <v>5471.8348610202029</v>
          </cell>
          <cell r="C52">
            <v>1083.2208942707475</v>
          </cell>
          <cell r="D52">
            <v>54793.742336507552</v>
          </cell>
          <cell r="E52">
            <v>48093.587817085267</v>
          </cell>
          <cell r="F52">
            <v>6700.1545194222817</v>
          </cell>
          <cell r="G52">
            <v>0</v>
          </cell>
          <cell r="H52">
            <v>0</v>
          </cell>
          <cell r="I52">
            <v>1.0013778509077935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40150.913715147493</v>
          </cell>
          <cell r="C54">
            <v>10500</v>
          </cell>
          <cell r="D54">
            <v>71468.626412962534</v>
          </cell>
          <cell r="E54">
            <v>71468.626412962534</v>
          </cell>
          <cell r="F54">
            <v>0</v>
          </cell>
          <cell r="G54">
            <v>0</v>
          </cell>
          <cell r="H54">
            <v>0</v>
          </cell>
          <cell r="I54">
            <v>0.17799999999999999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1609652.9981856996</v>
          </cell>
          <cell r="C58">
            <v>135320</v>
          </cell>
          <cell r="D58">
            <v>31939190.925288163</v>
          </cell>
          <cell r="E58">
            <v>29022043.557288162</v>
          </cell>
          <cell r="F58">
            <v>2917147.3679999993</v>
          </cell>
          <cell r="G58">
            <v>0</v>
          </cell>
          <cell r="H58">
            <v>0</v>
          </cell>
          <cell r="I58">
            <v>1.984228337491871</v>
          </cell>
        </row>
        <row r="59">
          <cell r="A59" t="str">
            <v>LDNO LV: Small Non Domestic Unrestricted</v>
          </cell>
          <cell r="B59">
            <v>1939.9488800343577</v>
          </cell>
          <cell r="C59">
            <v>199.69351012011134</v>
          </cell>
          <cell r="D59">
            <v>26969.315252865363</v>
          </cell>
          <cell r="E59">
            <v>24016.567134825349</v>
          </cell>
          <cell r="F59">
            <v>2952.7481180400146</v>
          </cell>
          <cell r="G59">
            <v>0</v>
          </cell>
          <cell r="H59">
            <v>0</v>
          </cell>
          <cell r="I59">
            <v>1.3902075219831422</v>
          </cell>
        </row>
        <row r="60">
          <cell r="A60" t="str">
            <v>LDNO HV: Small Non Domestic Unrestricted</v>
          </cell>
          <cell r="B60">
            <v>10554.626023633784</v>
          </cell>
          <cell r="C60">
            <v>641.95258338047086</v>
          </cell>
          <cell r="D60">
            <v>100538.76380986831</v>
          </cell>
          <cell r="E60">
            <v>93725.079089867999</v>
          </cell>
          <cell r="F60">
            <v>6813.6847200003176</v>
          </cell>
          <cell r="G60">
            <v>0</v>
          </cell>
          <cell r="H60">
            <v>0</v>
          </cell>
          <cell r="I60">
            <v>0.9525563822417128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700135.44303303771</v>
          </cell>
          <cell r="C62">
            <v>33148</v>
          </cell>
          <cell r="D62">
            <v>11317418.471959934</v>
          </cell>
          <cell r="E62">
            <v>10602833.776759934</v>
          </cell>
          <cell r="F62">
            <v>714584.69519999996</v>
          </cell>
          <cell r="G62">
            <v>0</v>
          </cell>
          <cell r="H62">
            <v>0</v>
          </cell>
          <cell r="I62">
            <v>1.6164612982499578</v>
          </cell>
        </row>
        <row r="63">
          <cell r="A63" t="str">
            <v>LDNO LV: Small Non Domestic Two Rate</v>
          </cell>
          <cell r="B63">
            <v>899.18068251000568</v>
          </cell>
          <cell r="C63">
            <v>15.794966902155698</v>
          </cell>
          <cell r="D63">
            <v>9818.3933696743952</v>
          </cell>
          <cell r="E63">
            <v>9584.8426710723597</v>
          </cell>
          <cell r="F63">
            <v>233.55069860203506</v>
          </cell>
          <cell r="G63">
            <v>0</v>
          </cell>
          <cell r="H63">
            <v>0</v>
          </cell>
          <cell r="I63">
            <v>1.0919266350637087</v>
          </cell>
        </row>
        <row r="64">
          <cell r="A64" t="str">
            <v>LDNO HV: Small Non Domestic Two Rate</v>
          </cell>
          <cell r="B64">
            <v>3093.6817806449608</v>
          </cell>
          <cell r="C64">
            <v>54.154172235962392</v>
          </cell>
          <cell r="D64">
            <v>26270.412170705025</v>
          </cell>
          <cell r="E64">
            <v>25695.619786592521</v>
          </cell>
          <cell r="F64">
            <v>574.79238411250469</v>
          </cell>
          <cell r="G64">
            <v>0</v>
          </cell>
          <cell r="H64">
            <v>0</v>
          </cell>
          <cell r="I64">
            <v>0.8491633604678066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6877.8775158374929</v>
          </cell>
          <cell r="C66">
            <v>878</v>
          </cell>
          <cell r="D66">
            <v>21871.650500363226</v>
          </cell>
          <cell r="E66">
            <v>21871.650500363226</v>
          </cell>
          <cell r="F66">
            <v>0</v>
          </cell>
          <cell r="G66">
            <v>0</v>
          </cell>
          <cell r="H66">
            <v>0</v>
          </cell>
          <cell r="I66">
            <v>0.31799999999999995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1511147.0173492704</v>
          </cell>
          <cell r="C70">
            <v>17710</v>
          </cell>
          <cell r="D70">
            <v>27280923.076599874</v>
          </cell>
          <cell r="E70">
            <v>25400535.490599874</v>
          </cell>
          <cell r="F70">
            <v>1880387.5859999999</v>
          </cell>
          <cell r="G70">
            <v>0</v>
          </cell>
          <cell r="H70">
            <v>0</v>
          </cell>
          <cell r="I70">
            <v>1.8053123067042027</v>
          </cell>
        </row>
        <row r="71">
          <cell r="A71" t="str">
            <v>LDNO LV: LV Medium Non-Domestic</v>
          </cell>
          <cell r="B71">
            <v>1098.9183883320882</v>
          </cell>
          <cell r="C71">
            <v>18.051390745320798</v>
          </cell>
          <cell r="D71">
            <v>13333.214053781785</v>
          </cell>
          <cell r="E71">
            <v>12017.798379335811</v>
          </cell>
          <cell r="F71">
            <v>1315.4156744459738</v>
          </cell>
          <cell r="G71">
            <v>0</v>
          </cell>
          <cell r="H71">
            <v>0</v>
          </cell>
          <cell r="I71">
            <v>1.2133033895281902</v>
          </cell>
        </row>
        <row r="72">
          <cell r="A72" t="str">
            <v>LDNO HV: LV Medium Non-Domestic</v>
          </cell>
          <cell r="B72">
            <v>11236.405444490072</v>
          </cell>
          <cell r="C72">
            <v>116.20582792300264</v>
          </cell>
          <cell r="D72">
            <v>100273.89439897417</v>
          </cell>
          <cell r="E72">
            <v>94196.166910442043</v>
          </cell>
          <cell r="F72">
            <v>6077.7274885321303</v>
          </cell>
          <cell r="G72">
            <v>0</v>
          </cell>
          <cell r="H72">
            <v>0</v>
          </cell>
          <cell r="I72">
            <v>0.89240188861416414</v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327.50280027078401</v>
          </cell>
          <cell r="C74">
            <v>4</v>
          </cell>
          <cell r="D74">
            <v>5417.194237596028</v>
          </cell>
          <cell r="E74">
            <v>5000.8326375960278</v>
          </cell>
          <cell r="F74">
            <v>416.36160000000001</v>
          </cell>
          <cell r="G74">
            <v>0</v>
          </cell>
          <cell r="H74">
            <v>0</v>
          </cell>
          <cell r="I74">
            <v>1.654090967502267</v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39941.256415259268</v>
          </cell>
          <cell r="C76">
            <v>250</v>
          </cell>
          <cell r="D76">
            <v>629022.93557635241</v>
          </cell>
          <cell r="E76">
            <v>377892.03557635238</v>
          </cell>
          <cell r="F76">
            <v>251130.89999999997</v>
          </cell>
          <cell r="G76">
            <v>0</v>
          </cell>
          <cell r="H76">
            <v>0</v>
          </cell>
          <cell r="I76">
            <v>1.5748701769332394</v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</row>
        <row r="83">
          <cell r="A83" t="str">
            <v>LDNO LV: LV Network Non-Domestic Non-CT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/>
          </cell>
        </row>
        <row r="84">
          <cell r="A84" t="str">
            <v>LDNO HV: LV Network Non-Domestic Non-CT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 t="str">
            <v/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1927339.1060585547</v>
          </cell>
          <cell r="C86">
            <v>6347</v>
          </cell>
          <cell r="D86">
            <v>39418315.671811484</v>
          </cell>
          <cell r="E86">
            <v>26737289.167411484</v>
          </cell>
          <cell r="F86">
            <v>193041.46620000002</v>
          </cell>
          <cell r="G86">
            <v>11729824.199999999</v>
          </cell>
          <cell r="H86">
            <v>758160.8382</v>
          </cell>
          <cell r="I86">
            <v>2.0452195230149557</v>
          </cell>
        </row>
        <row r="87">
          <cell r="A87" t="str">
            <v>LDNO LV: LV HH Metered</v>
          </cell>
          <cell r="B87">
            <v>1852.2359205688858</v>
          </cell>
          <cell r="C87">
            <v>10</v>
          </cell>
          <cell r="D87">
            <v>30214.579470007327</v>
          </cell>
          <cell r="E87">
            <v>13974.773800007326</v>
          </cell>
          <cell r="F87">
            <v>208.62000000000003</v>
          </cell>
          <cell r="G87">
            <v>15957.600000000002</v>
          </cell>
          <cell r="H87">
            <v>73.585669999999993</v>
          </cell>
          <cell r="I87">
            <v>1.6312489750618477</v>
          </cell>
        </row>
        <row r="88">
          <cell r="A88" t="str">
            <v>LDNO HV: LV HH Metered</v>
          </cell>
          <cell r="B88">
            <v>94094.498022490414</v>
          </cell>
          <cell r="C88">
            <v>289</v>
          </cell>
          <cell r="D88">
            <v>1055757.9643059077</v>
          </cell>
          <cell r="E88">
            <v>659103.7339059076</v>
          </cell>
          <cell r="F88">
            <v>4326.1566000000003</v>
          </cell>
          <cell r="G88">
            <v>382543.2</v>
          </cell>
          <cell r="H88">
            <v>9784.8738000000012</v>
          </cell>
          <cell r="I88">
            <v>1.1220188071501918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49967.524880558769</v>
          </cell>
          <cell r="C90">
            <v>81</v>
          </cell>
          <cell r="D90">
            <v>1140491.0070849014</v>
          </cell>
          <cell r="E90">
            <v>568643.29328490142</v>
          </cell>
          <cell r="F90">
            <v>1861.7688000000001</v>
          </cell>
          <cell r="G90">
            <v>563347.19999999995</v>
          </cell>
          <cell r="H90">
            <v>6638.7449999999999</v>
          </cell>
          <cell r="I90">
            <v>2.2824644803021665</v>
          </cell>
        </row>
        <row r="91">
          <cell r="A91" t="str">
            <v>LDNO HV: LV Sub HH Metered</v>
          </cell>
          <cell r="B91">
            <v>4427.9763775289612</v>
          </cell>
          <cell r="C91">
            <v>12</v>
          </cell>
          <cell r="D91">
            <v>62354.582290362261</v>
          </cell>
          <cell r="E91">
            <v>39138.983110362256</v>
          </cell>
          <cell r="F91">
            <v>204.66720000000001</v>
          </cell>
          <cell r="G91">
            <v>22545.599999999999</v>
          </cell>
          <cell r="H91">
            <v>465.33198000000004</v>
          </cell>
          <cell r="I91">
            <v>1.4081959110441176</v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7870919.8496288974</v>
          </cell>
          <cell r="C93">
            <v>3721</v>
          </cell>
          <cell r="D93">
            <v>110614954.10191414</v>
          </cell>
          <cell r="E93">
            <v>59131299.309314147</v>
          </cell>
          <cell r="F93">
            <v>859894.82040000008</v>
          </cell>
          <cell r="G93">
            <v>48461767.200000003</v>
          </cell>
          <cell r="H93">
            <v>2161992.7722</v>
          </cell>
          <cell r="I93">
            <v>1.4053624762438597</v>
          </cell>
        </row>
        <row r="94">
          <cell r="A94" t="str">
            <v>LDNO HV: HV HH Metered</v>
          </cell>
          <cell r="B94">
            <v>12176.935038204643</v>
          </cell>
          <cell r="C94">
            <v>3</v>
          </cell>
          <cell r="D94">
            <v>146956.62539637412</v>
          </cell>
          <cell r="E94">
            <v>87850.234006374114</v>
          </cell>
          <cell r="F94">
            <v>586.11240000000009</v>
          </cell>
          <cell r="G94">
            <v>57242.400000000001</v>
          </cell>
          <cell r="H94">
            <v>1277.8789900000002</v>
          </cell>
          <cell r="I94">
            <v>1.2068441273218888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56485.030952251429</v>
          </cell>
          <cell r="C96">
            <v>933</v>
          </cell>
          <cell r="D96">
            <v>1077169.5402594348</v>
          </cell>
          <cell r="E96">
            <v>1077169.5402594348</v>
          </cell>
          <cell r="F96">
            <v>0</v>
          </cell>
          <cell r="G96">
            <v>0</v>
          </cell>
          <cell r="H96">
            <v>0</v>
          </cell>
          <cell r="I96">
            <v>1.9070000000000003</v>
          </cell>
        </row>
        <row r="97">
          <cell r="A97" t="str">
            <v>LDNO LV: NHH UMS category A</v>
          </cell>
          <cell r="B97">
            <v>103.39836618919753</v>
          </cell>
          <cell r="C97">
            <v>0</v>
          </cell>
          <cell r="D97">
            <v>1353.4846134165957</v>
          </cell>
          <cell r="E97">
            <v>1353.4846134165957</v>
          </cell>
          <cell r="F97">
            <v>0</v>
          </cell>
          <cell r="G97">
            <v>0</v>
          </cell>
          <cell r="H97">
            <v>0</v>
          </cell>
          <cell r="I97">
            <v>1.3089999999999999</v>
          </cell>
        </row>
        <row r="98">
          <cell r="A98" t="str">
            <v>LDNO HV: NHH UMS category A</v>
          </cell>
          <cell r="B98">
            <v>1658.2882216310441</v>
          </cell>
          <cell r="C98">
            <v>0</v>
          </cell>
          <cell r="D98">
            <v>15571.326401115502</v>
          </cell>
          <cell r="E98">
            <v>15571.326401115502</v>
          </cell>
          <cell r="F98">
            <v>0</v>
          </cell>
          <cell r="G98">
            <v>0</v>
          </cell>
          <cell r="H98">
            <v>0</v>
          </cell>
          <cell r="I98">
            <v>0.93899999999999995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26098.603606565968</v>
          </cell>
          <cell r="C100">
            <v>675</v>
          </cell>
          <cell r="D100">
            <v>638632.83025266929</v>
          </cell>
          <cell r="E100">
            <v>638632.83025266929</v>
          </cell>
          <cell r="F100">
            <v>0</v>
          </cell>
          <cell r="G100">
            <v>0</v>
          </cell>
          <cell r="H100">
            <v>0</v>
          </cell>
          <cell r="I100">
            <v>2.4470000000000001</v>
          </cell>
        </row>
        <row r="101">
          <cell r="A101" t="str">
            <v>LDNO LV: NHH UMS category B</v>
          </cell>
          <cell r="B101">
            <v>129.94266556928355</v>
          </cell>
          <cell r="C101">
            <v>0</v>
          </cell>
          <cell r="D101">
            <v>2183.0367815639638</v>
          </cell>
          <cell r="E101">
            <v>2183.0367815639638</v>
          </cell>
          <cell r="F101">
            <v>0</v>
          </cell>
          <cell r="G101">
            <v>0</v>
          </cell>
          <cell r="H101">
            <v>0</v>
          </cell>
          <cell r="I101">
            <v>1.6800000000000002</v>
          </cell>
        </row>
        <row r="102">
          <cell r="A102" t="str">
            <v>LDNO HV: NHH UMS category B</v>
          </cell>
          <cell r="B102">
            <v>402.32095720004236</v>
          </cell>
          <cell r="C102">
            <v>0</v>
          </cell>
          <cell r="D102">
            <v>4847.9675342605105</v>
          </cell>
          <cell r="E102">
            <v>4847.9675342605105</v>
          </cell>
          <cell r="F102">
            <v>0</v>
          </cell>
          <cell r="G102">
            <v>0</v>
          </cell>
          <cell r="H102">
            <v>0</v>
          </cell>
          <cell r="I102">
            <v>1.2050000000000001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719.19013167985588</v>
          </cell>
          <cell r="C104">
            <v>139</v>
          </cell>
          <cell r="D104">
            <v>28817.948576411822</v>
          </cell>
          <cell r="E104">
            <v>28817.948576411822</v>
          </cell>
          <cell r="F104">
            <v>0</v>
          </cell>
          <cell r="G104">
            <v>0</v>
          </cell>
          <cell r="H104">
            <v>0</v>
          </cell>
          <cell r="I104">
            <v>4.0069999999999997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</row>
        <row r="106">
          <cell r="A106" t="str">
            <v>LDNO HV: NHH UMS category C</v>
          </cell>
          <cell r="B106">
            <v>22.639425137938957</v>
          </cell>
          <cell r="C106">
            <v>0</v>
          </cell>
          <cell r="D106">
            <v>446.90225222291502</v>
          </cell>
          <cell r="E106">
            <v>446.90225222291502</v>
          </cell>
          <cell r="F106">
            <v>0</v>
          </cell>
          <cell r="G106">
            <v>0</v>
          </cell>
          <cell r="H106">
            <v>0</v>
          </cell>
          <cell r="I106">
            <v>1.974</v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4959.7392289757918</v>
          </cell>
          <cell r="C108">
            <v>40</v>
          </cell>
          <cell r="D108">
            <v>71420.244897251396</v>
          </cell>
          <cell r="E108">
            <v>71420.244897251396</v>
          </cell>
          <cell r="F108">
            <v>0</v>
          </cell>
          <cell r="G108">
            <v>0</v>
          </cell>
          <cell r="H108">
            <v>0</v>
          </cell>
          <cell r="I108">
            <v>1.44</v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251522.96675625304</v>
          </cell>
          <cell r="C112">
            <v>20</v>
          </cell>
          <cell r="D112">
            <v>6110978.1049846858</v>
          </cell>
          <cell r="E112">
            <v>6110978.1049846858</v>
          </cell>
          <cell r="F112">
            <v>0</v>
          </cell>
          <cell r="G112">
            <v>0</v>
          </cell>
          <cell r="H112">
            <v>0</v>
          </cell>
          <cell r="I112">
            <v>2.4295904997441999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1435.1598211811831</v>
          </cell>
          <cell r="C116">
            <v>118</v>
          </cell>
          <cell r="D116">
            <v>-8998.4520788060181</v>
          </cell>
          <cell r="E116">
            <v>-8998.4520788060181</v>
          </cell>
          <cell r="F116">
            <v>0</v>
          </cell>
          <cell r="G116">
            <v>0</v>
          </cell>
          <cell r="H116">
            <v>0</v>
          </cell>
          <cell r="I116">
            <v>-0.627</v>
          </cell>
        </row>
        <row r="117">
          <cell r="A117" t="str">
            <v>LDNO LV: LV Generation NHH or Aggregate HH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10218.327670299137</v>
          </cell>
          <cell r="C123">
            <v>165</v>
          </cell>
          <cell r="D123">
            <v>-62072.185072775595</v>
          </cell>
          <cell r="E123">
            <v>-64068.914492775591</v>
          </cell>
          <cell r="F123">
            <v>0</v>
          </cell>
          <cell r="G123">
            <v>0</v>
          </cell>
          <cell r="H123">
            <v>1996.7294200000001</v>
          </cell>
          <cell r="I123">
            <v>-0.60745933263812102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LDNO HV: LV Generation Intermittent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4820.3272048575782</v>
          </cell>
          <cell r="C127">
            <v>85</v>
          </cell>
          <cell r="D127">
            <v>-30231.051276720751</v>
          </cell>
          <cell r="E127">
            <v>-32490.222806720747</v>
          </cell>
          <cell r="F127">
            <v>0</v>
          </cell>
          <cell r="G127">
            <v>0</v>
          </cell>
          <cell r="H127">
            <v>2259.1715300000001</v>
          </cell>
          <cell r="I127">
            <v>-0.62715765946876134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73.301662674130981</v>
          </cell>
          <cell r="C131">
            <v>5</v>
          </cell>
          <cell r="D131">
            <v>-331.53963217289424</v>
          </cell>
          <cell r="E131">
            <v>-388.49881217289419</v>
          </cell>
          <cell r="F131">
            <v>0</v>
          </cell>
          <cell r="G131">
            <v>0</v>
          </cell>
          <cell r="H131">
            <v>56.959180000000003</v>
          </cell>
          <cell r="I131">
            <v>-0.45229483217424815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5002.1596597227363</v>
          </cell>
          <cell r="C134">
            <v>4</v>
          </cell>
          <cell r="D134">
            <v>-26061.800403326073</v>
          </cell>
          <cell r="E134">
            <v>-26087.514283326072</v>
          </cell>
          <cell r="F134">
            <v>0</v>
          </cell>
          <cell r="G134">
            <v>0</v>
          </cell>
          <cell r="H134">
            <v>25.713880000000003</v>
          </cell>
          <cell r="I134">
            <v>-0.52101096678650693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31235.12801364647</v>
          </cell>
          <cell r="C137">
            <v>40</v>
          </cell>
          <cell r="D137">
            <v>-90059.19697380517</v>
          </cell>
          <cell r="E137">
            <v>-100264.76092380517</v>
          </cell>
          <cell r="F137">
            <v>4466.6640000000007</v>
          </cell>
          <cell r="G137">
            <v>0</v>
          </cell>
          <cell r="H137">
            <v>5738.89995</v>
          </cell>
          <cell r="I137">
            <v>-0.28832664599440339</v>
          </cell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529247.16268864879</v>
          </cell>
          <cell r="C140">
            <v>101</v>
          </cell>
          <cell r="D140">
            <v>-1760997.6998226757</v>
          </cell>
          <cell r="E140">
            <v>-1780506.8932626757</v>
          </cell>
          <cell r="F140">
            <v>11278.326599999999</v>
          </cell>
          <cell r="G140">
            <v>0</v>
          </cell>
          <cell r="H140">
            <v>8230.8668400000006</v>
          </cell>
          <cell r="I140">
            <v>-0.33273635155199771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23812657.12847488</v>
          </cell>
          <cell r="C156">
            <v>2489387.3494020323</v>
          </cell>
          <cell r="D156">
            <v>438142629.93474591</v>
          </cell>
          <cell r="E156">
            <v>338594849.07962716</v>
          </cell>
          <cell r="F156">
            <v>35357851.08847864</v>
          </cell>
          <cell r="G156">
            <v>61233227.399999999</v>
          </cell>
          <cell r="H156">
            <v>2956702.3666400001</v>
          </cell>
          <cell r="I156"/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West Midlands in April 16 (Finals)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1</v>
          </cell>
          <cell r="C15">
            <v>1</v>
          </cell>
          <cell r="D15">
            <v>2.3650000000000002</v>
          </cell>
          <cell r="E15">
            <v>0</v>
          </cell>
          <cell r="F15">
            <v>0</v>
          </cell>
          <cell r="G15">
            <v>3.91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4</v>
          </cell>
          <cell r="C16">
            <v>2</v>
          </cell>
          <cell r="D16">
            <v>2.6720000000000002</v>
          </cell>
          <cell r="E16">
            <v>6.7000000000000004E-2</v>
          </cell>
          <cell r="F16">
            <v>0</v>
          </cell>
          <cell r="G16">
            <v>3.91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34</v>
          </cell>
          <cell r="C17">
            <v>2</v>
          </cell>
          <cell r="D17">
            <v>0.19600000000000001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7</v>
          </cell>
          <cell r="C18">
            <v>3</v>
          </cell>
          <cell r="D18">
            <v>2.0169999999999999</v>
          </cell>
          <cell r="E18">
            <v>0</v>
          </cell>
          <cell r="F18">
            <v>0</v>
          </cell>
          <cell r="G18">
            <v>5.91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10</v>
          </cell>
          <cell r="C19">
            <v>4</v>
          </cell>
          <cell r="D19">
            <v>2.3809999999999998</v>
          </cell>
          <cell r="E19">
            <v>6.3E-2</v>
          </cell>
          <cell r="F19">
            <v>0</v>
          </cell>
          <cell r="G19">
            <v>5.91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40</v>
          </cell>
          <cell r="C20">
            <v>4</v>
          </cell>
          <cell r="D20">
            <v>0.36799999999999999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21</v>
          </cell>
          <cell r="C21" t="str">
            <v>5-8</v>
          </cell>
          <cell r="D21">
            <v>2.2360000000000002</v>
          </cell>
          <cell r="E21">
            <v>5.8000000000000003E-2</v>
          </cell>
          <cell r="F21">
            <v>0</v>
          </cell>
          <cell r="G21">
            <v>35.659999999999997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19</v>
          </cell>
          <cell r="C22" t="str">
            <v>5-8</v>
          </cell>
          <cell r="D22">
            <v>2.202</v>
          </cell>
          <cell r="E22">
            <v>5.0999999999999997E-2</v>
          </cell>
          <cell r="F22">
            <v>0</v>
          </cell>
          <cell r="G22">
            <v>22.95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322, 323</v>
          </cell>
          <cell r="C23" t="str">
            <v>5-8</v>
          </cell>
          <cell r="D23">
            <v>1.39</v>
          </cell>
          <cell r="E23">
            <v>8.0000000000000002E-3</v>
          </cell>
          <cell r="F23">
            <v>0</v>
          </cell>
          <cell r="G23">
            <v>262.35000000000002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>
            <v>632</v>
          </cell>
          <cell r="C24"/>
          <cell r="D24">
            <v>13.433999999999999</v>
          </cell>
          <cell r="E24">
            <v>0.82199999999999995</v>
          </cell>
          <cell r="F24">
            <v>0.06</v>
          </cell>
          <cell r="G24">
            <v>3.91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>
            <v>633</v>
          </cell>
          <cell r="C25"/>
          <cell r="D25">
            <v>12.545</v>
          </cell>
          <cell r="E25">
            <v>0.76500000000000001</v>
          </cell>
          <cell r="F25">
            <v>5.6000000000000001E-2</v>
          </cell>
          <cell r="G25">
            <v>5.91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str">
            <v>127, 129</v>
          </cell>
          <cell r="C26"/>
          <cell r="D26">
            <v>11.233000000000001</v>
          </cell>
          <cell r="E26">
            <v>0.67200000000000004</v>
          </cell>
          <cell r="F26">
            <v>0.04</v>
          </cell>
          <cell r="G26">
            <v>7.39</v>
          </cell>
          <cell r="H26">
            <v>3.45</v>
          </cell>
          <cell r="I26">
            <v>0.40600000000000003</v>
          </cell>
        </row>
        <row r="27">
          <cell r="A27" t="str">
            <v>LV Sub HH Metered</v>
          </cell>
          <cell r="B27" t="str">
            <v>128</v>
          </cell>
          <cell r="C27"/>
          <cell r="D27">
            <v>9.98</v>
          </cell>
          <cell r="E27">
            <v>0.57499999999999996</v>
          </cell>
          <cell r="F27">
            <v>1.9E-2</v>
          </cell>
          <cell r="G27">
            <v>5.69</v>
          </cell>
          <cell r="H27">
            <v>4.33</v>
          </cell>
          <cell r="I27">
            <v>0.34499999999999997</v>
          </cell>
        </row>
        <row r="28">
          <cell r="A28" t="str">
            <v>HV HH Metered</v>
          </cell>
          <cell r="B28" t="str">
            <v>365, 367</v>
          </cell>
          <cell r="C28"/>
          <cell r="D28">
            <v>7.3360000000000003</v>
          </cell>
          <cell r="E28">
            <v>0.39900000000000002</v>
          </cell>
          <cell r="F28">
            <v>7.0000000000000001E-3</v>
          </cell>
          <cell r="G28">
            <v>56.44</v>
          </cell>
          <cell r="H28">
            <v>4.58</v>
          </cell>
          <cell r="I28">
            <v>0.23100000000000001</v>
          </cell>
        </row>
        <row r="29">
          <cell r="A29" t="str">
            <v>NHH UMS category A</v>
          </cell>
          <cell r="B29" t="str">
            <v>95</v>
          </cell>
          <cell r="C29">
            <v>8</v>
          </cell>
          <cell r="D29">
            <v>1.9510000000000001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96</v>
          </cell>
          <cell r="C30">
            <v>1</v>
          </cell>
          <cell r="D30">
            <v>2.5259999999999998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97</v>
          </cell>
          <cell r="C31">
            <v>1</v>
          </cell>
          <cell r="D31">
            <v>4.117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98</v>
          </cell>
          <cell r="C32">
            <v>1</v>
          </cell>
          <cell r="D32">
            <v>1.3680000000000001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str">
            <v>99</v>
          </cell>
          <cell r="C33"/>
          <cell r="D33">
            <v>38.951000000000001</v>
          </cell>
          <cell r="E33">
            <v>1.216</v>
          </cell>
          <cell r="F33">
            <v>0.59499999999999997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str">
            <v>625</v>
          </cell>
          <cell r="C34" t="str">
            <v>8&amp;0</v>
          </cell>
          <cell r="D34">
            <v>-0.54700000000000004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str">
            <v>570</v>
          </cell>
          <cell r="C35">
            <v>8</v>
          </cell>
          <cell r="D35">
            <v>-0.46700000000000003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str">
            <v>571</v>
          </cell>
          <cell r="C36"/>
          <cell r="D36">
            <v>-0.54700000000000004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0.23400000000000001</v>
          </cell>
        </row>
        <row r="37">
          <cell r="A37" t="str">
            <v>LV Generation Non-Intermittent</v>
          </cell>
          <cell r="B37" t="str">
            <v>573</v>
          </cell>
          <cell r="C37"/>
          <cell r="D37">
            <v>-4.5940000000000003</v>
          </cell>
          <cell r="E37">
            <v>-0.35</v>
          </cell>
          <cell r="F37">
            <v>-4.4999999999999998E-2</v>
          </cell>
          <cell r="G37">
            <v>0</v>
          </cell>
          <cell r="H37">
            <v>0</v>
          </cell>
          <cell r="I37">
            <v>0.23400000000000001</v>
          </cell>
        </row>
        <row r="38">
          <cell r="A38" t="str">
            <v>LV Sub Generation Intermittent</v>
          </cell>
          <cell r="B38" t="str">
            <v>572</v>
          </cell>
          <cell r="C38"/>
          <cell r="D38">
            <v>-0.46700000000000003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</v>
          </cell>
        </row>
        <row r="39">
          <cell r="A39" t="str">
            <v>LV Sub Generation Non-Intermittent</v>
          </cell>
          <cell r="B39" t="str">
            <v>574</v>
          </cell>
          <cell r="C39"/>
          <cell r="D39">
            <v>-3.919</v>
          </cell>
          <cell r="E39">
            <v>-0.30199999999999999</v>
          </cell>
          <cell r="F39">
            <v>-3.6999999999999998E-2</v>
          </cell>
          <cell r="G39">
            <v>0</v>
          </cell>
          <cell r="H39">
            <v>0</v>
          </cell>
          <cell r="I39">
            <v>0.2</v>
          </cell>
        </row>
        <row r="40">
          <cell r="A40" t="str">
            <v>HV Generation Intermittent</v>
          </cell>
          <cell r="B40" t="str">
            <v>575</v>
          </cell>
          <cell r="C40"/>
          <cell r="D40">
            <v>-0.23599999999999999</v>
          </cell>
          <cell r="E40">
            <v>0</v>
          </cell>
          <cell r="F40">
            <v>0</v>
          </cell>
          <cell r="G40">
            <v>27.21</v>
          </cell>
          <cell r="H40">
            <v>0</v>
          </cell>
          <cell r="I40">
            <v>0.16200000000000001</v>
          </cell>
        </row>
        <row r="41">
          <cell r="A41" t="str">
            <v>HV Generation Non-Intermittent</v>
          </cell>
          <cell r="B41" t="str">
            <v>577</v>
          </cell>
          <cell r="C41"/>
          <cell r="D41">
            <v>-1.988</v>
          </cell>
          <cell r="E41">
            <v>-0.161</v>
          </cell>
          <cell r="F41">
            <v>-1.2999999999999999E-2</v>
          </cell>
          <cell r="G41">
            <v>27.21</v>
          </cell>
          <cell r="H41">
            <v>0</v>
          </cell>
          <cell r="I41">
            <v>0.16200000000000001</v>
          </cell>
        </row>
        <row r="42">
          <cell r="A42" t="str">
            <v>LDNO LV: Domestic Unrestricted</v>
          </cell>
          <cell r="B42"/>
          <cell r="C42">
            <v>1</v>
          </cell>
          <cell r="D42">
            <v>1.5840000000000001</v>
          </cell>
          <cell r="E42">
            <v>0</v>
          </cell>
          <cell r="F42">
            <v>0</v>
          </cell>
          <cell r="G42">
            <v>2.62</v>
          </cell>
          <cell r="H42">
            <v>0</v>
          </cell>
          <cell r="I42">
            <v>0</v>
          </cell>
        </row>
        <row r="43">
          <cell r="A43" t="str">
            <v>LDNO LV: Domestic Two Rate</v>
          </cell>
          <cell r="B43"/>
          <cell r="C43">
            <v>2</v>
          </cell>
          <cell r="D43">
            <v>1.79</v>
          </cell>
          <cell r="E43">
            <v>4.4999999999999998E-2</v>
          </cell>
          <cell r="F43">
            <v>0</v>
          </cell>
          <cell r="G43">
            <v>2.62</v>
          </cell>
          <cell r="H43">
            <v>0</v>
          </cell>
          <cell r="I43">
            <v>0</v>
          </cell>
        </row>
        <row r="44">
          <cell r="A44" t="str">
            <v>LDNO LV: Domestic Off Peak (related MPAN)</v>
          </cell>
          <cell r="B44"/>
          <cell r="C44">
            <v>2</v>
          </cell>
          <cell r="D44">
            <v>0.13100000000000001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LDNO LV: Small Non Domestic Unrestricted</v>
          </cell>
          <cell r="B45"/>
          <cell r="C45">
            <v>3</v>
          </cell>
          <cell r="D45">
            <v>1.351</v>
          </cell>
          <cell r="E45">
            <v>0</v>
          </cell>
          <cell r="F45">
            <v>0</v>
          </cell>
          <cell r="G45">
            <v>3.96</v>
          </cell>
          <cell r="H45">
            <v>0</v>
          </cell>
          <cell r="I45">
            <v>0</v>
          </cell>
        </row>
        <row r="46">
          <cell r="A46" t="str">
            <v>LDNO LV: Small Non Domestic Two Rate</v>
          </cell>
          <cell r="B46"/>
          <cell r="C46">
            <v>4</v>
          </cell>
          <cell r="D46">
            <v>1.595</v>
          </cell>
          <cell r="E46">
            <v>4.2000000000000003E-2</v>
          </cell>
          <cell r="F46">
            <v>0</v>
          </cell>
          <cell r="G46">
            <v>3.96</v>
          </cell>
          <cell r="H46">
            <v>0</v>
          </cell>
          <cell r="I46">
            <v>0</v>
          </cell>
        </row>
        <row r="47">
          <cell r="A47" t="str">
            <v>LDNO LV: Small Non Domestic Off Peak (related MPAN)</v>
          </cell>
          <cell r="B47"/>
          <cell r="C47">
            <v>4</v>
          </cell>
          <cell r="D47">
            <v>0.246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LDNO LV: LV Medium Non-Domestic</v>
          </cell>
          <cell r="B48"/>
          <cell r="C48" t="str">
            <v>5-8</v>
          </cell>
          <cell r="D48">
            <v>1.498</v>
          </cell>
          <cell r="E48">
            <v>3.9E-2</v>
          </cell>
          <cell r="F48">
            <v>0</v>
          </cell>
          <cell r="G48">
            <v>23.89</v>
          </cell>
          <cell r="H48">
            <v>0</v>
          </cell>
          <cell r="I48">
            <v>0</v>
          </cell>
        </row>
        <row r="49">
          <cell r="A49" t="str">
            <v>LDNO LV: LV Network Domestic</v>
          </cell>
          <cell r="B49"/>
          <cell r="C49"/>
          <cell r="D49">
            <v>8.9990000000000006</v>
          </cell>
          <cell r="E49">
            <v>0.55100000000000005</v>
          </cell>
          <cell r="F49">
            <v>0.04</v>
          </cell>
          <cell r="G49">
            <v>2.62</v>
          </cell>
          <cell r="H49">
            <v>0</v>
          </cell>
          <cell r="I49">
            <v>0</v>
          </cell>
        </row>
        <row r="50">
          <cell r="A50" t="str">
            <v>LDNO LV: LV Network Non-Domestic Non-CT</v>
          </cell>
          <cell r="B50"/>
          <cell r="C50"/>
          <cell r="D50">
            <v>8.4030000000000005</v>
          </cell>
          <cell r="E50">
            <v>0.51200000000000001</v>
          </cell>
          <cell r="F50">
            <v>3.7999999999999999E-2</v>
          </cell>
          <cell r="G50">
            <v>3.96</v>
          </cell>
          <cell r="H50">
            <v>0</v>
          </cell>
          <cell r="I50">
            <v>0</v>
          </cell>
        </row>
        <row r="51">
          <cell r="A51" t="str">
            <v>LDNO LV: LV HH Metered</v>
          </cell>
          <cell r="B51"/>
          <cell r="C51"/>
          <cell r="D51">
            <v>7.524</v>
          </cell>
          <cell r="E51">
            <v>0.45</v>
          </cell>
          <cell r="F51">
            <v>2.7E-2</v>
          </cell>
          <cell r="G51">
            <v>4.95</v>
          </cell>
          <cell r="H51">
            <v>2.31</v>
          </cell>
          <cell r="I51">
            <v>0.27200000000000002</v>
          </cell>
        </row>
        <row r="52">
          <cell r="A52" t="str">
            <v>LDNO LV: NHH UMS category A</v>
          </cell>
          <cell r="B52"/>
          <cell r="C52">
            <v>8</v>
          </cell>
          <cell r="D52">
            <v>1.3069999999999999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B</v>
          </cell>
          <cell r="B53"/>
          <cell r="C53">
            <v>1</v>
          </cell>
          <cell r="D53">
            <v>1.6919999999999999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C</v>
          </cell>
          <cell r="B54"/>
          <cell r="C54">
            <v>1</v>
          </cell>
          <cell r="D54">
            <v>2.758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NHH UMS category D</v>
          </cell>
          <cell r="B55"/>
          <cell r="C55">
            <v>1</v>
          </cell>
          <cell r="D55">
            <v>0.91600000000000004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UMS (Pseudo HH Metered)</v>
          </cell>
          <cell r="B56"/>
          <cell r="C56"/>
          <cell r="D56">
            <v>26.091000000000001</v>
          </cell>
          <cell r="E56">
            <v>0.81499999999999995</v>
          </cell>
          <cell r="F56">
            <v>0.39900000000000002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NHH or Aggregate HH</v>
          </cell>
          <cell r="B57"/>
          <cell r="C57" t="str">
            <v>8&amp;0</v>
          </cell>
          <cell r="D57">
            <v>-0.54700000000000004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LDNO LV: LV Generation Intermittent</v>
          </cell>
          <cell r="B58"/>
          <cell r="C58"/>
          <cell r="D58">
            <v>-0.54700000000000004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0.23400000000000001</v>
          </cell>
        </row>
        <row r="59">
          <cell r="A59" t="str">
            <v>LDNO LV: LV Generation Non-Intermittent</v>
          </cell>
          <cell r="B59"/>
          <cell r="C59"/>
          <cell r="D59">
            <v>-4.5940000000000003</v>
          </cell>
          <cell r="E59">
            <v>-0.35</v>
          </cell>
          <cell r="F59">
            <v>-4.4999999999999998E-2</v>
          </cell>
          <cell r="G59">
            <v>0</v>
          </cell>
          <cell r="H59">
            <v>0</v>
          </cell>
          <cell r="I59">
            <v>0.23400000000000001</v>
          </cell>
        </row>
        <row r="60">
          <cell r="A60" t="str">
            <v>LDNO HV: Domestic Unrestricted</v>
          </cell>
          <cell r="B60"/>
          <cell r="C60">
            <v>1</v>
          </cell>
          <cell r="D60">
            <v>1.151</v>
          </cell>
          <cell r="E60">
            <v>0</v>
          </cell>
          <cell r="F60">
            <v>0</v>
          </cell>
          <cell r="G60">
            <v>1.9</v>
          </cell>
          <cell r="H60">
            <v>0</v>
          </cell>
          <cell r="I60">
            <v>0</v>
          </cell>
        </row>
        <row r="61">
          <cell r="A61" t="str">
            <v>LDNO HV: Domestic Two Rate</v>
          </cell>
          <cell r="B61"/>
          <cell r="C61">
            <v>2</v>
          </cell>
          <cell r="D61">
            <v>1.3</v>
          </cell>
          <cell r="E61">
            <v>3.3000000000000002E-2</v>
          </cell>
          <cell r="F61">
            <v>0</v>
          </cell>
          <cell r="G61">
            <v>1.9</v>
          </cell>
          <cell r="H61">
            <v>0</v>
          </cell>
          <cell r="I61">
            <v>0</v>
          </cell>
        </row>
        <row r="62">
          <cell r="A62" t="str">
            <v>LDNO HV: Domestic Off Peak (related MPAN)</v>
          </cell>
          <cell r="B62"/>
          <cell r="C62">
            <v>2</v>
          </cell>
          <cell r="D62">
            <v>9.5000000000000001E-2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HV: Small Non Domestic Unrestricted</v>
          </cell>
          <cell r="B63"/>
          <cell r="C63">
            <v>3</v>
          </cell>
          <cell r="D63">
            <v>0.98199999999999998</v>
          </cell>
          <cell r="E63">
            <v>0</v>
          </cell>
          <cell r="F63">
            <v>0</v>
          </cell>
          <cell r="G63">
            <v>2.88</v>
          </cell>
          <cell r="H63">
            <v>0</v>
          </cell>
          <cell r="I63">
            <v>0</v>
          </cell>
        </row>
        <row r="64">
          <cell r="A64" t="str">
            <v>LDNO HV: Small Non Domestic Two Rate</v>
          </cell>
          <cell r="B64"/>
          <cell r="C64">
            <v>4</v>
          </cell>
          <cell r="D64">
            <v>1.159</v>
          </cell>
          <cell r="E64">
            <v>3.1E-2</v>
          </cell>
          <cell r="F64">
            <v>0</v>
          </cell>
          <cell r="G64">
            <v>2.88</v>
          </cell>
          <cell r="H64">
            <v>0</v>
          </cell>
          <cell r="I64">
            <v>0</v>
          </cell>
        </row>
        <row r="65">
          <cell r="A65" t="str">
            <v>LDNO HV: Small Non Domestic Off Peak (related MPAN)</v>
          </cell>
          <cell r="B65"/>
          <cell r="C65">
            <v>4</v>
          </cell>
          <cell r="D65">
            <v>0.17899999999999999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HV: LV Medium Non-Domestic</v>
          </cell>
          <cell r="B66"/>
          <cell r="C66" t="str">
            <v>5-8</v>
          </cell>
          <cell r="D66">
            <v>1.0880000000000001</v>
          </cell>
          <cell r="E66">
            <v>2.8000000000000001E-2</v>
          </cell>
          <cell r="F66">
            <v>0</v>
          </cell>
          <cell r="G66">
            <v>17.350000000000001</v>
          </cell>
          <cell r="H66">
            <v>0</v>
          </cell>
          <cell r="I66">
            <v>0</v>
          </cell>
        </row>
        <row r="67">
          <cell r="A67" t="str">
            <v>LDNO HV: LV Network Domestic</v>
          </cell>
          <cell r="B67"/>
          <cell r="C67"/>
          <cell r="D67">
            <v>6.5369999999999999</v>
          </cell>
          <cell r="E67">
            <v>0.4</v>
          </cell>
          <cell r="F67">
            <v>2.9000000000000001E-2</v>
          </cell>
          <cell r="G67">
            <v>1.9</v>
          </cell>
          <cell r="H67">
            <v>0</v>
          </cell>
          <cell r="I67">
            <v>0</v>
          </cell>
        </row>
        <row r="68">
          <cell r="A68" t="str">
            <v>LDNO HV: LV Network Non-Domestic Non-CT</v>
          </cell>
          <cell r="B68"/>
          <cell r="C68"/>
          <cell r="D68">
            <v>6.1050000000000004</v>
          </cell>
          <cell r="E68">
            <v>0.372</v>
          </cell>
          <cell r="F68">
            <v>2.7E-2</v>
          </cell>
          <cell r="G68">
            <v>2.88</v>
          </cell>
          <cell r="H68">
            <v>0</v>
          </cell>
          <cell r="I68">
            <v>0</v>
          </cell>
        </row>
        <row r="69">
          <cell r="A69" t="str">
            <v>LDNO HV: LV HH Metered</v>
          </cell>
          <cell r="B69"/>
          <cell r="C69"/>
          <cell r="D69">
            <v>5.4660000000000002</v>
          </cell>
          <cell r="E69">
            <v>0.32700000000000001</v>
          </cell>
          <cell r="F69">
            <v>1.9E-2</v>
          </cell>
          <cell r="G69">
            <v>3.6</v>
          </cell>
          <cell r="H69">
            <v>1.68</v>
          </cell>
          <cell r="I69">
            <v>0.19800000000000001</v>
          </cell>
        </row>
        <row r="70">
          <cell r="A70" t="str">
            <v>LDNO HV: LV Sub HH Metered</v>
          </cell>
          <cell r="B70"/>
          <cell r="C70"/>
          <cell r="D70">
            <v>7.4080000000000004</v>
          </cell>
          <cell r="E70">
            <v>0.42699999999999999</v>
          </cell>
          <cell r="F70">
            <v>1.4E-2</v>
          </cell>
          <cell r="G70">
            <v>4.22</v>
          </cell>
          <cell r="H70">
            <v>3.21</v>
          </cell>
          <cell r="I70">
            <v>0.25600000000000001</v>
          </cell>
        </row>
        <row r="71">
          <cell r="A71" t="str">
            <v>LDNO HV: HV HH Metered</v>
          </cell>
          <cell r="B71"/>
          <cell r="C71"/>
          <cell r="D71">
            <v>6.2329999999999997</v>
          </cell>
          <cell r="E71">
            <v>0.33900000000000002</v>
          </cell>
          <cell r="F71">
            <v>6.0000000000000001E-3</v>
          </cell>
          <cell r="G71">
            <v>47.96</v>
          </cell>
          <cell r="H71">
            <v>3.89</v>
          </cell>
          <cell r="I71">
            <v>0.19600000000000001</v>
          </cell>
        </row>
        <row r="72">
          <cell r="A72" t="str">
            <v>LDNO HV: NHH UMS category A</v>
          </cell>
          <cell r="B72"/>
          <cell r="C72">
            <v>8</v>
          </cell>
          <cell r="D72">
            <v>0.94899999999999995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NHH UMS category B</v>
          </cell>
          <cell r="B73"/>
          <cell r="C73">
            <v>1</v>
          </cell>
          <cell r="D73">
            <v>1.2290000000000001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NHH UMS category C</v>
          </cell>
          <cell r="B74"/>
          <cell r="C74">
            <v>1</v>
          </cell>
          <cell r="D74">
            <v>2.0030000000000001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NHH UMS category D</v>
          </cell>
          <cell r="B75"/>
          <cell r="C75">
            <v>1</v>
          </cell>
          <cell r="D75">
            <v>0.66600000000000004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UMS (Pseudo HH Metered)</v>
          </cell>
          <cell r="B76"/>
          <cell r="C76"/>
          <cell r="D76">
            <v>18.954000000000001</v>
          </cell>
          <cell r="E76">
            <v>0.59199999999999997</v>
          </cell>
          <cell r="F76">
            <v>0.28999999999999998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LDNO HV: LV Generation NHH or Aggregate HH</v>
          </cell>
          <cell r="B77"/>
          <cell r="C77" t="str">
            <v>8&amp;0</v>
          </cell>
          <cell r="D77">
            <v>-0.54700000000000004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LDNO HV: LV Sub Generation NHH</v>
          </cell>
          <cell r="B78"/>
          <cell r="C78">
            <v>8</v>
          </cell>
          <cell r="D78">
            <v>-0.46700000000000003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LDNO HV: LV Generation Intermittent</v>
          </cell>
          <cell r="B79"/>
          <cell r="C79"/>
          <cell r="D79">
            <v>-0.54700000000000004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0.23400000000000001</v>
          </cell>
        </row>
        <row r="80">
          <cell r="A80" t="str">
            <v>LDNO HV: LV Generation Non-Intermittent</v>
          </cell>
          <cell r="B80"/>
          <cell r="C80"/>
          <cell r="D80">
            <v>-4.5940000000000003</v>
          </cell>
          <cell r="E80">
            <v>-0.35</v>
          </cell>
          <cell r="F80">
            <v>-4.4999999999999998E-2</v>
          </cell>
          <cell r="G80">
            <v>0</v>
          </cell>
          <cell r="H80">
            <v>0</v>
          </cell>
          <cell r="I80">
            <v>0.23400000000000001</v>
          </cell>
        </row>
        <row r="81">
          <cell r="A81" t="str">
            <v>LDNO HV: LV Sub Generation Intermittent</v>
          </cell>
          <cell r="B81"/>
          <cell r="C81"/>
          <cell r="D81">
            <v>-0.46700000000000003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0.2</v>
          </cell>
        </row>
        <row r="82">
          <cell r="A82" t="str">
            <v>LDNO HV: LV Sub Generation Non-Intermittent</v>
          </cell>
          <cell r="B82"/>
          <cell r="C82"/>
          <cell r="D82">
            <v>-3.919</v>
          </cell>
          <cell r="E82">
            <v>-0.30199999999999999</v>
          </cell>
          <cell r="F82">
            <v>-3.6999999999999998E-2</v>
          </cell>
          <cell r="G82">
            <v>0</v>
          </cell>
          <cell r="H82">
            <v>0</v>
          </cell>
          <cell r="I82">
            <v>0.2</v>
          </cell>
        </row>
        <row r="83">
          <cell r="A83" t="str">
            <v>LDNO HV: HV Generation Intermittent</v>
          </cell>
          <cell r="B83"/>
          <cell r="C83"/>
          <cell r="D83">
            <v>-0.23599999999999999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0.16200000000000001</v>
          </cell>
        </row>
        <row r="84">
          <cell r="A84" t="str">
            <v>LDNO HV: HV Generation Non-Intermittent</v>
          </cell>
          <cell r="B84"/>
          <cell r="C84"/>
          <cell r="D84">
            <v>-1.988</v>
          </cell>
          <cell r="E84">
            <v>-0.161</v>
          </cell>
          <cell r="F84">
            <v>-1.2999999999999999E-2</v>
          </cell>
          <cell r="G84">
            <v>0</v>
          </cell>
          <cell r="H84">
            <v>0</v>
          </cell>
          <cell r="I84">
            <v>0.16200000000000001</v>
          </cell>
        </row>
      </sheetData>
      <sheetData sheetId="20">
        <row r="1">
          <cell r="A1" t="str">
            <v>Summary statistics for WPD West Midlands in April 16 (Finals)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217270336.13224521</v>
          </cell>
          <cell r="D14">
            <v>-24766.246533632278</v>
          </cell>
          <cell r="E14">
            <v>-5.1669022170697945E-5</v>
          </cell>
          <cell r="F14"/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  <cell r="J41" t="str">
            <v>Calculation</v>
          </cell>
          <cell r="K41" t="str">
            <v>Calculation</v>
          </cell>
          <cell r="L41" t="str">
            <v>Calculation</v>
          </cell>
          <cell r="M41" t="str">
            <v>Calculation</v>
          </cell>
          <cell r="N41" t="str">
            <v>Calculation</v>
          </cell>
          <cell r="O41" t="str">
            <v>Calculation</v>
          </cell>
          <cell r="P41" t="str">
            <v>Calculation</v>
          </cell>
          <cell r="Q41" t="str">
            <v>Calculation</v>
          </cell>
          <cell r="R41" t="str">
            <v>Calculation</v>
          </cell>
          <cell r="S41" t="str">
            <v>Calculation</v>
          </cell>
          <cell r="T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  <cell r="J42" t="str">
            <v>=IF(x16&lt;&gt;0,x15/x16,"")</v>
          </cell>
          <cell r="K42" t="str">
            <v>=IF(x14&lt;&gt;0,0.1*x17/x14,0)</v>
          </cell>
          <cell r="L42" t="str">
            <v>=x9*x1*10</v>
          </cell>
          <cell r="M42" t="str">
            <v>=x10*x2*10</v>
          </cell>
          <cell r="N42" t="str">
            <v>=x11*x3*10</v>
          </cell>
          <cell r="O42" t="str">
            <v>=IF(x17&lt;&gt;0,x18/x17,"")</v>
          </cell>
          <cell r="P42" t="str">
            <v>=IF(x17&lt;&gt;0,x19/x17,"")</v>
          </cell>
          <cell r="Q42" t="str">
            <v>=IF(x17&lt;&gt;0,x20/x17,"")</v>
          </cell>
          <cell r="R42" t="str">
            <v>=IF(x15&lt;&gt;0,x21/x15,"")</v>
          </cell>
          <cell r="S42" t="str">
            <v>=IF(x15&lt;&gt;0,x22/x15,"")</v>
          </cell>
          <cell r="T42" t="str">
            <v>=IF(x15&lt;&gt;0,x23/x15,"")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  <cell r="J44" t="str">
            <v>Average £/MPAN</v>
          </cell>
          <cell r="K44" t="str">
            <v>Average unit rate p/kWh</v>
          </cell>
          <cell r="L44" t="str">
            <v>Net revenues from unit rate 1 (£)</v>
          </cell>
          <cell r="M44" t="str">
            <v>Net revenues from unit rate 2 (£)</v>
          </cell>
          <cell r="N44" t="str">
            <v>Net revenues from unit rate 3 (£)</v>
          </cell>
          <cell r="O44" t="str">
            <v>Rate 1 revenue proportion</v>
          </cell>
          <cell r="P44" t="str">
            <v>Rate 2 revenue proportion</v>
          </cell>
          <cell r="Q44" t="str">
            <v>Rate 3 revenue proportion</v>
          </cell>
          <cell r="R44" t="str">
            <v>Fixed charge proportion</v>
          </cell>
          <cell r="S44" t="str">
            <v>Capacity charge proportion</v>
          </cell>
          <cell r="T44" t="str">
            <v>Reactive power charge proportion</v>
          </cell>
        </row>
        <row r="45">
          <cell r="A45" t="str">
            <v>&gt; Domestic Unrestricted</v>
          </cell>
          <cell r="U45"/>
        </row>
        <row r="46">
          <cell r="A46" t="str">
            <v>Domestic Unrestricted</v>
          </cell>
          <cell r="B46">
            <v>7070231.284777374</v>
          </cell>
          <cell r="C46">
            <v>1954641</v>
          </cell>
          <cell r="D46">
            <v>195106628.91648492</v>
          </cell>
          <cell r="E46">
            <v>167210969.88498491</v>
          </cell>
          <cell r="F46">
            <v>27895659.031500001</v>
          </cell>
          <cell r="G46">
            <v>0</v>
          </cell>
          <cell r="H46">
            <v>0</v>
          </cell>
          <cell r="I46">
            <v>2.7595508698076263</v>
          </cell>
          <cell r="J46">
            <v>99.817116757749844</v>
          </cell>
          <cell r="K46">
            <v>2.3650000000000002</v>
          </cell>
          <cell r="L46">
            <v>167210969.88498491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0.14297648002231997</v>
          </cell>
          <cell r="S46">
            <v>0</v>
          </cell>
          <cell r="T46">
            <v>0</v>
          </cell>
          <cell r="U46"/>
        </row>
        <row r="47">
          <cell r="A47" t="str">
            <v>LDNO LV: Domestic Unrestricted</v>
          </cell>
          <cell r="B47">
            <v>36851.20745288991</v>
          </cell>
          <cell r="C47">
            <v>12379.046203830683</v>
          </cell>
          <cell r="D47">
            <v>702103.94490100909</v>
          </cell>
          <cell r="E47">
            <v>583723.12605377624</v>
          </cell>
          <cell r="F47">
            <v>118380.81884723283</v>
          </cell>
          <cell r="G47">
            <v>0</v>
          </cell>
          <cell r="H47">
            <v>0</v>
          </cell>
          <cell r="I47">
            <v>1.9052400000693854</v>
          </cell>
          <cell r="J47">
            <v>56.717127744764674</v>
          </cell>
          <cell r="K47">
            <v>1.5840000000000003</v>
          </cell>
          <cell r="L47">
            <v>583723.12605377624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0</v>
          </cell>
          <cell r="R47">
            <v>0.16860867925179307</v>
          </cell>
          <cell r="S47">
            <v>0</v>
          </cell>
          <cell r="T47">
            <v>0</v>
          </cell>
          <cell r="U47"/>
        </row>
        <row r="48">
          <cell r="A48" t="str">
            <v>LDNO HV: Domestic Unrestricted</v>
          </cell>
          <cell r="B48">
            <v>65706.796322745387</v>
          </cell>
          <cell r="C48">
            <v>21806.525140590336</v>
          </cell>
          <cell r="D48">
            <v>907513.47752479336</v>
          </cell>
          <cell r="E48">
            <v>756285.22567479941</v>
          </cell>
          <cell r="F48">
            <v>151228.25184999398</v>
          </cell>
          <cell r="G48">
            <v>0</v>
          </cell>
          <cell r="H48">
            <v>0</v>
          </cell>
          <cell r="I48">
            <v>1.3811561791373537</v>
          </cell>
          <cell r="J48">
            <v>41.616601988345288</v>
          </cell>
          <cell r="K48">
            <v>1.151</v>
          </cell>
          <cell r="L48">
            <v>756285.22567479941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0.16664022694457714</v>
          </cell>
          <cell r="S48">
            <v>0</v>
          </cell>
          <cell r="T48">
            <v>0</v>
          </cell>
          <cell r="U48"/>
        </row>
        <row r="49">
          <cell r="A49" t="str">
            <v>&gt; Domestic Two Rate</v>
          </cell>
          <cell r="U49"/>
        </row>
        <row r="50">
          <cell r="A50" t="str">
            <v>Domestic Two Rate</v>
          </cell>
          <cell r="B50">
            <v>1668561.6428189585</v>
          </cell>
          <cell r="C50">
            <v>298367</v>
          </cell>
          <cell r="D50">
            <v>29900113.568814591</v>
          </cell>
          <cell r="E50">
            <v>25641968.928314593</v>
          </cell>
          <cell r="F50">
            <v>4258144.6404999997</v>
          </cell>
          <cell r="G50">
            <v>0</v>
          </cell>
          <cell r="H50">
            <v>0</v>
          </cell>
          <cell r="I50">
            <v>1.7919693705951265</v>
          </cell>
          <cell r="J50">
            <v>100.2125354640915</v>
          </cell>
          <cell r="K50">
            <v>1.5367708492323762</v>
          </cell>
          <cell r="L50">
            <v>25154785.098278839</v>
          </cell>
          <cell r="M50">
            <v>487183.83003575238</v>
          </cell>
          <cell r="N50">
            <v>0</v>
          </cell>
          <cell r="O50">
            <v>0.98100052958500428</v>
          </cell>
          <cell r="P50">
            <v>1.8999470414995712E-2</v>
          </cell>
          <cell r="Q50">
            <v>0</v>
          </cell>
          <cell r="R50">
            <v>0.1424123233077344</v>
          </cell>
          <cell r="S50">
            <v>0</v>
          </cell>
          <cell r="T50">
            <v>0</v>
          </cell>
          <cell r="U50"/>
        </row>
        <row r="51">
          <cell r="A51" t="str">
            <v>LDNO LV: Domestic Two Rate</v>
          </cell>
          <cell r="B51">
            <v>3142.8176508422612</v>
          </cell>
          <cell r="C51">
            <v>889.34183471545975</v>
          </cell>
          <cell r="D51">
            <v>50554.628457368293</v>
          </cell>
          <cell r="E51">
            <v>42049.852491984348</v>
          </cell>
          <cell r="F51">
            <v>8504.7759653839421</v>
          </cell>
          <cell r="G51">
            <v>0</v>
          </cell>
          <cell r="H51">
            <v>0</v>
          </cell>
          <cell r="I51">
            <v>1.6085765728030668</v>
          </cell>
          <cell r="J51">
            <v>56.84499085050124</v>
          </cell>
          <cell r="K51">
            <v>1.3379666644265911</v>
          </cell>
          <cell r="L51">
            <v>41683.493606245582</v>
          </cell>
          <cell r="M51">
            <v>366.35888573876565</v>
          </cell>
          <cell r="N51">
            <v>0</v>
          </cell>
          <cell r="O51">
            <v>0.99128751079903066</v>
          </cell>
          <cell r="P51">
            <v>8.7124892009693006E-3</v>
          </cell>
          <cell r="Q51">
            <v>0</v>
          </cell>
          <cell r="R51">
            <v>0.16822942280261935</v>
          </cell>
          <cell r="S51">
            <v>0</v>
          </cell>
          <cell r="T51">
            <v>0</v>
          </cell>
          <cell r="U51"/>
        </row>
        <row r="52">
          <cell r="A52" t="str">
            <v>LDNO HV: Domestic Two Rate</v>
          </cell>
          <cell r="B52">
            <v>5018.2541511941472</v>
          </cell>
          <cell r="C52">
            <v>1117.0862226067427</v>
          </cell>
          <cell r="D52">
            <v>55193.749931670238</v>
          </cell>
          <cell r="E52">
            <v>47446.756977892481</v>
          </cell>
          <cell r="F52">
            <v>7746.9929537777607</v>
          </cell>
          <cell r="G52">
            <v>0</v>
          </cell>
          <cell r="H52">
            <v>0</v>
          </cell>
          <cell r="I52">
            <v>1.099859597954725</v>
          </cell>
          <cell r="J52">
            <v>49.40867483162986</v>
          </cell>
          <cell r="K52">
            <v>0.94548334038845006</v>
          </cell>
          <cell r="L52">
            <v>46983.388350748173</v>
          </cell>
          <cell r="M52">
            <v>463.36862714430737</v>
          </cell>
          <cell r="N52">
            <v>0</v>
          </cell>
          <cell r="O52">
            <v>0.9902339241571303</v>
          </cell>
          <cell r="P52">
            <v>9.766075842869747E-3</v>
          </cell>
          <cell r="Q52">
            <v>0</v>
          </cell>
          <cell r="R52">
            <v>0.14035996762982264</v>
          </cell>
          <cell r="S52">
            <v>0</v>
          </cell>
          <cell r="T52">
            <v>0</v>
          </cell>
          <cell r="U52"/>
        </row>
        <row r="53">
          <cell r="A53" t="str">
            <v>&gt; Domestic Off Peak (related MPAN)</v>
          </cell>
          <cell r="U53"/>
        </row>
        <row r="54">
          <cell r="A54" t="str">
            <v>Domestic Off Peak (related MPAN)</v>
          </cell>
          <cell r="B54">
            <v>36434.372542560392</v>
          </cell>
          <cell r="C54">
            <v>10493</v>
          </cell>
          <cell r="D54">
            <v>71411.370183418359</v>
          </cell>
          <cell r="E54">
            <v>71411.370183418359</v>
          </cell>
          <cell r="F54">
            <v>0</v>
          </cell>
          <cell r="G54">
            <v>0</v>
          </cell>
          <cell r="H54">
            <v>0</v>
          </cell>
          <cell r="I54">
            <v>0.19600000000000001</v>
          </cell>
          <cell r="J54">
            <v>6.805619954580993</v>
          </cell>
          <cell r="K54">
            <v>0.19600000000000001</v>
          </cell>
          <cell r="L54">
            <v>71411.370183418359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/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  <cell r="J55" t="str">
            <v/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/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  <cell r="J56" t="str">
            <v/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/>
        </row>
        <row r="57">
          <cell r="A57" t="str">
            <v>&gt; Small Non Domestic Unrestricted</v>
          </cell>
          <cell r="U57"/>
        </row>
        <row r="58">
          <cell r="A58" t="str">
            <v>Small Non Domestic Unrestricted</v>
          </cell>
          <cell r="B58">
            <v>1634364.9430083844</v>
          </cell>
          <cell r="C58">
            <v>134800</v>
          </cell>
          <cell r="D58">
            <v>35872979.100479111</v>
          </cell>
          <cell r="E58">
            <v>32965140.900479112</v>
          </cell>
          <cell r="F58">
            <v>2907838.2</v>
          </cell>
          <cell r="G58">
            <v>0</v>
          </cell>
          <cell r="H58">
            <v>0</v>
          </cell>
          <cell r="I58">
            <v>2.1949185372544471</v>
          </cell>
          <cell r="J58">
            <v>266.12002300058685</v>
          </cell>
          <cell r="K58">
            <v>2.0169999999999999</v>
          </cell>
          <cell r="L58">
            <v>32965140.900479112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8.1059289552039573E-2</v>
          </cell>
          <cell r="S58">
            <v>0</v>
          </cell>
          <cell r="T58">
            <v>0</v>
          </cell>
          <cell r="U58"/>
        </row>
        <row r="59">
          <cell r="A59" t="str">
            <v>LDNO LV: Small Non Domestic Unrestricted</v>
          </cell>
          <cell r="B59">
            <v>2563.1538157369887</v>
          </cell>
          <cell r="C59">
            <v>7230.8843155482336</v>
          </cell>
          <cell r="D59">
            <v>139143.40994754087</v>
          </cell>
          <cell r="E59">
            <v>34628.208050606714</v>
          </cell>
          <cell r="F59">
            <v>104515.20189693417</v>
          </cell>
          <cell r="G59">
            <v>0</v>
          </cell>
          <cell r="H59">
            <v>0</v>
          </cell>
          <cell r="I59">
            <v>5.4286016349562187</v>
          </cell>
          <cell r="J59">
            <v>19.242931275825736</v>
          </cell>
          <cell r="K59">
            <v>1.351</v>
          </cell>
          <cell r="L59">
            <v>34628.208050606714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0.75113296372669003</v>
          </cell>
          <cell r="S59">
            <v>0</v>
          </cell>
          <cell r="T59">
            <v>0</v>
          </cell>
          <cell r="U59"/>
        </row>
        <row r="60">
          <cell r="A60" t="str">
            <v>LDNO HV: Small Non Domestic Unrestricted</v>
          </cell>
          <cell r="B60">
            <v>13488.603973472258</v>
          </cell>
          <cell r="C60">
            <v>792.55046986166451</v>
          </cell>
          <cell r="D60">
            <v>140789.38155868338</v>
          </cell>
          <cell r="E60">
            <v>132458.09101949757</v>
          </cell>
          <cell r="F60">
            <v>8331.2905391858185</v>
          </cell>
          <cell r="G60">
            <v>0</v>
          </cell>
          <cell r="H60">
            <v>0</v>
          </cell>
          <cell r="I60">
            <v>1.0437654025247591</v>
          </cell>
          <cell r="J60">
            <v>177.64090352915622</v>
          </cell>
          <cell r="K60">
            <v>0.9820000000000001</v>
          </cell>
          <cell r="L60">
            <v>132458.09101949757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5.9175560308240976E-2</v>
          </cell>
          <cell r="S60">
            <v>0</v>
          </cell>
          <cell r="T60">
            <v>0</v>
          </cell>
          <cell r="U60"/>
        </row>
        <row r="61">
          <cell r="A61" t="str">
            <v>&gt; Small Non Domestic Two Rate</v>
          </cell>
          <cell r="U61"/>
        </row>
        <row r="62">
          <cell r="A62" t="str">
            <v>Small Non Domestic Two Rate</v>
          </cell>
          <cell r="B62">
            <v>720167.69189684861</v>
          </cell>
          <cell r="C62">
            <v>34268</v>
          </cell>
          <cell r="D62">
            <v>13011718.476624895</v>
          </cell>
          <cell r="E62">
            <v>12272506.314624894</v>
          </cell>
          <cell r="F62">
            <v>739212.16200000001</v>
          </cell>
          <cell r="G62">
            <v>0</v>
          </cell>
          <cell r="H62">
            <v>0</v>
          </cell>
          <cell r="I62">
            <v>1.8067623170311</v>
          </cell>
          <cell r="J62">
            <v>379.70463629697952</v>
          </cell>
          <cell r="K62">
            <v>1.7041178676455699</v>
          </cell>
          <cell r="L62">
            <v>12140019.151098292</v>
          </cell>
          <cell r="M62">
            <v>132487.16352660113</v>
          </cell>
          <cell r="N62">
            <v>0</v>
          </cell>
          <cell r="O62">
            <v>0.98920455527745621</v>
          </cell>
          <cell r="P62">
            <v>1.0795444722543665E-2</v>
          </cell>
          <cell r="Q62">
            <v>0</v>
          </cell>
          <cell r="R62">
            <v>5.6811263118547277E-2</v>
          </cell>
          <cell r="S62">
            <v>0</v>
          </cell>
          <cell r="T62">
            <v>0</v>
          </cell>
          <cell r="U62"/>
        </row>
        <row r="63">
          <cell r="A63" t="str">
            <v>LDNO LV: Small Non Domestic Two Rate</v>
          </cell>
          <cell r="B63">
            <v>1068.5304544789778</v>
          </cell>
          <cell r="C63">
            <v>15.942107152389802</v>
          </cell>
          <cell r="D63">
            <v>12786.536345055212</v>
          </cell>
          <cell r="E63">
            <v>12556.109128274569</v>
          </cell>
          <cell r="F63">
            <v>230.42721678064223</v>
          </cell>
          <cell r="G63">
            <v>0</v>
          </cell>
          <cell r="H63">
            <v>0</v>
          </cell>
          <cell r="I63">
            <v>1.1966468799703054</v>
          </cell>
          <cell r="J63">
            <v>802.06061989355317</v>
          </cell>
          <cell r="K63">
            <v>1.1750820087198177</v>
          </cell>
          <cell r="L63">
            <v>12434.762078649372</v>
          </cell>
          <cell r="M63">
            <v>121.34704962519976</v>
          </cell>
          <cell r="N63">
            <v>0</v>
          </cell>
          <cell r="O63">
            <v>0.99033561683914162</v>
          </cell>
          <cell r="P63">
            <v>9.6643831608586046E-3</v>
          </cell>
          <cell r="Q63">
            <v>0</v>
          </cell>
          <cell r="R63">
            <v>1.8021081750551834E-2</v>
          </cell>
          <cell r="S63">
            <v>0</v>
          </cell>
          <cell r="T63">
            <v>0</v>
          </cell>
          <cell r="U63"/>
        </row>
        <row r="64">
          <cell r="A64" t="str">
            <v>LDNO HV: Small Non Domestic Two Rate</v>
          </cell>
          <cell r="B64">
            <v>4208.8916783670302</v>
          </cell>
          <cell r="C64">
            <v>68.323316367384876</v>
          </cell>
          <cell r="D64">
            <v>38962.084693383295</v>
          </cell>
          <cell r="E64">
            <v>38243.869991729342</v>
          </cell>
          <cell r="F64">
            <v>718.21470165394987</v>
          </cell>
          <cell r="G64">
            <v>0</v>
          </cell>
          <cell r="H64">
            <v>0</v>
          </cell>
          <cell r="I64">
            <v>0.92570889608876417</v>
          </cell>
          <cell r="J64">
            <v>570.26044350479469</v>
          </cell>
          <cell r="K64">
            <v>0.90864467214245903</v>
          </cell>
          <cell r="L64">
            <v>37954.284245827854</v>
          </cell>
          <cell r="M64">
            <v>289.58574590148987</v>
          </cell>
          <cell r="N64">
            <v>0</v>
          </cell>
          <cell r="O64">
            <v>0.99242791731160795</v>
          </cell>
          <cell r="P64">
            <v>7.5720826883920473E-3</v>
          </cell>
          <cell r="Q64">
            <v>0</v>
          </cell>
          <cell r="R64">
            <v>1.8433682573867002E-2</v>
          </cell>
          <cell r="S64">
            <v>0</v>
          </cell>
          <cell r="T64">
            <v>0</v>
          </cell>
          <cell r="U64"/>
        </row>
        <row r="65">
          <cell r="A65" t="str">
            <v>&gt; Small Non Domestic Off Peak (related MPAN)</v>
          </cell>
          <cell r="U65"/>
        </row>
        <row r="66">
          <cell r="A66" t="str">
            <v>Small Non Domestic Off Peak (related MPAN)</v>
          </cell>
          <cell r="B66">
            <v>6715.2930758544999</v>
          </cell>
          <cell r="C66">
            <v>890</v>
          </cell>
          <cell r="D66">
            <v>24712.278519144562</v>
          </cell>
          <cell r="E66">
            <v>24712.278519144562</v>
          </cell>
          <cell r="F66">
            <v>0</v>
          </cell>
          <cell r="G66">
            <v>0</v>
          </cell>
          <cell r="H66">
            <v>0</v>
          </cell>
          <cell r="I66">
            <v>0.3680000000000001</v>
          </cell>
          <cell r="J66">
            <v>27.766605077690517</v>
          </cell>
          <cell r="K66">
            <v>0.3680000000000001</v>
          </cell>
          <cell r="L66">
            <v>24712.278519144562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/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/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  <cell r="J68" t="str">
            <v/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/>
        </row>
        <row r="69">
          <cell r="A69" t="str">
            <v>&gt; LV Medium Non-Domestic</v>
          </cell>
          <cell r="U69"/>
        </row>
        <row r="70">
          <cell r="A70" t="str">
            <v>LV Medium Non-Domestic</v>
          </cell>
          <cell r="B70">
            <v>945963.08664811845</v>
          </cell>
          <cell r="C70">
            <v>11397.801643835617</v>
          </cell>
          <cell r="D70">
            <v>18559067.779669058</v>
          </cell>
          <cell r="E70">
            <v>17075541.315509059</v>
          </cell>
          <cell r="F70">
            <v>1483526.46416</v>
          </cell>
          <cell r="G70">
            <v>0</v>
          </cell>
          <cell r="H70">
            <v>0</v>
          </cell>
          <cell r="I70">
            <v>1.9619230434699513</v>
          </cell>
          <cell r="J70">
            <v>1628.3024007271206</v>
          </cell>
          <cell r="K70">
            <v>1.8050959447068635</v>
          </cell>
          <cell r="L70">
            <v>16966992.549892582</v>
          </cell>
          <cell r="M70">
            <v>108548.76561647691</v>
          </cell>
          <cell r="N70">
            <v>0</v>
          </cell>
          <cell r="O70">
            <v>0.99364302638430058</v>
          </cell>
          <cell r="P70">
            <v>6.3569736156994473E-3</v>
          </cell>
          <cell r="Q70">
            <v>0</v>
          </cell>
          <cell r="R70">
            <v>7.9935397713518888E-2</v>
          </cell>
          <cell r="S70">
            <v>0</v>
          </cell>
          <cell r="T70">
            <v>0</v>
          </cell>
          <cell r="U70"/>
        </row>
        <row r="71">
          <cell r="A71" t="str">
            <v>LDNO LV: LV Medium Non-Domestic</v>
          </cell>
          <cell r="B71">
            <v>981.58558612260208</v>
          </cell>
          <cell r="C71">
            <v>15.553381799906873</v>
          </cell>
          <cell r="D71">
            <v>12591.448012718851</v>
          </cell>
          <cell r="E71">
            <v>11235.216449839671</v>
          </cell>
          <cell r="F71">
            <v>1356.2315628791796</v>
          </cell>
          <cell r="G71">
            <v>0</v>
          </cell>
          <cell r="H71">
            <v>0</v>
          </cell>
          <cell r="I71">
            <v>1.2827661887800126</v>
          </cell>
          <cell r="J71">
            <v>809.56335893421215</v>
          </cell>
          <cell r="K71">
            <v>1.1445987602793066</v>
          </cell>
          <cell r="L71">
            <v>11142.489589263385</v>
          </cell>
          <cell r="M71">
            <v>92.726860576284793</v>
          </cell>
          <cell r="N71">
            <v>0</v>
          </cell>
          <cell r="O71">
            <v>0.99174676687447272</v>
          </cell>
          <cell r="P71">
            <v>8.2532331255271933E-3</v>
          </cell>
          <cell r="Q71">
            <v>0</v>
          </cell>
          <cell r="R71">
            <v>0.10771053190302064</v>
          </cell>
          <cell r="S71">
            <v>0</v>
          </cell>
          <cell r="T71">
            <v>0</v>
          </cell>
          <cell r="U71"/>
        </row>
        <row r="72">
          <cell r="A72" t="str">
            <v>LDNO HV: LV Medium Non-Domestic</v>
          </cell>
          <cell r="B72">
            <v>9007.6022966818018</v>
          </cell>
          <cell r="C72">
            <v>94.060928028008249</v>
          </cell>
          <cell r="D72">
            <v>85517.934179183751</v>
          </cell>
          <cell r="E72">
            <v>79561.290759490061</v>
          </cell>
          <cell r="F72">
            <v>5956.6434196936934</v>
          </cell>
          <cell r="G72">
            <v>0</v>
          </cell>
          <cell r="H72">
            <v>0</v>
          </cell>
          <cell r="I72">
            <v>0.94939731309725606</v>
          </cell>
          <cell r="J72">
            <v>909.17595618150108</v>
          </cell>
          <cell r="K72">
            <v>0.88326824541086435</v>
          </cell>
          <cell r="L72">
            <v>79074.158851569853</v>
          </cell>
          <cell r="M72">
            <v>487.13190792020981</v>
          </cell>
          <cell r="N72">
            <v>0</v>
          </cell>
          <cell r="O72">
            <v>0.99387727495029232</v>
          </cell>
          <cell r="P72">
            <v>6.1227250497077283E-3</v>
          </cell>
          <cell r="Q72">
            <v>0</v>
          </cell>
          <cell r="R72">
            <v>6.9653733767853609E-2</v>
          </cell>
          <cell r="S72">
            <v>0</v>
          </cell>
          <cell r="T72">
            <v>0</v>
          </cell>
          <cell r="U72"/>
        </row>
        <row r="73">
          <cell r="A73" t="str">
            <v>&gt; LV Sub Medium Non-Domestic</v>
          </cell>
          <cell r="U73"/>
        </row>
        <row r="74">
          <cell r="A74" t="str">
            <v>LV Sub Medium Non-Domestic</v>
          </cell>
          <cell r="B74">
            <v>311.29713698699999</v>
          </cell>
          <cell r="C74">
            <v>3.9024657534246576</v>
          </cell>
          <cell r="D74">
            <v>5577.5338858169553</v>
          </cell>
          <cell r="E74">
            <v>5250.6340858169551</v>
          </cell>
          <cell r="F74">
            <v>326.89979999999997</v>
          </cell>
          <cell r="G74">
            <v>0</v>
          </cell>
          <cell r="H74">
            <v>0</v>
          </cell>
          <cell r="I74">
            <v>1.7917074149158903</v>
          </cell>
          <cell r="J74">
            <v>1429.2332689716293</v>
          </cell>
          <cell r="K74">
            <v>1.6866952701965343</v>
          </cell>
          <cell r="L74">
            <v>5212.6003469036696</v>
          </cell>
          <cell r="M74">
            <v>38.033738913284992</v>
          </cell>
          <cell r="N74">
            <v>0</v>
          </cell>
          <cell r="O74">
            <v>0.99275635317722433</v>
          </cell>
          <cell r="P74">
            <v>7.2436468227755502E-3</v>
          </cell>
          <cell r="Q74">
            <v>0</v>
          </cell>
          <cell r="R74">
            <v>5.8610096629133815E-2</v>
          </cell>
          <cell r="S74">
            <v>0</v>
          </cell>
          <cell r="T74">
            <v>0</v>
          </cell>
          <cell r="U74"/>
        </row>
        <row r="75">
          <cell r="A75" t="str">
            <v>&gt; HV Medium Non-Domestic</v>
          </cell>
          <cell r="U75"/>
        </row>
        <row r="76">
          <cell r="A76" t="str">
            <v>HV Medium Non-Domestic</v>
          </cell>
          <cell r="B76">
            <v>26004.330668791503</v>
          </cell>
          <cell r="C76">
            <v>160.00109589041094</v>
          </cell>
          <cell r="D76">
            <v>440445.23472501757</v>
          </cell>
          <cell r="E76">
            <v>287231.78532501758</v>
          </cell>
          <cell r="F76">
            <v>153213.44939999998</v>
          </cell>
          <cell r="G76">
            <v>0</v>
          </cell>
          <cell r="H76">
            <v>0</v>
          </cell>
          <cell r="I76">
            <v>1.693738017466482</v>
          </cell>
          <cell r="J76">
            <v>2752.7638624843567</v>
          </cell>
          <cell r="K76">
            <v>1.1045536567866066</v>
          </cell>
          <cell r="L76">
            <v>286802.09843082837</v>
          </cell>
          <cell r="M76">
            <v>429.68689418919996</v>
          </cell>
          <cell r="N76">
            <v>0</v>
          </cell>
          <cell r="O76">
            <v>0.99850404127905623</v>
          </cell>
          <cell r="P76">
            <v>1.4959587209437391E-3</v>
          </cell>
          <cell r="Q76">
            <v>0</v>
          </cell>
          <cell r="R76">
            <v>0.34786038608331288</v>
          </cell>
          <cell r="S76">
            <v>0</v>
          </cell>
          <cell r="T76">
            <v>0</v>
          </cell>
          <cell r="U76"/>
        </row>
        <row r="77">
          <cell r="A77" t="str">
            <v>&gt; LV Network Domestic</v>
          </cell>
          <cell r="U77"/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/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/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/>
        </row>
        <row r="81">
          <cell r="A81" t="str">
            <v>&gt; LV Network Non-Domestic Non-CT</v>
          </cell>
          <cell r="U81"/>
        </row>
        <row r="82">
          <cell r="A82" t="str">
            <v>LV Network Non-Domestic Non-CT</v>
          </cell>
          <cell r="B82">
            <v>224095.3646621955</v>
          </cell>
          <cell r="C82">
            <v>3633.2729378850963</v>
          </cell>
          <cell r="D82">
            <v>3969024.5335613149</v>
          </cell>
          <cell r="E82">
            <v>3890649.3863817267</v>
          </cell>
          <cell r="F82">
            <v>78375.147179588355</v>
          </cell>
          <cell r="G82">
            <v>0</v>
          </cell>
          <cell r="H82">
            <v>0</v>
          </cell>
          <cell r="I82">
            <v>1.7711319194595025</v>
          </cell>
          <cell r="J82">
            <v>1092.4102321560399</v>
          </cell>
          <cell r="K82">
            <v>1.736157904134495</v>
          </cell>
          <cell r="L82">
            <v>3109247.2524031866</v>
          </cell>
          <cell r="M82">
            <v>722691.06688068947</v>
          </cell>
          <cell r="N82">
            <v>58711.067097850646</v>
          </cell>
          <cell r="O82">
            <v>0.79915894330811499</v>
          </cell>
          <cell r="P82">
            <v>0.18575075652159612</v>
          </cell>
          <cell r="Q82">
            <v>1.5090300170288918E-2</v>
          </cell>
          <cell r="R82">
            <v>1.9746702626013784E-2</v>
          </cell>
          <cell r="S82">
            <v>0</v>
          </cell>
          <cell r="T82">
            <v>0</v>
          </cell>
          <cell r="U82"/>
        </row>
        <row r="83">
          <cell r="A83" t="str">
            <v>LDNO LV: LV Network Non-Domestic Non-CT</v>
          </cell>
          <cell r="B83">
            <v>236.11418637237242</v>
          </cell>
          <cell r="C83">
            <v>4.9579456593508038</v>
          </cell>
          <cell r="D83">
            <v>2602.7721289996275</v>
          </cell>
          <cell r="E83">
            <v>2531.1099824393709</v>
          </cell>
          <cell r="F83">
            <v>71.662146560256531</v>
          </cell>
          <cell r="G83">
            <v>0</v>
          </cell>
          <cell r="H83">
            <v>0</v>
          </cell>
          <cell r="I83">
            <v>1.1023361912252201</v>
          </cell>
          <cell r="J83">
            <v>524.96987821775281</v>
          </cell>
          <cell r="K83">
            <v>1.0719855597526835</v>
          </cell>
          <cell r="L83">
            <v>2016.8683994177964</v>
          </cell>
          <cell r="M83">
            <v>468.4031603481896</v>
          </cell>
          <cell r="N83">
            <v>45.838422673385125</v>
          </cell>
          <cell r="O83">
            <v>0.79683159302071438</v>
          </cell>
          <cell r="P83">
            <v>0.18505839872543331</v>
          </cell>
          <cell r="Q83">
            <v>1.8110008253852367E-2</v>
          </cell>
          <cell r="R83">
            <v>2.7533008272913925E-2</v>
          </cell>
          <cell r="S83">
            <v>0</v>
          </cell>
          <cell r="T83">
            <v>0</v>
          </cell>
          <cell r="U83"/>
        </row>
        <row r="84">
          <cell r="A84" t="str">
            <v>LDNO HV: LV Network Non-Domestic Non-CT</v>
          </cell>
          <cell r="B84">
            <v>2171.9683826385085</v>
          </cell>
          <cell r="C84">
            <v>29.983766606550102</v>
          </cell>
          <cell r="D84">
            <v>18745.933536372657</v>
          </cell>
          <cell r="E84">
            <v>18430.744181804603</v>
          </cell>
          <cell r="F84">
            <v>315.18935456805468</v>
          </cell>
          <cell r="G84">
            <v>0</v>
          </cell>
          <cell r="H84">
            <v>0</v>
          </cell>
          <cell r="I84">
            <v>0.86308501017865125</v>
          </cell>
          <cell r="J84">
            <v>625.20275662356289</v>
          </cell>
          <cell r="K84">
            <v>0.84857331852201845</v>
          </cell>
          <cell r="L84">
            <v>14735.496976382376</v>
          </cell>
          <cell r="M84">
            <v>3422.3838435621697</v>
          </cell>
          <cell r="N84">
            <v>272.8633618600557</v>
          </cell>
          <cell r="O84">
            <v>0.79950634825313838</v>
          </cell>
          <cell r="P84">
            <v>0.18568885823616674</v>
          </cell>
          <cell r="Q84">
            <v>1.4804793510694745E-2</v>
          </cell>
          <cell r="R84">
            <v>1.6813745442791319E-2</v>
          </cell>
          <cell r="S84">
            <v>0</v>
          </cell>
          <cell r="T84">
            <v>0</v>
          </cell>
          <cell r="U84"/>
        </row>
        <row r="85">
          <cell r="A85" t="str">
            <v>&gt; LV HH Metered</v>
          </cell>
          <cell r="U85"/>
        </row>
        <row r="86">
          <cell r="A86" t="str">
            <v>LV HH Metered</v>
          </cell>
          <cell r="B86">
            <v>2216015.318011032</v>
          </cell>
          <cell r="C86">
            <v>9088.9254182792865</v>
          </cell>
          <cell r="D86">
            <v>50213139.140443318</v>
          </cell>
          <cell r="E86">
            <v>34090492.355580918</v>
          </cell>
          <cell r="F86">
            <v>245160.12976995631</v>
          </cell>
          <cell r="G86">
            <v>15082782.742292447</v>
          </cell>
          <cell r="H86">
            <v>794703.91280000028</v>
          </cell>
          <cell r="I86">
            <v>2.2659202187064187</v>
          </cell>
          <cell r="J86">
            <v>5524.6508062940693</v>
          </cell>
          <cell r="K86">
            <v>1.5383689850203106</v>
          </cell>
          <cell r="L86">
            <v>27267721.175663903</v>
          </cell>
          <cell r="M86">
            <v>6415328.4667219929</v>
          </cell>
          <cell r="N86">
            <v>407442.7131950194</v>
          </cell>
          <cell r="O86">
            <v>0.79986293219962645</v>
          </cell>
          <cell r="P86">
            <v>0.18818526877837088</v>
          </cell>
          <cell r="Q86">
            <v>1.1951799022002607E-2</v>
          </cell>
          <cell r="R86">
            <v>4.8823900271253162E-3</v>
          </cell>
          <cell r="S86">
            <v>0.30037522051960852</v>
          </cell>
          <cell r="T86">
            <v>1.5826612842850918E-2</v>
          </cell>
          <cell r="U86"/>
        </row>
        <row r="87">
          <cell r="A87" t="str">
            <v>LDNO LV: LV HH Metered</v>
          </cell>
          <cell r="B87">
            <v>1696.9274287300589</v>
          </cell>
          <cell r="C87">
            <v>15.40183326932703</v>
          </cell>
          <cell r="D87">
            <v>26199.519683187638</v>
          </cell>
          <cell r="E87">
            <v>15441.738501895617</v>
          </cell>
          <cell r="F87">
            <v>278.2726225935661</v>
          </cell>
          <cell r="G87">
            <v>10315.644878698455</v>
          </cell>
          <cell r="H87">
            <v>163.86368000000004</v>
          </cell>
          <cell r="I87">
            <v>1.5439387235784594</v>
          </cell>
          <cell r="J87">
            <v>1701.0650112259268</v>
          </cell>
          <cell r="K87">
            <v>0.90998225619181938</v>
          </cell>
          <cell r="L87">
            <v>12311.926916883351</v>
          </cell>
          <cell r="M87">
            <v>2889.1731225287012</v>
          </cell>
          <cell r="N87">
            <v>240.63846248356359</v>
          </cell>
          <cell r="O87">
            <v>0.79731481758818457</v>
          </cell>
          <cell r="P87">
            <v>0.18710154443905577</v>
          </cell>
          <cell r="Q87">
            <v>1.5583637972759542E-2</v>
          </cell>
          <cell r="R87">
            <v>1.0621287182304148E-2</v>
          </cell>
          <cell r="S87">
            <v>0.39373412197774205</v>
          </cell>
          <cell r="T87">
            <v>6.254453592336358E-3</v>
          </cell>
          <cell r="U87"/>
        </row>
        <row r="88">
          <cell r="A88" t="str">
            <v>LDNO HV: LV HH Metered</v>
          </cell>
          <cell r="B88">
            <v>97858.333868573274</v>
          </cell>
          <cell r="C88">
            <v>240.57299167640628</v>
          </cell>
          <cell r="D88">
            <v>1170005.719326308</v>
          </cell>
          <cell r="E88">
            <v>765002.9016579414</v>
          </cell>
          <cell r="F88">
            <v>3161.1291106279782</v>
          </cell>
          <cell r="G88">
            <v>394602.97487773863</v>
          </cell>
          <cell r="H88">
            <v>7238.7136799999998</v>
          </cell>
          <cell r="I88">
            <v>1.1956117308288341</v>
          </cell>
          <cell r="J88">
            <v>4863.412601611064</v>
          </cell>
          <cell r="K88">
            <v>0.78174527545642014</v>
          </cell>
          <cell r="L88">
            <v>624306.89117791667</v>
          </cell>
          <cell r="M88">
            <v>131939.23276739512</v>
          </cell>
          <cell r="N88">
            <v>8756.7777126296551</v>
          </cell>
          <cell r="O88">
            <v>0.81608434402653462</v>
          </cell>
          <cell r="P88">
            <v>0.17246893113928291</v>
          </cell>
          <cell r="Q88">
            <v>1.1446724834182532E-2</v>
          </cell>
          <cell r="R88">
            <v>2.7018065453971998E-3</v>
          </cell>
          <cell r="S88">
            <v>0.33726585123442981</v>
          </cell>
          <cell r="T88">
            <v>6.1869045257044279E-3</v>
          </cell>
          <cell r="U88"/>
        </row>
        <row r="89">
          <cell r="A89" t="str">
            <v>&gt; LV Sub HH Metered</v>
          </cell>
          <cell r="U89"/>
        </row>
        <row r="90">
          <cell r="A90" t="str">
            <v>LV Sub HH Metered</v>
          </cell>
          <cell r="B90">
            <v>66127.552878615999</v>
          </cell>
          <cell r="C90">
            <v>118.09753424657536</v>
          </cell>
          <cell r="D90">
            <v>1686251.6668106962</v>
          </cell>
          <cell r="E90">
            <v>874472.72770402941</v>
          </cell>
          <cell r="F90">
            <v>2452.7086400000007</v>
          </cell>
          <cell r="G90">
            <v>792858.62146666693</v>
          </cell>
          <cell r="H90">
            <v>16467.608999999997</v>
          </cell>
          <cell r="I90">
            <v>2.5499985912165641</v>
          </cell>
          <cell r="J90">
            <v>14278.466333513605</v>
          </cell>
          <cell r="K90">
            <v>1.3224029767277419</v>
          </cell>
          <cell r="L90">
            <v>709007.40352235036</v>
          </cell>
          <cell r="M90">
            <v>159522.06677441188</v>
          </cell>
          <cell r="N90">
            <v>5943.2574072671514</v>
          </cell>
          <cell r="O90">
            <v>0.81078275063406913</v>
          </cell>
          <cell r="P90">
            <v>0.18242085970278893</v>
          </cell>
          <cell r="Q90">
            <v>6.7963896631418825E-3</v>
          </cell>
          <cell r="R90">
            <v>1.454532966979329E-3</v>
          </cell>
          <cell r="S90">
            <v>0.47018997049606809</v>
          </cell>
          <cell r="T90">
            <v>9.765807396440486E-3</v>
          </cell>
          <cell r="U90"/>
        </row>
        <row r="91">
          <cell r="A91" t="str">
            <v>LDNO HV: LV Sub HH Metered</v>
          </cell>
          <cell r="B91">
            <v>4663.823094807155</v>
          </cell>
          <cell r="C91">
            <v>5</v>
          </cell>
          <cell r="D91">
            <v>78809.181234698699</v>
          </cell>
          <cell r="E91">
            <v>40005.2915146987</v>
          </cell>
          <cell r="F91">
            <v>77.015000000000001</v>
          </cell>
          <cell r="G91">
            <v>35149.500000000007</v>
          </cell>
          <cell r="H91">
            <v>3577.3747200000007</v>
          </cell>
          <cell r="I91">
            <v>1.6897978253602133</v>
          </cell>
          <cell r="J91">
            <v>15761.83624693974</v>
          </cell>
          <cell r="K91">
            <v>0.8577789230308035</v>
          </cell>
          <cell r="L91">
            <v>32061.968323129651</v>
          </cell>
          <cell r="M91">
            <v>7600.1660015888428</v>
          </cell>
          <cell r="N91">
            <v>343.15718998021009</v>
          </cell>
          <cell r="O91">
            <v>0.80144318686815419</v>
          </cell>
          <cell r="P91">
            <v>0.18997901812055035</v>
          </cell>
          <cell r="Q91">
            <v>8.5777950112956355E-3</v>
          </cell>
          <cell r="R91">
            <v>9.7723385516015567E-4</v>
          </cell>
          <cell r="S91">
            <v>0.44600767891906634</v>
          </cell>
          <cell r="T91">
            <v>4.5392867480076385E-2</v>
          </cell>
          <cell r="U91"/>
        </row>
        <row r="92">
          <cell r="A92" t="str">
            <v>&gt; HV HH Metered</v>
          </cell>
          <cell r="U92"/>
        </row>
        <row r="93">
          <cell r="A93" t="str">
            <v>HV HH Metered</v>
          </cell>
          <cell r="B93">
            <v>7727807.0214851592</v>
          </cell>
          <cell r="C93">
            <v>3841.9989041095891</v>
          </cell>
          <cell r="D93">
            <v>120326238.78448027</v>
          </cell>
          <cell r="E93">
            <v>68259086.677437276</v>
          </cell>
          <cell r="F93">
            <v>791474.82623999997</v>
          </cell>
          <cell r="G93">
            <v>48852611.621172994</v>
          </cell>
          <cell r="H93">
            <v>2423065.6596300001</v>
          </cell>
          <cell r="I93">
            <v>1.5570554291786072</v>
          </cell>
          <cell r="J93">
            <v>31318.655155204098</v>
          </cell>
          <cell r="K93">
            <v>0.88329181212290397</v>
          </cell>
          <cell r="L93">
            <v>55900344.647980466</v>
          </cell>
          <cell r="M93">
            <v>12083120.125069626</v>
          </cell>
          <cell r="N93">
            <v>275621.90438718308</v>
          </cell>
          <cell r="O93">
            <v>0.81894363620980104</v>
          </cell>
          <cell r="P93">
            <v>0.17701848520430974</v>
          </cell>
          <cell r="Q93">
            <v>4.0378785858892633E-3</v>
          </cell>
          <cell r="R93">
            <v>6.5777409336099414E-3</v>
          </cell>
          <cell r="S93">
            <v>0.4060013187038472</v>
          </cell>
          <cell r="T93">
            <v>2.0137466974015712E-2</v>
          </cell>
          <cell r="U93"/>
        </row>
        <row r="94">
          <cell r="A94" t="str">
            <v>LDNO HV: HV HH Metered</v>
          </cell>
          <cell r="B94">
            <v>19604.522896173425</v>
          </cell>
          <cell r="C94">
            <v>19</v>
          </cell>
          <cell r="D94">
            <v>470374.85978645593</v>
          </cell>
          <cell r="E94">
            <v>181631.43454645589</v>
          </cell>
          <cell r="F94">
            <v>3326.0260000000003</v>
          </cell>
          <cell r="G94">
            <v>283970.00000000006</v>
          </cell>
          <cell r="H94">
            <v>1447.39924</v>
          </cell>
          <cell r="I94">
            <v>2.3993180669460088</v>
          </cell>
          <cell r="J94">
            <v>24756.571567708208</v>
          </cell>
          <cell r="K94">
            <v>0.92647719869738954</v>
          </cell>
          <cell r="L94">
            <v>153617.96966264138</v>
          </cell>
          <cell r="M94">
            <v>27471.286441343364</v>
          </cell>
          <cell r="N94">
            <v>542.17844247117296</v>
          </cell>
          <cell r="O94">
            <v>0.84576752942701938</v>
          </cell>
          <cell r="P94">
            <v>0.15124742316736495</v>
          </cell>
          <cell r="Q94">
            <v>2.9850474056157933E-3</v>
          </cell>
          <cell r="R94">
            <v>7.0710114088792346E-3</v>
          </cell>
          <cell r="S94">
            <v>0.60370998596506353</v>
          </cell>
          <cell r="T94">
            <v>3.0771186212143658E-3</v>
          </cell>
          <cell r="U94"/>
        </row>
        <row r="95">
          <cell r="A95" t="str">
            <v>&gt; NHH UMS category A</v>
          </cell>
          <cell r="U95"/>
        </row>
        <row r="96">
          <cell r="A96" t="str">
            <v>NHH UMS category A</v>
          </cell>
          <cell r="B96">
            <v>54157.695440741008</v>
          </cell>
          <cell r="C96">
            <v>939.16773626089719</v>
          </cell>
          <cell r="D96">
            <v>1056616.6380488572</v>
          </cell>
          <cell r="E96">
            <v>1056616.6380488572</v>
          </cell>
          <cell r="F96">
            <v>0</v>
          </cell>
          <cell r="G96">
            <v>0</v>
          </cell>
          <cell r="H96">
            <v>0</v>
          </cell>
          <cell r="I96">
            <v>1.9510000000000003</v>
          </cell>
          <cell r="J96">
            <v>1125.0563634730029</v>
          </cell>
          <cell r="K96">
            <v>1.9510000000000003</v>
          </cell>
          <cell r="L96">
            <v>1056616.6380488572</v>
          </cell>
          <cell r="M96">
            <v>0</v>
          </cell>
          <cell r="N96">
            <v>0</v>
          </cell>
          <cell r="O96">
            <v>1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/>
        </row>
        <row r="97">
          <cell r="A97" t="str">
            <v>LDNO LV: NHH UMS category A</v>
          </cell>
          <cell r="B97">
            <v>152.72891246653393</v>
          </cell>
          <cell r="C97">
            <v>0</v>
          </cell>
          <cell r="D97">
            <v>1996.1668859375984</v>
          </cell>
          <cell r="E97">
            <v>1996.1668859375984</v>
          </cell>
          <cell r="F97">
            <v>0</v>
          </cell>
          <cell r="G97">
            <v>0</v>
          </cell>
          <cell r="H97">
            <v>0</v>
          </cell>
          <cell r="I97">
            <v>1.3069999999999999</v>
          </cell>
          <cell r="J97" t="str">
            <v/>
          </cell>
          <cell r="K97">
            <v>1.3069999999999999</v>
          </cell>
          <cell r="L97">
            <v>1996.1668859375984</v>
          </cell>
          <cell r="M97">
            <v>0</v>
          </cell>
          <cell r="N97">
            <v>0</v>
          </cell>
          <cell r="O97">
            <v>1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/>
        </row>
        <row r="98">
          <cell r="A98" t="str">
            <v>LDNO HV: NHH UMS category A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 t="str">
            <v/>
          </cell>
          <cell r="J98" t="str">
            <v/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/>
        </row>
        <row r="99">
          <cell r="A99" t="str">
            <v>&gt; NHH UMS category B</v>
          </cell>
          <cell r="U99"/>
        </row>
        <row r="100">
          <cell r="A100" t="str">
            <v>NHH UMS category B</v>
          </cell>
          <cell r="B100">
            <v>16293.456410457</v>
          </cell>
          <cell r="C100">
            <v>679.46218861318948</v>
          </cell>
          <cell r="D100">
            <v>411572.70892814378</v>
          </cell>
          <cell r="E100">
            <v>411572.70892814378</v>
          </cell>
          <cell r="F100">
            <v>0</v>
          </cell>
          <cell r="G100">
            <v>0</v>
          </cell>
          <cell r="H100">
            <v>0</v>
          </cell>
          <cell r="I100">
            <v>2.5260000000000002</v>
          </cell>
          <cell r="J100">
            <v>605.73305744677384</v>
          </cell>
          <cell r="K100">
            <v>2.5260000000000002</v>
          </cell>
          <cell r="L100">
            <v>411572.70892814378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/>
        </row>
        <row r="101">
          <cell r="A101" t="str">
            <v>LDNO LV: NHH UMS category B</v>
          </cell>
          <cell r="B101">
            <v>157.7670848037364</v>
          </cell>
          <cell r="C101">
            <v>0</v>
          </cell>
          <cell r="D101">
            <v>2669.4190748792198</v>
          </cell>
          <cell r="E101">
            <v>2669.4190748792198</v>
          </cell>
          <cell r="F101">
            <v>0</v>
          </cell>
          <cell r="G101">
            <v>0</v>
          </cell>
          <cell r="H101">
            <v>0</v>
          </cell>
          <cell r="I101">
            <v>1.6919999999999999</v>
          </cell>
          <cell r="J101" t="str">
            <v/>
          </cell>
          <cell r="K101">
            <v>1.6919999999999999</v>
          </cell>
          <cell r="L101">
            <v>2669.4190748792198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/>
        </row>
        <row r="102">
          <cell r="A102" t="str">
            <v>LDNO HV: NHH UMS category B</v>
          </cell>
          <cell r="B102">
            <v>508.60055664918838</v>
          </cell>
          <cell r="C102">
            <v>0</v>
          </cell>
          <cell r="D102">
            <v>6250.700841218526</v>
          </cell>
          <cell r="E102">
            <v>6250.700841218526</v>
          </cell>
          <cell r="F102">
            <v>0</v>
          </cell>
          <cell r="G102">
            <v>0</v>
          </cell>
          <cell r="H102">
            <v>0</v>
          </cell>
          <cell r="I102">
            <v>1.2290000000000003</v>
          </cell>
          <cell r="J102" t="str">
            <v/>
          </cell>
          <cell r="K102">
            <v>1.2290000000000003</v>
          </cell>
          <cell r="L102">
            <v>6250.700841218526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/>
        </row>
        <row r="103">
          <cell r="A103" t="str">
            <v>&gt; NHH UMS category C</v>
          </cell>
          <cell r="U103"/>
        </row>
        <row r="104">
          <cell r="A104" t="str">
            <v>NHH UMS category C</v>
          </cell>
          <cell r="B104">
            <v>777.35903185100017</v>
          </cell>
          <cell r="C104">
            <v>139.91888032182712</v>
          </cell>
          <cell r="D104">
            <v>32003.871341305676</v>
          </cell>
          <cell r="E104">
            <v>32003.871341305676</v>
          </cell>
          <cell r="F104">
            <v>0</v>
          </cell>
          <cell r="G104">
            <v>0</v>
          </cell>
          <cell r="H104">
            <v>0</v>
          </cell>
          <cell r="I104">
            <v>4.117</v>
          </cell>
          <cell r="J104">
            <v>228.73161411593375</v>
          </cell>
          <cell r="K104">
            <v>4.117</v>
          </cell>
          <cell r="L104">
            <v>32003.871341305676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/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  <cell r="J105" t="str">
            <v/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/>
        </row>
        <row r="106">
          <cell r="A106" t="str">
            <v>LDNO HV: NHH UMS category C</v>
          </cell>
          <cell r="B106">
            <v>25.543030531339664</v>
          </cell>
          <cell r="C106">
            <v>0</v>
          </cell>
          <cell r="D106">
            <v>511.62690154273349</v>
          </cell>
          <cell r="E106">
            <v>511.62690154273349</v>
          </cell>
          <cell r="F106">
            <v>0</v>
          </cell>
          <cell r="G106">
            <v>0</v>
          </cell>
          <cell r="H106">
            <v>0</v>
          </cell>
          <cell r="I106">
            <v>2.0030000000000001</v>
          </cell>
          <cell r="J106" t="str">
            <v/>
          </cell>
          <cell r="K106">
            <v>2.0030000000000001</v>
          </cell>
          <cell r="L106">
            <v>511.62690154273349</v>
          </cell>
          <cell r="M106">
            <v>0</v>
          </cell>
          <cell r="N106">
            <v>0</v>
          </cell>
          <cell r="O106">
            <v>1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/>
        </row>
        <row r="107">
          <cell r="A107" t="str">
            <v>&gt; NHH UMS category D</v>
          </cell>
          <cell r="U107"/>
        </row>
        <row r="108">
          <cell r="A108" t="str">
            <v>NHH UMS category D</v>
          </cell>
          <cell r="B108">
            <v>4861.0022923099996</v>
          </cell>
          <cell r="C108">
            <v>40.264425991892693</v>
          </cell>
          <cell r="D108">
            <v>66498.511358800795</v>
          </cell>
          <cell r="E108">
            <v>66498.511358800795</v>
          </cell>
          <cell r="F108">
            <v>0</v>
          </cell>
          <cell r="G108">
            <v>0</v>
          </cell>
          <cell r="H108">
            <v>0</v>
          </cell>
          <cell r="I108">
            <v>1.3680000000000001</v>
          </cell>
          <cell r="J108">
            <v>1651.5449983613421</v>
          </cell>
          <cell r="K108">
            <v>1.3680000000000001</v>
          </cell>
          <cell r="L108">
            <v>66498.511358800795</v>
          </cell>
          <cell r="M108">
            <v>0</v>
          </cell>
          <cell r="N108">
            <v>0</v>
          </cell>
          <cell r="O108">
            <v>1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/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/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/>
        </row>
        <row r="111">
          <cell r="A111" t="str">
            <v>&gt; LV UMS (Pseudo HH Metered)</v>
          </cell>
          <cell r="U111"/>
        </row>
        <row r="112">
          <cell r="A112" t="str">
            <v>LV UMS (Pseudo HH Metered)</v>
          </cell>
          <cell r="B112">
            <v>251092.30636764996</v>
          </cell>
          <cell r="C112">
            <v>20.132212995946347</v>
          </cell>
          <cell r="D112">
            <v>6589535.9113841644</v>
          </cell>
          <cell r="E112">
            <v>6589535.9113841644</v>
          </cell>
          <cell r="F112">
            <v>0</v>
          </cell>
          <cell r="G112">
            <v>0</v>
          </cell>
          <cell r="H112">
            <v>0</v>
          </cell>
          <cell r="I112">
            <v>2.6243479964438854</v>
          </cell>
          <cell r="J112">
            <v>327313.04366345506</v>
          </cell>
          <cell r="K112">
            <v>2.6243479964438854</v>
          </cell>
          <cell r="L112">
            <v>4983484.2927811993</v>
          </cell>
          <cell r="M112">
            <v>368477.61035474681</v>
          </cell>
          <cell r="N112">
            <v>1237574.0082482179</v>
          </cell>
          <cell r="O112">
            <v>0.75627242339960088</v>
          </cell>
          <cell r="P112">
            <v>5.5918598109187069E-2</v>
          </cell>
          <cell r="Q112">
            <v>0.18780897849121203</v>
          </cell>
          <cell r="R112">
            <v>0</v>
          </cell>
          <cell r="S112">
            <v>0</v>
          </cell>
          <cell r="T112">
            <v>0</v>
          </cell>
          <cell r="U112"/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/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/>
        </row>
        <row r="115">
          <cell r="A115" t="str">
            <v>&gt; LV Generation NHH or Aggregate HH</v>
          </cell>
          <cell r="U115"/>
        </row>
        <row r="116">
          <cell r="A116" t="str">
            <v>LV Generation NHH or Aggregate HH</v>
          </cell>
          <cell r="B116">
            <v>1537.7009474622914</v>
          </cell>
          <cell r="C116">
            <v>118.78005667608348</v>
          </cell>
          <cell r="D116">
            <v>-8411.2241826187346</v>
          </cell>
          <cell r="E116">
            <v>-8411.2241826187346</v>
          </cell>
          <cell r="F116">
            <v>0</v>
          </cell>
          <cell r="G116">
            <v>0</v>
          </cell>
          <cell r="H116">
            <v>0</v>
          </cell>
          <cell r="I116">
            <v>-0.54700000000000004</v>
          </cell>
          <cell r="J116">
            <v>-70.813438029890634</v>
          </cell>
          <cell r="K116">
            <v>-0.54700000000000004</v>
          </cell>
          <cell r="L116">
            <v>-8411.2241826187346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/>
        </row>
        <row r="117">
          <cell r="A117" t="str">
            <v>LDNO LV: LV Generation NHH or Aggregate HH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  <cell r="J117" t="str">
            <v/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/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/>
        </row>
        <row r="119">
          <cell r="A119" t="str">
            <v>&gt; LV Sub Generation NHH</v>
          </cell>
          <cell r="U119"/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/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  <cell r="J121" t="str">
            <v/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/>
        </row>
        <row r="122">
          <cell r="A122" t="str">
            <v>&gt; LV Generation Intermittent</v>
          </cell>
          <cell r="U122"/>
        </row>
        <row r="123">
          <cell r="A123" t="str">
            <v>LV Generation Intermittent</v>
          </cell>
          <cell r="B123">
            <v>23145.239668015234</v>
          </cell>
          <cell r="C123">
            <v>166.09075721655739</v>
          </cell>
          <cell r="D123">
            <v>-122324.01364404333</v>
          </cell>
          <cell r="E123">
            <v>-126604.46098404334</v>
          </cell>
          <cell r="F123">
            <v>0</v>
          </cell>
          <cell r="G123">
            <v>0</v>
          </cell>
          <cell r="H123">
            <v>4280.4473400000006</v>
          </cell>
          <cell r="I123">
            <v>-0.5285061438058245</v>
          </cell>
          <cell r="J123">
            <v>-736.48898767166918</v>
          </cell>
          <cell r="K123">
            <v>-0.54700000000000004</v>
          </cell>
          <cell r="L123">
            <v>-126604.46098404334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-3.4992698591920675E-2</v>
          </cell>
          <cell r="U123"/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  <cell r="J124" t="str">
            <v/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/>
        </row>
        <row r="125">
          <cell r="A125" t="str">
            <v>LDNO HV: LV Generation Intermittent</v>
          </cell>
          <cell r="B125">
            <v>59.794539969834091</v>
          </cell>
          <cell r="C125">
            <v>0</v>
          </cell>
          <cell r="D125">
            <v>-243.52409363499248</v>
          </cell>
          <cell r="E125">
            <v>-327.07613363499252</v>
          </cell>
          <cell r="F125">
            <v>0</v>
          </cell>
          <cell r="G125">
            <v>0</v>
          </cell>
          <cell r="H125">
            <v>83.552040000000005</v>
          </cell>
          <cell r="I125">
            <v>-0.40726811136576785</v>
          </cell>
          <cell r="J125" t="str">
            <v/>
          </cell>
          <cell r="K125">
            <v>-0.54700000000000015</v>
          </cell>
          <cell r="L125">
            <v>-327.07613363499252</v>
          </cell>
          <cell r="M125">
            <v>0</v>
          </cell>
          <cell r="N125">
            <v>0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-0.3430955793853912</v>
          </cell>
          <cell r="U125"/>
        </row>
        <row r="126">
          <cell r="A126" t="str">
            <v>&gt; LV Generation Non-Intermittent</v>
          </cell>
          <cell r="U126"/>
        </row>
        <row r="127">
          <cell r="A127" t="str">
            <v>LV Generation Non-Intermittent</v>
          </cell>
          <cell r="B127">
            <v>8858.3287596155169</v>
          </cell>
          <cell r="C127">
            <v>85.561905232772006</v>
          </cell>
          <cell r="D127">
            <v>-48194.674619785794</v>
          </cell>
          <cell r="E127">
            <v>-49355.008079785795</v>
          </cell>
          <cell r="F127">
            <v>0</v>
          </cell>
          <cell r="G127">
            <v>0</v>
          </cell>
          <cell r="H127">
            <v>1160.3334600000003</v>
          </cell>
          <cell r="I127">
            <v>-0.54406057765096549</v>
          </cell>
          <cell r="J127">
            <v>-563.27257426855681</v>
          </cell>
          <cell r="K127">
            <v>-0.5571593628901168</v>
          </cell>
          <cell r="L127">
            <v>-35174.822929146962</v>
          </cell>
          <cell r="M127">
            <v>-12093.347059373702</v>
          </cell>
          <cell r="N127">
            <v>-2086.8380912651373</v>
          </cell>
          <cell r="O127">
            <v>0.71269004499572608</v>
          </cell>
          <cell r="P127">
            <v>0.24502775969206544</v>
          </cell>
          <cell r="Q127">
            <v>4.2282195312208615E-2</v>
          </cell>
          <cell r="R127">
            <v>0</v>
          </cell>
          <cell r="S127">
            <v>0</v>
          </cell>
          <cell r="T127">
            <v>-2.4075968333722046E-2</v>
          </cell>
          <cell r="U127"/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  <cell r="J128" t="str">
            <v/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/>
        </row>
        <row r="129">
          <cell r="A129" t="str">
            <v>LDNO HV: LV Generation Non-Intermittent</v>
          </cell>
          <cell r="B129">
            <v>0.29197717445952748</v>
          </cell>
          <cell r="C129">
            <v>0</v>
          </cell>
          <cell r="D129">
            <v>-12.620171394670693</v>
          </cell>
          <cell r="E129">
            <v>-13.413431394670694</v>
          </cell>
          <cell r="F129">
            <v>0</v>
          </cell>
          <cell r="G129">
            <v>0</v>
          </cell>
          <cell r="H129">
            <v>0.79325999999999997</v>
          </cell>
          <cell r="I129">
            <v>-4.3223143788659559</v>
          </cell>
          <cell r="J129" t="str">
            <v/>
          </cell>
          <cell r="K129">
            <v>-4.5940000000000003</v>
          </cell>
          <cell r="L129">
            <v>-13.413431394670694</v>
          </cell>
          <cell r="M129">
            <v>0</v>
          </cell>
          <cell r="N129">
            <v>0</v>
          </cell>
          <cell r="O129">
            <v>1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-6.2856515588606152E-2</v>
          </cell>
          <cell r="U129"/>
        </row>
        <row r="130">
          <cell r="A130" t="str">
            <v>&gt; LV Sub Generation Intermittent</v>
          </cell>
          <cell r="U130"/>
        </row>
        <row r="131">
          <cell r="A131" t="str">
            <v>LV Sub Generation Intermittent</v>
          </cell>
          <cell r="B131">
            <v>1123.7772422492455</v>
          </cell>
          <cell r="C131">
            <v>5.0330532489865867</v>
          </cell>
          <cell r="D131">
            <v>-4999.3537213039772</v>
          </cell>
          <cell r="E131">
            <v>-5248.0397213039769</v>
          </cell>
          <cell r="F131">
            <v>0</v>
          </cell>
          <cell r="G131">
            <v>0</v>
          </cell>
          <cell r="H131">
            <v>248.68600000000009</v>
          </cell>
          <cell r="I131">
            <v>-0.44487052534519628</v>
          </cell>
          <cell r="J131">
            <v>-993.30435701442366</v>
          </cell>
          <cell r="K131">
            <v>-0.46700000000000003</v>
          </cell>
          <cell r="L131">
            <v>-5248.0397213039769</v>
          </cell>
          <cell r="M131">
            <v>0</v>
          </cell>
          <cell r="N131">
            <v>0</v>
          </cell>
          <cell r="O131">
            <v>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-4.9743629649621098E-2</v>
          </cell>
          <cell r="U131"/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  <cell r="J132" t="str">
            <v/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/>
        </row>
        <row r="133">
          <cell r="A133" t="str">
            <v>&gt; LV Sub Generation Non-Intermittent</v>
          </cell>
          <cell r="U133"/>
        </row>
        <row r="134">
          <cell r="A134" t="str">
            <v>LV Sub Generation Non-Intermittent</v>
          </cell>
          <cell r="B134">
            <v>9913.5261052086498</v>
          </cell>
          <cell r="C134">
            <v>4.0264425991892709</v>
          </cell>
          <cell r="D134">
            <v>-61720.05467612698</v>
          </cell>
          <cell r="E134">
            <v>-61737.77067612698</v>
          </cell>
          <cell r="F134">
            <v>0</v>
          </cell>
          <cell r="G134">
            <v>0</v>
          </cell>
          <cell r="H134">
            <v>17.716000000000005</v>
          </cell>
          <cell r="I134">
            <v>-0.62258427547488626</v>
          </cell>
          <cell r="J134">
            <v>-15328.681126251344</v>
          </cell>
          <cell r="K134">
            <v>-0.62276298080951686</v>
          </cell>
          <cell r="L134">
            <v>-50746.124021126976</v>
          </cell>
          <cell r="M134">
            <v>-8892.185425200003</v>
          </cell>
          <cell r="N134">
            <v>-2099.4612297999997</v>
          </cell>
          <cell r="O134">
            <v>0.82196236542680512</v>
          </cell>
          <cell r="P134">
            <v>0.14403152766639291</v>
          </cell>
          <cell r="Q134">
            <v>3.4006106906802003E-2</v>
          </cell>
          <cell r="R134">
            <v>0</v>
          </cell>
          <cell r="S134">
            <v>0</v>
          </cell>
          <cell r="T134">
            <v>-2.8703798292084901E-4</v>
          </cell>
          <cell r="U134"/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  <cell r="J135" t="str">
            <v/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/>
        </row>
        <row r="136">
          <cell r="A136" t="str">
            <v>&gt; HV Generation Intermittent</v>
          </cell>
          <cell r="U136"/>
        </row>
        <row r="137">
          <cell r="A137" t="str">
            <v>HV Generation Intermittent</v>
          </cell>
          <cell r="B137">
            <v>88466.547299999991</v>
          </cell>
          <cell r="C137">
            <v>55</v>
          </cell>
          <cell r="D137">
            <v>-198236.50648799996</v>
          </cell>
          <cell r="E137">
            <v>-208781.05162799996</v>
          </cell>
          <cell r="F137">
            <v>5462.4075000000003</v>
          </cell>
          <cell r="G137">
            <v>0</v>
          </cell>
          <cell r="H137">
            <v>5082.137639999999</v>
          </cell>
          <cell r="I137">
            <v>-0.22408075429434104</v>
          </cell>
          <cell r="J137">
            <v>-3604.3001179636353</v>
          </cell>
          <cell r="K137">
            <v>-0.23600000000000002</v>
          </cell>
          <cell r="L137">
            <v>-208781.05162799996</v>
          </cell>
          <cell r="M137">
            <v>0</v>
          </cell>
          <cell r="N137">
            <v>0</v>
          </cell>
          <cell r="O137">
            <v>1</v>
          </cell>
          <cell r="P137">
            <v>0</v>
          </cell>
          <cell r="Q137">
            <v>0</v>
          </cell>
          <cell r="R137">
            <v>-2.755500284368995E-2</v>
          </cell>
          <cell r="S137">
            <v>0</v>
          </cell>
          <cell r="T137">
            <v>-2.5636739317274244E-2</v>
          </cell>
          <cell r="U137"/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  <cell r="J138" t="str">
            <v/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/>
        </row>
        <row r="139">
          <cell r="A139" t="str">
            <v>&gt; HV Generation Non-Intermittent</v>
          </cell>
          <cell r="U139"/>
        </row>
        <row r="140">
          <cell r="A140" t="str">
            <v>HV Generation Non-Intermittent</v>
          </cell>
          <cell r="B140">
            <v>608214.54226712917</v>
          </cell>
          <cell r="C140">
            <v>115</v>
          </cell>
          <cell r="D140">
            <v>-1522780.2129740375</v>
          </cell>
          <cell r="E140">
            <v>-1546780.7646740377</v>
          </cell>
          <cell r="F140">
            <v>11421.397499999999</v>
          </cell>
          <cell r="G140">
            <v>0</v>
          </cell>
          <cell r="H140">
            <v>12579.154199999997</v>
          </cell>
          <cell r="I140">
            <v>-0.25036892529696031</v>
          </cell>
          <cell r="J140">
            <v>-13241.567069339457</v>
          </cell>
          <cell r="K140">
            <v>-0.25431499202705482</v>
          </cell>
          <cell r="L140">
            <v>-1198410.3349783206</v>
          </cell>
          <cell r="M140">
            <v>-301482.53693815647</v>
          </cell>
          <cell r="N140">
            <v>-46887.89275756049</v>
          </cell>
          <cell r="O140">
            <v>0.7747771127932721</v>
          </cell>
          <cell r="P140">
            <v>0.1949096755167431</v>
          </cell>
          <cell r="Q140">
            <v>3.0313211689984687E-2</v>
          </cell>
          <cell r="R140">
            <v>-7.5003584907986504E-3</v>
          </cell>
          <cell r="S140">
            <v>0</v>
          </cell>
          <cell r="T140">
            <v>-8.2606498907892394E-3</v>
          </cell>
          <cell r="U140"/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  <cell r="J141" t="str">
            <v/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/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23680414.540784989</v>
          </cell>
          <cell r="C156">
            <v>2508795.6681168699</v>
          </cell>
          <cell r="D156">
            <v>479299936.33612293</v>
          </cell>
          <cell r="E156">
            <v>371591062.27136695</v>
          </cell>
          <cell r="F156">
            <v>38986465.607377425</v>
          </cell>
          <cell r="G156">
            <v>65452291.104688548</v>
          </cell>
          <cell r="H156">
            <v>3270117.3526900006</v>
          </cell>
          <cell r="I156"/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73</v>
      </c>
    </row>
    <row r="3" spans="1:1" x14ac:dyDescent="0.2">
      <c r="A3" s="28"/>
    </row>
    <row r="4" spans="1:1" x14ac:dyDescent="0.2">
      <c r="A4" s="29" t="s">
        <v>62</v>
      </c>
    </row>
    <row r="5" spans="1:1" x14ac:dyDescent="0.2">
      <c r="A5" s="30" t="s">
        <v>70</v>
      </c>
    </row>
    <row r="6" spans="1:1" x14ac:dyDescent="0.2">
      <c r="A6" s="31"/>
    </row>
    <row r="7" spans="1:1" x14ac:dyDescent="0.2">
      <c r="A7" s="32" t="s">
        <v>63</v>
      </c>
    </row>
    <row r="8" spans="1:1" x14ac:dyDescent="0.2">
      <c r="A8" s="29" t="s">
        <v>64</v>
      </c>
    </row>
    <row r="9" spans="1:1" ht="12.75" customHeight="1" x14ac:dyDescent="0.2">
      <c r="A9" s="29" t="s">
        <v>74</v>
      </c>
    </row>
    <row r="11" spans="1:1" ht="15" x14ac:dyDescent="0.25">
      <c r="A11" s="36" t="s">
        <v>65</v>
      </c>
    </row>
    <row r="13" spans="1:1" x14ac:dyDescent="0.2">
      <c r="A13" s="29" t="s">
        <v>71</v>
      </c>
    </row>
    <row r="14" spans="1:1" x14ac:dyDescent="0.2">
      <c r="A14" s="29" t="s">
        <v>59</v>
      </c>
    </row>
    <row r="15" spans="1:1" x14ac:dyDescent="0.2">
      <c r="A15" s="33" t="s">
        <v>60</v>
      </c>
    </row>
    <row r="16" spans="1:1" x14ac:dyDescent="0.2">
      <c r="A16" s="29" t="s">
        <v>72</v>
      </c>
    </row>
    <row r="17" spans="1:1" x14ac:dyDescent="0.2">
      <c r="A17" s="33" t="s">
        <v>61</v>
      </c>
    </row>
    <row r="18" spans="1:1" x14ac:dyDescent="0.2">
      <c r="A18" s="34" t="s">
        <v>68</v>
      </c>
    </row>
    <row r="19" spans="1:1" x14ac:dyDescent="0.2">
      <c r="A19" s="35" t="s">
        <v>67</v>
      </c>
    </row>
    <row r="20" spans="1:1" x14ac:dyDescent="0.2">
      <c r="A20" s="35" t="s">
        <v>66</v>
      </c>
    </row>
    <row r="21" spans="1:1" x14ac:dyDescent="0.2">
      <c r="A21" s="29" t="s">
        <v>69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72"/>
  <sheetViews>
    <sheetView tabSelected="1" zoomScale="70" zoomScaleNormal="70" workbookViewId="0">
      <selection activeCell="B4" sqref="B4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6" width="9.140625" style="1"/>
    <col min="47" max="47" width="32.85546875" style="1" customWidth="1"/>
    <col min="48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/>
    <row r="4" spans="2:48" ht="60.75" customHeight="1" x14ac:dyDescent="0.25">
      <c r="D4" s="63"/>
      <c r="E4" s="64"/>
      <c r="F4" s="63" t="s">
        <v>56</v>
      </c>
      <c r="G4" s="64"/>
      <c r="H4" s="63" t="s">
        <v>56</v>
      </c>
      <c r="I4" s="64"/>
      <c r="J4" s="63" t="s">
        <v>95</v>
      </c>
      <c r="K4" s="64"/>
      <c r="L4" s="63" t="s">
        <v>30</v>
      </c>
      <c r="M4" s="64"/>
      <c r="N4" s="63" t="s">
        <v>1</v>
      </c>
      <c r="O4" s="64"/>
      <c r="P4" s="63" t="s">
        <v>29</v>
      </c>
      <c r="Q4" s="64"/>
      <c r="R4" s="63" t="s">
        <v>2</v>
      </c>
      <c r="S4" s="64"/>
      <c r="T4" s="63" t="s">
        <v>31</v>
      </c>
      <c r="U4" s="64"/>
      <c r="V4" s="63" t="s">
        <v>57</v>
      </c>
      <c r="W4" s="64"/>
      <c r="X4" s="63" t="s">
        <v>58</v>
      </c>
      <c r="Y4" s="64"/>
      <c r="Z4" s="63" t="s">
        <v>3</v>
      </c>
      <c r="AA4" s="64"/>
      <c r="AB4" s="63" t="s">
        <v>4</v>
      </c>
      <c r="AC4" s="64"/>
      <c r="AD4" s="63" t="s">
        <v>5</v>
      </c>
      <c r="AE4" s="64"/>
      <c r="AF4" s="63" t="s">
        <v>93</v>
      </c>
      <c r="AG4" s="64"/>
      <c r="AH4" s="63" t="s">
        <v>94</v>
      </c>
      <c r="AI4" s="64"/>
      <c r="AJ4" s="63" t="s">
        <v>6</v>
      </c>
      <c r="AK4" s="64"/>
      <c r="AL4" s="63" t="s">
        <v>7</v>
      </c>
      <c r="AM4" s="64"/>
      <c r="AN4" s="63" t="s">
        <v>8</v>
      </c>
      <c r="AO4" s="64"/>
      <c r="AP4" s="63" t="s">
        <v>96</v>
      </c>
      <c r="AQ4" s="64"/>
    </row>
    <row r="5" spans="2:48" ht="63.75" thickBot="1" x14ac:dyDescent="0.3">
      <c r="B5" s="2" t="s">
        <v>9</v>
      </c>
      <c r="D5" s="3" t="s">
        <v>10</v>
      </c>
      <c r="E5" s="4" t="s">
        <v>11</v>
      </c>
      <c r="F5" s="3" t="s">
        <v>10</v>
      </c>
      <c r="G5" s="4" t="s">
        <v>11</v>
      </c>
      <c r="H5" s="3" t="s">
        <v>10</v>
      </c>
      <c r="I5" s="4" t="s">
        <v>11</v>
      </c>
      <c r="J5" s="3" t="s">
        <v>10</v>
      </c>
      <c r="K5" s="4" t="s">
        <v>11</v>
      </c>
      <c r="L5" s="3" t="s">
        <v>10</v>
      </c>
      <c r="M5" s="4" t="s">
        <v>11</v>
      </c>
      <c r="N5" s="3" t="s">
        <v>10</v>
      </c>
      <c r="O5" s="4" t="s">
        <v>11</v>
      </c>
      <c r="P5" s="3" t="s">
        <v>10</v>
      </c>
      <c r="Q5" s="4" t="s">
        <v>11</v>
      </c>
      <c r="R5" s="3" t="s">
        <v>10</v>
      </c>
      <c r="S5" s="4" t="s">
        <v>11</v>
      </c>
      <c r="T5" s="3" t="s">
        <v>10</v>
      </c>
      <c r="U5" s="4" t="s">
        <v>11</v>
      </c>
      <c r="V5" s="3" t="s">
        <v>10</v>
      </c>
      <c r="W5" s="4" t="s">
        <v>11</v>
      </c>
      <c r="X5" s="3" t="s">
        <v>10</v>
      </c>
      <c r="Y5" s="4" t="s">
        <v>11</v>
      </c>
      <c r="Z5" s="3" t="s">
        <v>10</v>
      </c>
      <c r="AA5" s="4" t="s">
        <v>11</v>
      </c>
      <c r="AB5" s="3" t="s">
        <v>10</v>
      </c>
      <c r="AC5" s="4" t="s">
        <v>11</v>
      </c>
      <c r="AD5" s="3" t="s">
        <v>10</v>
      </c>
      <c r="AE5" s="4" t="s">
        <v>11</v>
      </c>
      <c r="AF5" s="3" t="s">
        <v>10</v>
      </c>
      <c r="AG5" s="4" t="s">
        <v>11</v>
      </c>
      <c r="AH5" s="3" t="s">
        <v>10</v>
      </c>
      <c r="AI5" s="4" t="s">
        <v>11</v>
      </c>
      <c r="AJ5" s="3" t="s">
        <v>10</v>
      </c>
      <c r="AK5" s="4" t="s">
        <v>11</v>
      </c>
      <c r="AL5" s="3" t="s">
        <v>10</v>
      </c>
      <c r="AM5" s="4" t="s">
        <v>11</v>
      </c>
      <c r="AN5" s="3" t="s">
        <v>10</v>
      </c>
      <c r="AO5" s="4" t="s">
        <v>11</v>
      </c>
      <c r="AP5" s="3" t="s">
        <v>10</v>
      </c>
      <c r="AQ5" s="4" t="s">
        <v>11</v>
      </c>
    </row>
    <row r="6" spans="2:48" ht="5.25" customHeight="1" thickBot="1" x14ac:dyDescent="0.3"/>
    <row r="7" spans="2:48" x14ac:dyDescent="0.25">
      <c r="B7" s="5" t="s">
        <v>12</v>
      </c>
      <c r="D7" s="6"/>
      <c r="E7" s="7"/>
      <c r="F7" s="6"/>
      <c r="G7" s="7"/>
      <c r="H7" s="6">
        <v>0</v>
      </c>
      <c r="I7" s="7">
        <v>0</v>
      </c>
      <c r="J7" s="6">
        <v>2.4106461283577296E-3</v>
      </c>
      <c r="K7" s="7">
        <v>6.0331676203242137E-3</v>
      </c>
      <c r="L7" s="6">
        <v>2.4106461283577296E-3</v>
      </c>
      <c r="M7" s="7">
        <v>6.0331676203242137E-3</v>
      </c>
      <c r="N7" s="6">
        <v>3.8631294197526422E-3</v>
      </c>
      <c r="O7" s="7">
        <v>9.6683237967622078E-3</v>
      </c>
      <c r="P7" s="6">
        <v>5.8424036318320827E-3</v>
      </c>
      <c r="Q7" s="7">
        <v>1.4621889128308993E-2</v>
      </c>
      <c r="R7" s="6">
        <v>5.8424036318320827E-3</v>
      </c>
      <c r="S7" s="7">
        <v>1.4621889128308993E-2</v>
      </c>
      <c r="T7" s="6">
        <v>5.8424036318320827E-3</v>
      </c>
      <c r="U7" s="7">
        <v>1.4621889128308993E-2</v>
      </c>
      <c r="V7" s="6">
        <v>7.8428820671125887E-3</v>
      </c>
      <c r="W7" s="7">
        <v>1.9628522652373581E-2</v>
      </c>
      <c r="X7" s="6">
        <v>4.2467918338278121E-3</v>
      </c>
      <c r="Y7" s="7">
        <v>1.0628522652373743E-2</v>
      </c>
      <c r="Z7" s="6">
        <v>4.2467918338278121E-3</v>
      </c>
      <c r="AA7" s="7">
        <v>1.0628522652373743E-2</v>
      </c>
      <c r="AB7" s="6">
        <v>3.8551778360520483E-3</v>
      </c>
      <c r="AC7" s="7">
        <v>9.6484232245676142E-3</v>
      </c>
      <c r="AD7" s="6">
        <v>3.8551778360520483E-3</v>
      </c>
      <c r="AE7" s="7">
        <v>9.6484232245676142E-3</v>
      </c>
      <c r="AF7" s="6">
        <v>3.8551778360520483E-3</v>
      </c>
      <c r="AG7" s="7">
        <v>9.6484232245676142E-3</v>
      </c>
      <c r="AH7" s="6">
        <v>3.8551778360520483E-3</v>
      </c>
      <c r="AI7" s="7">
        <v>9.6484232245676142E-3</v>
      </c>
      <c r="AJ7" s="6">
        <v>3.4556122545759127E-3</v>
      </c>
      <c r="AK7" s="7">
        <v>8.6484232245677244E-3</v>
      </c>
      <c r="AL7" s="6">
        <v>3.4556122545759127E-3</v>
      </c>
      <c r="AM7" s="7">
        <v>8.6484232245677244E-3</v>
      </c>
      <c r="AN7" s="6">
        <v>7.346857895273784E-3</v>
      </c>
      <c r="AO7" s="7">
        <v>1.84268308975921E-2</v>
      </c>
      <c r="AP7" s="6">
        <v>0.10024497472894356</v>
      </c>
      <c r="AQ7" s="7">
        <v>0.25142683089759227</v>
      </c>
      <c r="AS7" s="56"/>
      <c r="AU7" s="45"/>
      <c r="AV7" s="46"/>
    </row>
    <row r="8" spans="2:48" x14ac:dyDescent="0.25">
      <c r="B8" s="5" t="s">
        <v>13</v>
      </c>
      <c r="D8" s="8"/>
      <c r="E8" s="9"/>
      <c r="F8" s="8"/>
      <c r="G8" s="9"/>
      <c r="H8" s="8">
        <v>0</v>
      </c>
      <c r="I8" s="9">
        <v>0</v>
      </c>
      <c r="J8" s="8">
        <v>2.3455562421499376E-3</v>
      </c>
      <c r="K8" s="9">
        <v>3.759494283309712E-3</v>
      </c>
      <c r="L8" s="8">
        <v>2.3455562421499376E-3</v>
      </c>
      <c r="M8" s="9">
        <v>3.759494283309712E-3</v>
      </c>
      <c r="N8" s="8">
        <v>4.59543247511629E-3</v>
      </c>
      <c r="O8" s="9">
        <v>7.3656311492661594E-3</v>
      </c>
      <c r="P8" s="8">
        <v>6.3262690677747813E-3</v>
      </c>
      <c r="Q8" s="9">
        <v>1.0139843150031764E-2</v>
      </c>
      <c r="R8" s="8">
        <v>6.3262690677747813E-3</v>
      </c>
      <c r="S8" s="9">
        <v>1.0139843150031764E-2</v>
      </c>
      <c r="T8" s="8">
        <v>6.3262690677747813E-3</v>
      </c>
      <c r="U8" s="9">
        <v>1.0139843150031764E-2</v>
      </c>
      <c r="V8" s="8">
        <v>-2.9328313336923428E-2</v>
      </c>
      <c r="W8" s="9">
        <v>-4.7007879985097159E-2</v>
      </c>
      <c r="X8" s="8">
        <v>1.8378270617619208E-2</v>
      </c>
      <c r="Y8" s="9">
        <v>2.9456980004336875E-2</v>
      </c>
      <c r="Z8" s="8">
        <v>1.8378270617619208E-2</v>
      </c>
      <c r="AA8" s="9">
        <v>2.9456980004336875E-2</v>
      </c>
      <c r="AB8" s="8">
        <v>1.7884895460872352E-2</v>
      </c>
      <c r="AC8" s="9">
        <v>2.8666190575379762E-2</v>
      </c>
      <c r="AD8" s="8">
        <v>1.7884895460872352E-2</v>
      </c>
      <c r="AE8" s="9">
        <v>2.8666190575379762E-2</v>
      </c>
      <c r="AF8" s="8">
        <v>1.760877013323503E-2</v>
      </c>
      <c r="AG8" s="9">
        <v>2.8223612575298214E-2</v>
      </c>
      <c r="AH8" s="8">
        <v>1.7260993397085755E-2</v>
      </c>
      <c r="AI8" s="9">
        <v>2.7666190575379272E-2</v>
      </c>
      <c r="AJ8" s="8">
        <v>1.5992228656690921E-2</v>
      </c>
      <c r="AK8" s="9">
        <v>2.5632594576842315E-2</v>
      </c>
      <c r="AL8" s="8">
        <v>1.5992228656690921E-2</v>
      </c>
      <c r="AM8" s="9">
        <v>2.5632594576842315E-2</v>
      </c>
      <c r="AN8" s="8">
        <v>9.0773902629035508E-3</v>
      </c>
      <c r="AO8" s="9">
        <v>1.4749693341598809E-2</v>
      </c>
      <c r="AP8" s="8">
        <v>0.10283006835032671</v>
      </c>
      <c r="AQ8" s="9">
        <v>0.16708678712000244</v>
      </c>
      <c r="AS8" s="56"/>
      <c r="AU8" s="45"/>
      <c r="AV8" s="46"/>
    </row>
    <row r="9" spans="2:48" x14ac:dyDescent="0.25">
      <c r="B9" s="5" t="s">
        <v>14</v>
      </c>
      <c r="D9" s="8"/>
      <c r="E9" s="9"/>
      <c r="F9" s="8"/>
      <c r="G9" s="9"/>
      <c r="H9" s="8">
        <v>0</v>
      </c>
      <c r="I9" s="9">
        <v>0</v>
      </c>
      <c r="J9" s="8">
        <v>-3.3707865168539297E-2</v>
      </c>
      <c r="K9" s="9">
        <v>-5.9999999999999897E-3</v>
      </c>
      <c r="L9" s="8">
        <v>-3.3707865168539297E-2</v>
      </c>
      <c r="M9" s="9">
        <v>-5.9999999999999897E-3</v>
      </c>
      <c r="N9" s="8">
        <v>-5.6179775280898903E-2</v>
      </c>
      <c r="O9" s="9">
        <v>-9.999999999999995E-3</v>
      </c>
      <c r="P9" s="8">
        <v>-6.1797752808988693E-2</v>
      </c>
      <c r="Q9" s="9">
        <v>-1.0999999999999985E-2</v>
      </c>
      <c r="R9" s="8">
        <v>-6.1797752808988693E-2</v>
      </c>
      <c r="S9" s="9">
        <v>-1.0999999999999985E-2</v>
      </c>
      <c r="T9" s="8">
        <v>-6.1797752808988693E-2</v>
      </c>
      <c r="U9" s="9">
        <v>-1.0999999999999985E-2</v>
      </c>
      <c r="V9" s="8">
        <v>-5.0561797752809001E-2</v>
      </c>
      <c r="W9" s="9">
        <v>-9.0000000000000028E-3</v>
      </c>
      <c r="X9" s="8">
        <v>-5.6179775280898903E-2</v>
      </c>
      <c r="Y9" s="9">
        <v>-9.999999999999995E-3</v>
      </c>
      <c r="Z9" s="8">
        <v>-5.6179775280898903E-2</v>
      </c>
      <c r="AA9" s="9">
        <v>-9.999999999999995E-3</v>
      </c>
      <c r="AB9" s="8">
        <v>-5.6179775280898903E-2</v>
      </c>
      <c r="AC9" s="9">
        <v>-9.999999999999995E-3</v>
      </c>
      <c r="AD9" s="8">
        <v>-5.6179775280898903E-2</v>
      </c>
      <c r="AE9" s="9">
        <v>-9.999999999999995E-3</v>
      </c>
      <c r="AF9" s="8">
        <v>-4.4943820224718989E-2</v>
      </c>
      <c r="AG9" s="9">
        <v>-7.9999999999999741E-3</v>
      </c>
      <c r="AH9" s="8">
        <v>-4.4943820224718989E-2</v>
      </c>
      <c r="AI9" s="9">
        <v>-7.9999999999999741E-3</v>
      </c>
      <c r="AJ9" s="8">
        <v>1.6853932584269815E-2</v>
      </c>
      <c r="AK9" s="9">
        <v>3.0000000000000126E-3</v>
      </c>
      <c r="AL9" s="8">
        <v>1.6853932584269815E-2</v>
      </c>
      <c r="AM9" s="9">
        <v>3.0000000000000126E-3</v>
      </c>
      <c r="AN9" s="8">
        <v>2.2471910112359383E-2</v>
      </c>
      <c r="AO9" s="9">
        <v>3.9999999999999827E-3</v>
      </c>
      <c r="AP9" s="8">
        <v>0.10112359550561778</v>
      </c>
      <c r="AQ9" s="9">
        <v>1.7999999999999981E-2</v>
      </c>
      <c r="AS9" s="56"/>
      <c r="AU9" s="45"/>
      <c r="AV9" s="46"/>
    </row>
    <row r="10" spans="2:48" x14ac:dyDescent="0.25">
      <c r="B10" s="5" t="s">
        <v>15</v>
      </c>
      <c r="D10" s="8"/>
      <c r="E10" s="9"/>
      <c r="F10" s="8"/>
      <c r="G10" s="9"/>
      <c r="H10" s="8">
        <v>0</v>
      </c>
      <c r="I10" s="9">
        <v>0</v>
      </c>
      <c r="J10" s="8">
        <v>3.7634912685484689E-3</v>
      </c>
      <c r="K10" s="9">
        <v>7.4657624949084804E-3</v>
      </c>
      <c r="L10" s="8">
        <v>3.7634912685484689E-3</v>
      </c>
      <c r="M10" s="9">
        <v>7.4657624949084804E-3</v>
      </c>
      <c r="N10" s="8">
        <v>-1.3272355760950094E-2</v>
      </c>
      <c r="O10" s="9">
        <v>-2.6328812474541014E-2</v>
      </c>
      <c r="P10" s="8">
        <v>-1.6136737964641101E-2</v>
      </c>
      <c r="Q10" s="9">
        <v>-3.2010982486761416E-2</v>
      </c>
      <c r="R10" s="8">
        <v>-1.6136737964641101E-2</v>
      </c>
      <c r="S10" s="9">
        <v>-3.2010982486761416E-2</v>
      </c>
      <c r="T10" s="8">
        <v>-1.5632637911750735E-2</v>
      </c>
      <c r="U10" s="9">
        <v>-3.1010982486761061E-2</v>
      </c>
      <c r="V10" s="8">
        <v>-2.6064057180950617E-2</v>
      </c>
      <c r="W10" s="9">
        <v>-5.1704134985742591E-2</v>
      </c>
      <c r="X10" s="8">
        <v>-6.2094187483311414E-3</v>
      </c>
      <c r="Y10" s="9">
        <v>-1.2317829987779553E-2</v>
      </c>
      <c r="Z10" s="8">
        <v>-6.2094187483311414E-3</v>
      </c>
      <c r="AA10" s="9">
        <v>-1.2317829987779553E-2</v>
      </c>
      <c r="AB10" s="8">
        <v>-5.819946008521204E-3</v>
      </c>
      <c r="AC10" s="9">
        <v>-1.1545219991853147E-2</v>
      </c>
      <c r="AD10" s="8">
        <v>-5.819946008521204E-3</v>
      </c>
      <c r="AE10" s="9">
        <v>-1.1545219991853147E-2</v>
      </c>
      <c r="AF10" s="8">
        <v>-5.819946008521204E-3</v>
      </c>
      <c r="AG10" s="9">
        <v>-1.1545219991853147E-2</v>
      </c>
      <c r="AH10" s="8">
        <v>-5.819946008521204E-3</v>
      </c>
      <c r="AI10" s="9">
        <v>-1.1545219991853147E-2</v>
      </c>
      <c r="AJ10" s="8">
        <v>-6.324046061411126E-3</v>
      </c>
      <c r="AK10" s="9">
        <v>-1.2545219991852813E-2</v>
      </c>
      <c r="AL10" s="8">
        <v>-6.324046061411126E-3</v>
      </c>
      <c r="AM10" s="9">
        <v>-1.2545219991852813E-2</v>
      </c>
      <c r="AN10" s="8">
        <v>7.8785858873371417E-3</v>
      </c>
      <c r="AO10" s="9">
        <v>1.5602093188678367E-2</v>
      </c>
      <c r="AP10" s="8">
        <v>0.10836757621831428</v>
      </c>
      <c r="AQ10" s="9">
        <v>0.21460209318867821</v>
      </c>
      <c r="AS10" s="56"/>
      <c r="AU10" s="45"/>
      <c r="AV10" s="46"/>
    </row>
    <row r="11" spans="2:48" x14ac:dyDescent="0.25">
      <c r="B11" s="5" t="s">
        <v>16</v>
      </c>
      <c r="D11" s="8"/>
      <c r="E11" s="9"/>
      <c r="F11" s="8"/>
      <c r="G11" s="9"/>
      <c r="H11" s="8">
        <v>0</v>
      </c>
      <c r="I11" s="9">
        <v>0</v>
      </c>
      <c r="J11" s="8">
        <v>3.5276635611078966E-3</v>
      </c>
      <c r="K11" s="9">
        <v>5.7013478856900845E-3</v>
      </c>
      <c r="L11" s="8">
        <v>3.5276635611078966E-3</v>
      </c>
      <c r="M11" s="9">
        <v>5.7013478856900845E-3</v>
      </c>
      <c r="N11" s="8">
        <v>-1.5538142262423671E-2</v>
      </c>
      <c r="O11" s="9">
        <v>-2.5112472604274329E-2</v>
      </c>
      <c r="P11" s="8">
        <v>-1.8117027612984282E-2</v>
      </c>
      <c r="Q11" s="9">
        <v>-2.9280421810926532E-2</v>
      </c>
      <c r="R11" s="8">
        <v>-1.8117027612984282E-2</v>
      </c>
      <c r="S11" s="9">
        <v>-2.9280421810926532E-2</v>
      </c>
      <c r="T11" s="8">
        <v>-1.7685097675309347E-2</v>
      </c>
      <c r="U11" s="9">
        <v>-2.858234423230497E-2</v>
      </c>
      <c r="V11" s="8">
        <v>-3.652478455065411E-2</v>
      </c>
      <c r="W11" s="9">
        <v>-5.9030715249884E-2</v>
      </c>
      <c r="X11" s="8">
        <v>-3.3515222684394885E-3</v>
      </c>
      <c r="Y11" s="9">
        <v>-5.4166714223192816E-3</v>
      </c>
      <c r="Z11" s="8">
        <v>-3.3515222684394885E-3</v>
      </c>
      <c r="AA11" s="9">
        <v>-5.4166714223192816E-3</v>
      </c>
      <c r="AB11" s="8">
        <v>-3.1021729973264023E-3</v>
      </c>
      <c r="AC11" s="9">
        <v>-5.0136775100505064E-3</v>
      </c>
      <c r="AD11" s="8">
        <v>-3.1021729973264023E-3</v>
      </c>
      <c r="AE11" s="9">
        <v>-5.0136775100505064E-3</v>
      </c>
      <c r="AF11" s="8">
        <v>-1.6195710925770435E-3</v>
      </c>
      <c r="AG11" s="9">
        <v>-2.6175223528086332E-3</v>
      </c>
      <c r="AH11" s="8">
        <v>-1.8063831843018185E-3</v>
      </c>
      <c r="AI11" s="9">
        <v>-2.9194447741866152E-3</v>
      </c>
      <c r="AJ11" s="8">
        <v>-9.3062847990066366E-4</v>
      </c>
      <c r="AK11" s="9">
        <v>-1.5040654031583144E-3</v>
      </c>
      <c r="AL11" s="8">
        <v>-9.3062847990066366E-4</v>
      </c>
      <c r="AM11" s="9">
        <v>-1.5040654031583144E-3</v>
      </c>
      <c r="AN11" s="8">
        <v>5.6884153272473981E-4</v>
      </c>
      <c r="AO11" s="9">
        <v>9.3138109008934734E-4</v>
      </c>
      <c r="AP11" s="8">
        <v>0.10348111704827967</v>
      </c>
      <c r="AQ11" s="9">
        <v>0.16943269795792637</v>
      </c>
      <c r="AS11" s="56"/>
      <c r="AU11" s="45"/>
      <c r="AV11" s="46"/>
    </row>
    <row r="12" spans="2:48" x14ac:dyDescent="0.25">
      <c r="B12" s="5" t="s">
        <v>17</v>
      </c>
      <c r="D12" s="8"/>
      <c r="E12" s="9"/>
      <c r="F12" s="8"/>
      <c r="G12" s="9"/>
      <c r="H12" s="8">
        <v>0</v>
      </c>
      <c r="I12" s="9">
        <v>0</v>
      </c>
      <c r="J12" s="8">
        <v>-9.4339622641509413E-3</v>
      </c>
      <c r="K12" s="9">
        <v>-2.9999999999999871E-3</v>
      </c>
      <c r="L12" s="8">
        <v>-9.4339622641509413E-3</v>
      </c>
      <c r="M12" s="9">
        <v>-2.9999999999999871E-3</v>
      </c>
      <c r="N12" s="8">
        <v>-3.1446540880503027E-2</v>
      </c>
      <c r="O12" s="9">
        <v>-9.9999999999999568E-3</v>
      </c>
      <c r="P12" s="8">
        <v>-3.1446540880503027E-2</v>
      </c>
      <c r="Q12" s="9">
        <v>-9.9999999999999568E-3</v>
      </c>
      <c r="R12" s="8">
        <v>-3.1446540880503027E-2</v>
      </c>
      <c r="S12" s="9">
        <v>-9.9999999999999568E-3</v>
      </c>
      <c r="T12" s="8">
        <v>-3.1446540880503027E-2</v>
      </c>
      <c r="U12" s="9">
        <v>-9.9999999999999568E-3</v>
      </c>
      <c r="V12" s="8">
        <v>-1.8867924528301772E-2</v>
      </c>
      <c r="W12" s="9">
        <v>-5.9999999999999741E-3</v>
      </c>
      <c r="X12" s="8">
        <v>-2.8301886792452713E-2</v>
      </c>
      <c r="Y12" s="9">
        <v>-8.9999999999999612E-3</v>
      </c>
      <c r="Z12" s="8">
        <v>-2.8301886792452713E-2</v>
      </c>
      <c r="AA12" s="9">
        <v>-8.9999999999999612E-3</v>
      </c>
      <c r="AB12" s="8">
        <v>-2.8301886792452713E-2</v>
      </c>
      <c r="AC12" s="9">
        <v>-8.9999999999999612E-3</v>
      </c>
      <c r="AD12" s="8">
        <v>-2.8301886792452713E-2</v>
      </c>
      <c r="AE12" s="9">
        <v>-8.9999999999999612E-3</v>
      </c>
      <c r="AF12" s="8">
        <v>1.572327044025168E-2</v>
      </c>
      <c r="AG12" s="9">
        <v>5.0000000000000305E-3</v>
      </c>
      <c r="AH12" s="8">
        <v>1.572327044025168E-2</v>
      </c>
      <c r="AI12" s="9">
        <v>5.0000000000000305E-3</v>
      </c>
      <c r="AJ12" s="8">
        <v>3.7735849056603987E-2</v>
      </c>
      <c r="AK12" s="9">
        <v>1.2000000000000054E-2</v>
      </c>
      <c r="AL12" s="8">
        <v>3.7735849056603987E-2</v>
      </c>
      <c r="AM12" s="9">
        <v>1.2000000000000054E-2</v>
      </c>
      <c r="AN12" s="8">
        <v>5.3459119496855445E-2</v>
      </c>
      <c r="AO12" s="9">
        <v>1.7000000000000026E-2</v>
      </c>
      <c r="AP12" s="8">
        <v>0.15723270440251591</v>
      </c>
      <c r="AQ12" s="9">
        <v>5.0000000000000031E-2</v>
      </c>
      <c r="AS12" s="56"/>
      <c r="AU12" s="45"/>
      <c r="AV12" s="46"/>
    </row>
    <row r="13" spans="2:48" x14ac:dyDescent="0.25">
      <c r="B13" s="5" t="s">
        <v>18</v>
      </c>
      <c r="D13" s="8"/>
      <c r="E13" s="9"/>
      <c r="F13" s="8"/>
      <c r="G13" s="9"/>
      <c r="H13" s="8">
        <v>0</v>
      </c>
      <c r="I13" s="9">
        <v>0</v>
      </c>
      <c r="J13" s="8">
        <v>3.1948040320213256E-3</v>
      </c>
      <c r="K13" s="9">
        <v>5.766532851529867E-3</v>
      </c>
      <c r="L13" s="8">
        <v>3.1948040320213256E-3</v>
      </c>
      <c r="M13" s="9">
        <v>5.766532851529867E-3</v>
      </c>
      <c r="N13" s="8">
        <v>3.5424148927434285E-3</v>
      </c>
      <c r="O13" s="9">
        <v>6.3939608339074029E-3</v>
      </c>
      <c r="P13" s="8">
        <v>1.9488802758969026E-3</v>
      </c>
      <c r="Q13" s="9">
        <v>3.5176749565913267E-3</v>
      </c>
      <c r="R13" s="8">
        <v>1.9488802758969026E-3</v>
      </c>
      <c r="S13" s="9">
        <v>3.5176749565913267E-3</v>
      </c>
      <c r="T13" s="8">
        <v>2.3931613198693302E-3</v>
      </c>
      <c r="U13" s="9">
        <v>4.3195899440835192E-3</v>
      </c>
      <c r="V13" s="8">
        <v>-2.1978487234487476E-3</v>
      </c>
      <c r="W13" s="9">
        <v>-3.9670561134359603E-3</v>
      </c>
      <c r="X13" s="8">
        <v>-1.8343104582114189E-2</v>
      </c>
      <c r="Y13" s="9">
        <v>-3.3108796067496366E-2</v>
      </c>
      <c r="Z13" s="8">
        <v>-1.8343104582114189E-2</v>
      </c>
      <c r="AA13" s="9">
        <v>-3.3108796067496366E-2</v>
      </c>
      <c r="AB13" s="8">
        <v>-1.7999624689930771E-2</v>
      </c>
      <c r="AC13" s="9">
        <v>-3.2488824368993495E-2</v>
      </c>
      <c r="AD13" s="8">
        <v>-1.7999624689930771E-2</v>
      </c>
      <c r="AE13" s="9">
        <v>-3.2488824368993495E-2</v>
      </c>
      <c r="AF13" s="8">
        <v>-1.6666781558013599E-2</v>
      </c>
      <c r="AG13" s="9">
        <v>-3.0083079406516673E-2</v>
      </c>
      <c r="AH13" s="8">
        <v>-1.6666781558013599E-2</v>
      </c>
      <c r="AI13" s="9">
        <v>-3.0083079406516673E-2</v>
      </c>
      <c r="AJ13" s="8">
        <v>-1.6810834367625427E-2</v>
      </c>
      <c r="AK13" s="9">
        <v>-3.0343090740750495E-2</v>
      </c>
      <c r="AL13" s="8">
        <v>-1.6810834367625427E-2</v>
      </c>
      <c r="AM13" s="9">
        <v>-3.0343090740750495E-2</v>
      </c>
      <c r="AN13" s="8">
        <v>-1.4320629223499415E-2</v>
      </c>
      <c r="AO13" s="9">
        <v>-2.5905266487625471E-2</v>
      </c>
      <c r="AP13" s="8">
        <v>8.4566046984836607E-2</v>
      </c>
      <c r="AQ13" s="9">
        <v>0.15297553960495056</v>
      </c>
      <c r="AS13" s="56"/>
      <c r="AU13" s="45"/>
      <c r="AV13" s="46"/>
    </row>
    <row r="14" spans="2:48" x14ac:dyDescent="0.25">
      <c r="B14" s="5" t="s">
        <v>19</v>
      </c>
      <c r="D14" s="8"/>
      <c r="E14" s="9"/>
      <c r="F14" s="8"/>
      <c r="G14" s="9"/>
      <c r="H14" s="8">
        <v>0</v>
      </c>
      <c r="I14" s="9">
        <v>0</v>
      </c>
      <c r="J14" s="8">
        <v>6.5103366612553337E-3</v>
      </c>
      <c r="K14" s="9">
        <v>1.0766427663526068E-2</v>
      </c>
      <c r="L14" s="8">
        <v>6.5103366612553337E-3</v>
      </c>
      <c r="M14" s="9">
        <v>1.0766427663526068E-2</v>
      </c>
      <c r="N14" s="8">
        <v>-1.6970175014896283E-2</v>
      </c>
      <c r="O14" s="9">
        <v>-2.8064318520208527E-2</v>
      </c>
      <c r="P14" s="8">
        <v>-1.7628777433849385E-2</v>
      </c>
      <c r="Q14" s="9">
        <v>-2.915347806319829E-2</v>
      </c>
      <c r="R14" s="8">
        <v>-1.7131197403123632E-2</v>
      </c>
      <c r="S14" s="9">
        <v>-2.833060826607927E-2</v>
      </c>
      <c r="T14" s="8">
        <v>-1.6687531136514333E-2</v>
      </c>
      <c r="U14" s="9">
        <v>-2.7596898011950095E-2</v>
      </c>
      <c r="V14" s="8">
        <v>-2.0829912674669382E-2</v>
      </c>
      <c r="W14" s="9">
        <v>-3.444733501787179E-2</v>
      </c>
      <c r="X14" s="8">
        <v>-3.773006951214275E-2</v>
      </c>
      <c r="Y14" s="9">
        <v>-6.2395861424464773E-2</v>
      </c>
      <c r="Z14" s="8">
        <v>-3.773006951214275E-2</v>
      </c>
      <c r="AA14" s="9">
        <v>-6.2395861424464773E-2</v>
      </c>
      <c r="AB14" s="8">
        <v>-3.7112305799505307E-2</v>
      </c>
      <c r="AC14" s="9">
        <v>-6.1374238631154522E-2</v>
      </c>
      <c r="AD14" s="8">
        <v>-3.7112305799505307E-2</v>
      </c>
      <c r="AE14" s="9">
        <v>-6.1374238631154522E-2</v>
      </c>
      <c r="AF14" s="8">
        <v>-3.1183621945355733E-2</v>
      </c>
      <c r="AG14" s="9">
        <v>-5.156971558160308E-2</v>
      </c>
      <c r="AH14" s="8">
        <v>-3.1183621945355733E-2</v>
      </c>
      <c r="AI14" s="9">
        <v>-5.156971558160308E-2</v>
      </c>
      <c r="AJ14" s="8">
        <v>-2.9773821349382112E-2</v>
      </c>
      <c r="AK14" s="9">
        <v>-4.9238266852249711E-2</v>
      </c>
      <c r="AL14" s="8">
        <v>-2.9773821349382112E-2</v>
      </c>
      <c r="AM14" s="9">
        <v>-4.9238266852249711E-2</v>
      </c>
      <c r="AN14" s="8">
        <v>-5.6767185115944585E-2</v>
      </c>
      <c r="AO14" s="9">
        <v>-9.7122293753352781E-2</v>
      </c>
      <c r="AP14" s="8">
        <v>4.7238307143354641E-2</v>
      </c>
      <c r="AQ14" s="9">
        <v>8.0819451121584202E-2</v>
      </c>
      <c r="AS14" s="56"/>
      <c r="AU14" s="45"/>
      <c r="AV14" s="46"/>
    </row>
    <row r="15" spans="2:48" x14ac:dyDescent="0.25">
      <c r="B15" s="5" t="s">
        <v>20</v>
      </c>
      <c r="D15" s="8"/>
      <c r="E15" s="9"/>
      <c r="F15" s="8"/>
      <c r="G15" s="9"/>
      <c r="H15" s="8">
        <v>0</v>
      </c>
      <c r="I15" s="9">
        <v>0</v>
      </c>
      <c r="J15" s="8">
        <v>1.2642548915412277E-2</v>
      </c>
      <c r="K15" s="9">
        <v>1.9888654639234483E-2</v>
      </c>
      <c r="L15" s="8">
        <v>1.2642548915412277E-2</v>
      </c>
      <c r="M15" s="9">
        <v>1.9888654639234483E-2</v>
      </c>
      <c r="N15" s="8">
        <v>-2.0157045221078085E-2</v>
      </c>
      <c r="O15" s="9">
        <v>-3.1710101628377105E-2</v>
      </c>
      <c r="P15" s="8">
        <v>-2.1564731062212794E-2</v>
      </c>
      <c r="Q15" s="9">
        <v>-3.3924605817539269E-2</v>
      </c>
      <c r="R15" s="8">
        <v>-2.1564731062212794E-2</v>
      </c>
      <c r="S15" s="9">
        <v>-3.3924605817539269E-2</v>
      </c>
      <c r="T15" s="8">
        <v>-2.1550208595584319E-2</v>
      </c>
      <c r="U15" s="9">
        <v>-3.3901759766065249E-2</v>
      </c>
      <c r="V15" s="8">
        <v>-4.0320083237275428E-2</v>
      </c>
      <c r="W15" s="9">
        <v>-6.3429630836053824E-2</v>
      </c>
      <c r="X15" s="8">
        <v>-3.5977593049677958E-2</v>
      </c>
      <c r="Y15" s="9">
        <v>-5.6598232500698974E-2</v>
      </c>
      <c r="Z15" s="8">
        <v>-3.5977593049677958E-2</v>
      </c>
      <c r="AA15" s="9">
        <v>-5.6598232500698974E-2</v>
      </c>
      <c r="AB15" s="8">
        <v>-3.551684780488984E-2</v>
      </c>
      <c r="AC15" s="9">
        <v>-5.5873410068800741E-2</v>
      </c>
      <c r="AD15" s="8">
        <v>-3.551684780488984E-2</v>
      </c>
      <c r="AE15" s="9">
        <v>-5.5873410068800741E-2</v>
      </c>
      <c r="AF15" s="8">
        <v>-3.5545892738146789E-2</v>
      </c>
      <c r="AG15" s="9">
        <v>-5.591910217174878E-2</v>
      </c>
      <c r="AH15" s="8">
        <v>-3.5531370271518314E-2</v>
      </c>
      <c r="AI15" s="9">
        <v>-5.5896256120274754E-2</v>
      </c>
      <c r="AJ15" s="8">
        <v>-3.3388347636806204E-2</v>
      </c>
      <c r="AK15" s="9">
        <v>-5.2524955178429734E-2</v>
      </c>
      <c r="AL15" s="8">
        <v>-3.3388347636806204E-2</v>
      </c>
      <c r="AM15" s="9">
        <v>-5.2524955178429734E-2</v>
      </c>
      <c r="AN15" s="8">
        <v>-3.5713067348085659E-2</v>
      </c>
      <c r="AO15" s="9">
        <v>-5.6587112706069684E-2</v>
      </c>
      <c r="AP15" s="8">
        <v>6.8946213990265459E-2</v>
      </c>
      <c r="AQ15" s="9">
        <v>0.10924480789335167</v>
      </c>
      <c r="AS15" s="56"/>
      <c r="AU15" s="45"/>
      <c r="AV15" s="46"/>
    </row>
    <row r="16" spans="2:48" x14ac:dyDescent="0.25">
      <c r="B16" s="5" t="s">
        <v>89</v>
      </c>
      <c r="D16" s="8"/>
      <c r="E16" s="9"/>
      <c r="F16" s="8"/>
      <c r="G16" s="9"/>
      <c r="H16" s="8" t="s">
        <v>80</v>
      </c>
      <c r="I16" s="9">
        <v>0</v>
      </c>
      <c r="J16" s="8" t="s">
        <v>80</v>
      </c>
      <c r="K16" s="9">
        <v>0</v>
      </c>
      <c r="L16" s="8" t="s">
        <v>80</v>
      </c>
      <c r="M16" s="9">
        <v>0</v>
      </c>
      <c r="N16" s="8" t="s">
        <v>80</v>
      </c>
      <c r="O16" s="9">
        <v>0</v>
      </c>
      <c r="P16" s="8" t="s">
        <v>80</v>
      </c>
      <c r="Q16" s="9">
        <v>0</v>
      </c>
      <c r="R16" s="8" t="s">
        <v>80</v>
      </c>
      <c r="S16" s="9">
        <v>0</v>
      </c>
      <c r="T16" s="8" t="s">
        <v>80</v>
      </c>
      <c r="U16" s="9">
        <v>0</v>
      </c>
      <c r="V16" s="8" t="s">
        <v>80</v>
      </c>
      <c r="W16" s="9">
        <v>0</v>
      </c>
      <c r="X16" s="8" t="s">
        <v>80</v>
      </c>
      <c r="Y16" s="9">
        <v>0</v>
      </c>
      <c r="Z16" s="8" t="s">
        <v>80</v>
      </c>
      <c r="AA16" s="9">
        <v>0</v>
      </c>
      <c r="AB16" s="8" t="s">
        <v>80</v>
      </c>
      <c r="AC16" s="9">
        <v>0</v>
      </c>
      <c r="AD16" s="8" t="s">
        <v>80</v>
      </c>
      <c r="AE16" s="9">
        <v>0</v>
      </c>
      <c r="AF16" s="8" t="s">
        <v>80</v>
      </c>
      <c r="AG16" s="9">
        <v>0</v>
      </c>
      <c r="AH16" s="8" t="s">
        <v>80</v>
      </c>
      <c r="AI16" s="9">
        <v>0</v>
      </c>
      <c r="AJ16" s="8" t="s">
        <v>80</v>
      </c>
      <c r="AK16" s="9">
        <v>0</v>
      </c>
      <c r="AL16" s="8" t="s">
        <v>80</v>
      </c>
      <c r="AM16" s="9">
        <v>0</v>
      </c>
      <c r="AN16" s="8" t="s">
        <v>80</v>
      </c>
      <c r="AO16" s="9">
        <v>0</v>
      </c>
      <c r="AP16" s="8" t="s">
        <v>80</v>
      </c>
      <c r="AQ16" s="9">
        <v>0</v>
      </c>
      <c r="AU16" s="45"/>
      <c r="AV16" s="46"/>
    </row>
    <row r="17" spans="2:48" x14ac:dyDescent="0.25">
      <c r="B17" s="5" t="s">
        <v>90</v>
      </c>
      <c r="D17" s="8"/>
      <c r="E17" s="9"/>
      <c r="F17" s="8"/>
      <c r="G17" s="9"/>
      <c r="H17" s="8" t="s">
        <v>80</v>
      </c>
      <c r="I17" s="9">
        <v>0</v>
      </c>
      <c r="J17" s="8" t="s">
        <v>80</v>
      </c>
      <c r="K17" s="9">
        <v>0</v>
      </c>
      <c r="L17" s="8" t="s">
        <v>80</v>
      </c>
      <c r="M17" s="9">
        <v>0</v>
      </c>
      <c r="N17" s="8" t="s">
        <v>80</v>
      </c>
      <c r="O17" s="9">
        <v>0</v>
      </c>
      <c r="P17" s="8" t="s">
        <v>80</v>
      </c>
      <c r="Q17" s="9">
        <v>0</v>
      </c>
      <c r="R17" s="8" t="s">
        <v>80</v>
      </c>
      <c r="S17" s="9">
        <v>0</v>
      </c>
      <c r="T17" s="8" t="s">
        <v>80</v>
      </c>
      <c r="U17" s="9">
        <v>0</v>
      </c>
      <c r="V17" s="8" t="s">
        <v>80</v>
      </c>
      <c r="W17" s="9">
        <v>0</v>
      </c>
      <c r="X17" s="8" t="s">
        <v>80</v>
      </c>
      <c r="Y17" s="9">
        <v>0</v>
      </c>
      <c r="Z17" s="8" t="s">
        <v>80</v>
      </c>
      <c r="AA17" s="9">
        <v>0</v>
      </c>
      <c r="AB17" s="8" t="s">
        <v>80</v>
      </c>
      <c r="AC17" s="9">
        <v>0</v>
      </c>
      <c r="AD17" s="8" t="s">
        <v>80</v>
      </c>
      <c r="AE17" s="9">
        <v>0</v>
      </c>
      <c r="AF17" s="8" t="s">
        <v>80</v>
      </c>
      <c r="AG17" s="9">
        <v>0</v>
      </c>
      <c r="AH17" s="8" t="s">
        <v>80</v>
      </c>
      <c r="AI17" s="9">
        <v>0</v>
      </c>
      <c r="AJ17" s="8" t="s">
        <v>80</v>
      </c>
      <c r="AK17" s="9">
        <v>0</v>
      </c>
      <c r="AL17" s="8" t="s">
        <v>80</v>
      </c>
      <c r="AM17" s="9">
        <v>0</v>
      </c>
      <c r="AN17" s="8">
        <v>1.1046056745517285E-2</v>
      </c>
      <c r="AO17" s="9">
        <v>1.7473802191440031E-2</v>
      </c>
      <c r="AP17" s="8">
        <v>0.11962030197014228</v>
      </c>
      <c r="AQ17" s="9">
        <v>0.18922784328034936</v>
      </c>
      <c r="AU17" s="45"/>
      <c r="AV17" s="46"/>
    </row>
    <row r="18" spans="2:48" x14ac:dyDescent="0.25">
      <c r="B18" s="5" t="s">
        <v>21</v>
      </c>
      <c r="D18" s="8"/>
      <c r="E18" s="9"/>
      <c r="F18" s="8"/>
      <c r="G18" s="9"/>
      <c r="H18" s="8">
        <v>0</v>
      </c>
      <c r="I18" s="9">
        <v>0</v>
      </c>
      <c r="J18" s="8">
        <v>-6.2539568410764357E-3</v>
      </c>
      <c r="K18" s="9">
        <v>-1.2780144108445973E-2</v>
      </c>
      <c r="L18" s="8">
        <v>-6.2539568410764357E-3</v>
      </c>
      <c r="M18" s="9">
        <v>-1.2780144108445973E-2</v>
      </c>
      <c r="N18" s="8">
        <v>2.2699009578814433E-2</v>
      </c>
      <c r="O18" s="9">
        <v>4.638609138311791E-2</v>
      </c>
      <c r="P18" s="8">
        <v>2.0983645880932489E-2</v>
      </c>
      <c r="Q18" s="9">
        <v>4.2880695389122619E-2</v>
      </c>
      <c r="R18" s="8">
        <v>2.0983645880932489E-2</v>
      </c>
      <c r="S18" s="9">
        <v>4.2880695389122619E-2</v>
      </c>
      <c r="T18" s="8">
        <v>2.1091188043573128E-2</v>
      </c>
      <c r="U18" s="9">
        <v>4.3100460950543484E-2</v>
      </c>
      <c r="V18" s="8">
        <v>2.5633934473610731E-2</v>
      </c>
      <c r="W18" s="9">
        <v>5.2383696428391066E-2</v>
      </c>
      <c r="X18" s="8">
        <v>1.6880787183445101E-2</v>
      </c>
      <c r="Y18" s="9">
        <v>3.4496383385866913E-2</v>
      </c>
      <c r="Z18" s="8">
        <v>1.6934558264765531E-2</v>
      </c>
      <c r="AA18" s="9">
        <v>3.4606266166577346E-2</v>
      </c>
      <c r="AB18" s="8">
        <v>1.6211671225198288E-2</v>
      </c>
      <c r="AC18" s="9">
        <v>3.3129025313376165E-2</v>
      </c>
      <c r="AD18" s="8">
        <v>1.6211671225198288E-2</v>
      </c>
      <c r="AE18" s="9">
        <v>3.3129025313376165E-2</v>
      </c>
      <c r="AF18" s="8">
        <v>1.610412906255787E-2</v>
      </c>
      <c r="AG18" s="9">
        <v>3.2909259751955688E-2</v>
      </c>
      <c r="AH18" s="8">
        <v>1.6157900143878079E-2</v>
      </c>
      <c r="AI18" s="9">
        <v>3.3019142532665732E-2</v>
      </c>
      <c r="AJ18" s="8">
        <v>1.6288425368069959E-2</v>
      </c>
      <c r="AK18" s="9">
        <v>3.3285874654000867E-2</v>
      </c>
      <c r="AL18" s="8">
        <v>1.6288425368069959E-2</v>
      </c>
      <c r="AM18" s="9">
        <v>3.3285874654000867E-2</v>
      </c>
      <c r="AN18" s="8">
        <v>1.9391321261146066E-2</v>
      </c>
      <c r="AO18" s="9">
        <v>3.9792305440458767E-2</v>
      </c>
      <c r="AP18" s="8">
        <v>0.10421314941926729</v>
      </c>
      <c r="AQ18" s="9">
        <v>0.21385244547067911</v>
      </c>
      <c r="AS18" s="56"/>
      <c r="AU18" s="45"/>
      <c r="AV18" s="46"/>
    </row>
    <row r="19" spans="2:48" x14ac:dyDescent="0.25">
      <c r="B19" s="5" t="s">
        <v>22</v>
      </c>
      <c r="D19" s="8"/>
      <c r="E19" s="9"/>
      <c r="F19" s="8"/>
      <c r="G19" s="9"/>
      <c r="H19" s="8">
        <v>0</v>
      </c>
      <c r="I19" s="9">
        <v>0</v>
      </c>
      <c r="J19" s="8">
        <v>-2.3944092801525763E-2</v>
      </c>
      <c r="K19" s="9">
        <v>-5.4577540175710412E-2</v>
      </c>
      <c r="L19" s="8">
        <v>-2.3944092801525763E-2</v>
      </c>
      <c r="M19" s="9">
        <v>-5.4577540175710412E-2</v>
      </c>
      <c r="N19" s="8">
        <v>1.0110192429246823E-4</v>
      </c>
      <c r="O19" s="9">
        <v>2.3044908740737434E-4</v>
      </c>
      <c r="P19" s="8">
        <v>-1.4434552566698899E-3</v>
      </c>
      <c r="Q19" s="9">
        <v>-3.2901742369510151E-3</v>
      </c>
      <c r="R19" s="8">
        <v>3.0553170807756658E-4</v>
      </c>
      <c r="S19" s="9">
        <v>6.9642100081949347E-4</v>
      </c>
      <c r="T19" s="8">
        <v>3.5274542491348093E-4</v>
      </c>
      <c r="U19" s="9">
        <v>8.0403871466711214E-4</v>
      </c>
      <c r="V19" s="8">
        <v>1.5329039586130522E-2</v>
      </c>
      <c r="W19" s="9">
        <v>3.4940612734920037E-2</v>
      </c>
      <c r="X19" s="8">
        <v>1.392941459859065E-2</v>
      </c>
      <c r="Y19" s="9">
        <v>3.1750344069425743E-2</v>
      </c>
      <c r="Z19" s="8">
        <v>1.392941459859065E-2</v>
      </c>
      <c r="AA19" s="9">
        <v>3.1750344069425743E-2</v>
      </c>
      <c r="AB19" s="8">
        <v>1.3885845344214331E-2</v>
      </c>
      <c r="AC19" s="9">
        <v>3.1651033448185859E-2</v>
      </c>
      <c r="AD19" s="8">
        <v>1.3885845344214331E-2</v>
      </c>
      <c r="AE19" s="9">
        <v>3.1651033448185859E-2</v>
      </c>
      <c r="AF19" s="8">
        <v>1.3838631627378417E-2</v>
      </c>
      <c r="AG19" s="9">
        <v>3.1543415734338241E-2</v>
      </c>
      <c r="AH19" s="8">
        <v>1.3838631627378417E-2</v>
      </c>
      <c r="AI19" s="9">
        <v>3.1543415734338241E-2</v>
      </c>
      <c r="AJ19" s="8">
        <v>1.4506058913091202E-2</v>
      </c>
      <c r="AK19" s="9">
        <v>3.3064732069114519E-2</v>
      </c>
      <c r="AL19" s="8">
        <v>1.4506058913091202E-2</v>
      </c>
      <c r="AM19" s="9">
        <v>3.3064732069114519E-2</v>
      </c>
      <c r="AN19" s="8">
        <v>2.5843236807713943E-2</v>
      </c>
      <c r="AO19" s="9">
        <v>5.976361769413896E-2</v>
      </c>
      <c r="AP19" s="8">
        <v>0.10268119626582162</v>
      </c>
      <c r="AQ19" s="9">
        <v>0.23745476635402415</v>
      </c>
      <c r="AS19" s="56"/>
      <c r="AU19" s="45"/>
      <c r="AV19" s="46"/>
    </row>
    <row r="20" spans="2:48" x14ac:dyDescent="0.25">
      <c r="B20" s="5" t="s">
        <v>23</v>
      </c>
      <c r="D20" s="8"/>
      <c r="E20" s="9"/>
      <c r="F20" s="8"/>
      <c r="G20" s="9"/>
      <c r="H20" s="8">
        <v>0</v>
      </c>
      <c r="I20" s="9">
        <v>0</v>
      </c>
      <c r="J20" s="8">
        <v>-3.6515954324350952E-3</v>
      </c>
      <c r="K20" s="9">
        <v>-5.1255632738335163E-3</v>
      </c>
      <c r="L20" s="8">
        <v>-3.6515954324350952E-3</v>
      </c>
      <c r="M20" s="9">
        <v>-5.1255632738335163E-3</v>
      </c>
      <c r="N20" s="8">
        <v>-1.2344632844233927E-2</v>
      </c>
      <c r="O20" s="9">
        <v>-1.732754843905876E-2</v>
      </c>
      <c r="P20" s="8">
        <v>-1.3446192362714271E-2</v>
      </c>
      <c r="Q20" s="9">
        <v>-1.8873752862942357E-2</v>
      </c>
      <c r="R20" s="8">
        <v>-1.3446192362714271E-2</v>
      </c>
      <c r="S20" s="9">
        <v>-1.8873752862942357E-2</v>
      </c>
      <c r="T20" s="8">
        <v>-1.3374373326058731E-2</v>
      </c>
      <c r="U20" s="9">
        <v>-1.8772944045685667E-2</v>
      </c>
      <c r="V20" s="8">
        <v>-4.713047861242825E-3</v>
      </c>
      <c r="W20" s="9">
        <v>-6.6154713665244223E-3</v>
      </c>
      <c r="X20" s="8">
        <v>-1.198184967417848E-2</v>
      </c>
      <c r="Y20" s="9">
        <v>-1.6818327708776212E-2</v>
      </c>
      <c r="Z20" s="8">
        <v>-1.1911259966448595E-2</v>
      </c>
      <c r="AA20" s="9">
        <v>-1.6719244439518839E-2</v>
      </c>
      <c r="AB20" s="8">
        <v>-1.2021784881906417E-2</v>
      </c>
      <c r="AC20" s="9">
        <v>-1.6874382777813952E-2</v>
      </c>
      <c r="AD20" s="8">
        <v>-1.2021784881906417E-2</v>
      </c>
      <c r="AE20" s="9">
        <v>-1.6874382777813952E-2</v>
      </c>
      <c r="AF20" s="8">
        <v>-1.2374222888674402E-2</v>
      </c>
      <c r="AG20" s="9">
        <v>-1.7369082515837318E-2</v>
      </c>
      <c r="AH20" s="8">
        <v>-1.2374222888674402E-2</v>
      </c>
      <c r="AI20" s="9">
        <v>-1.7369082515837318E-2</v>
      </c>
      <c r="AJ20" s="8">
        <v>-1.1167182066079806E-2</v>
      </c>
      <c r="AK20" s="9">
        <v>-1.5674819220578791E-2</v>
      </c>
      <c r="AL20" s="8">
        <v>-1.1167182066079806E-2</v>
      </c>
      <c r="AM20" s="9">
        <v>-1.5674819220578791E-2</v>
      </c>
      <c r="AN20" s="8">
        <v>-2.859946588529394E-3</v>
      </c>
      <c r="AO20" s="9">
        <v>-4.0712333141463067E-3</v>
      </c>
      <c r="AP20" s="8">
        <v>9.3795176846618533E-2</v>
      </c>
      <c r="AQ20" s="9">
        <v>0.13352069238487294</v>
      </c>
      <c r="AS20" s="56"/>
      <c r="AU20" s="45"/>
      <c r="AV20" s="46"/>
    </row>
    <row r="21" spans="2:48" x14ac:dyDescent="0.25">
      <c r="B21" s="5" t="s">
        <v>76</v>
      </c>
      <c r="D21" s="8"/>
      <c r="E21" s="9"/>
      <c r="F21" s="8"/>
      <c r="G21" s="9"/>
      <c r="H21" s="8">
        <v>0</v>
      </c>
      <c r="I21" s="9">
        <v>0</v>
      </c>
      <c r="J21" s="8">
        <v>1.0487676979549221E-3</v>
      </c>
      <c r="K21" s="9">
        <v>1.9999999999998548E-3</v>
      </c>
      <c r="L21" s="8">
        <v>1.0487676979549221E-3</v>
      </c>
      <c r="M21" s="9">
        <v>1.9999999999998548E-3</v>
      </c>
      <c r="N21" s="8">
        <v>-2.4121657052962986E-2</v>
      </c>
      <c r="O21" s="9">
        <v>-4.6000000000000367E-2</v>
      </c>
      <c r="P21" s="8">
        <v>-2.3597273203985192E-2</v>
      </c>
      <c r="Q21" s="9">
        <v>-4.4999999999999825E-2</v>
      </c>
      <c r="R21" s="8">
        <v>-2.3597273203985192E-2</v>
      </c>
      <c r="S21" s="9">
        <v>-4.4999999999999825E-2</v>
      </c>
      <c r="T21" s="8">
        <v>-2.3597273203985192E-2</v>
      </c>
      <c r="U21" s="9">
        <v>-4.4999999999999825E-2</v>
      </c>
      <c r="V21" s="8">
        <v>-3.1463030938648773E-3</v>
      </c>
      <c r="W21" s="9">
        <v>-6.0000000000003887E-3</v>
      </c>
      <c r="X21" s="8">
        <v>-1.1536444677503921E-2</v>
      </c>
      <c r="Y21" s="9">
        <v>-2.2000000000000051E-2</v>
      </c>
      <c r="Z21" s="8">
        <v>-1.1536444677503921E-2</v>
      </c>
      <c r="AA21" s="9">
        <v>-2.2000000000000051E-2</v>
      </c>
      <c r="AB21" s="8">
        <v>-1.3109596224436304E-2</v>
      </c>
      <c r="AC21" s="9">
        <v>-2.500000000000004E-2</v>
      </c>
      <c r="AD21" s="8">
        <v>-1.3109596224436304E-2</v>
      </c>
      <c r="AE21" s="9">
        <v>-2.500000000000004E-2</v>
      </c>
      <c r="AF21" s="8">
        <v>-1.6255899318301181E-2</v>
      </c>
      <c r="AG21" s="9">
        <v>-3.1000000000000427E-2</v>
      </c>
      <c r="AH21" s="8">
        <v>-1.5731515469323498E-2</v>
      </c>
      <c r="AI21" s="9">
        <v>-2.9999999999999881E-2</v>
      </c>
      <c r="AJ21" s="8">
        <v>-1.5731515469323498E-2</v>
      </c>
      <c r="AK21" s="9">
        <v>-2.9999999999999881E-2</v>
      </c>
      <c r="AL21" s="8">
        <v>-1.5731515469323498E-2</v>
      </c>
      <c r="AM21" s="9">
        <v>-2.9999999999999881E-2</v>
      </c>
      <c r="AN21" s="8">
        <v>-4.3523859465128489E-2</v>
      </c>
      <c r="AO21" s="9">
        <v>-8.2999999999999963E-2</v>
      </c>
      <c r="AP21" s="8">
        <v>2.3072889355008064E-2</v>
      </c>
      <c r="AQ21" s="9">
        <v>4.4000000000000296E-2</v>
      </c>
      <c r="AS21" s="56"/>
      <c r="AU21" s="45"/>
      <c r="AV21" s="46"/>
    </row>
    <row r="22" spans="2:48" x14ac:dyDescent="0.25">
      <c r="B22" s="5" t="s">
        <v>77</v>
      </c>
      <c r="D22" s="8"/>
      <c r="E22" s="9"/>
      <c r="F22" s="8"/>
      <c r="G22" s="9"/>
      <c r="H22" s="8">
        <v>0</v>
      </c>
      <c r="I22" s="9">
        <v>0</v>
      </c>
      <c r="J22" s="8">
        <v>5.721291377196458E-3</v>
      </c>
      <c r="K22" s="9">
        <v>1.399999999999992E-2</v>
      </c>
      <c r="L22" s="8">
        <v>5.721291377196458E-3</v>
      </c>
      <c r="M22" s="9">
        <v>1.399999999999992E-2</v>
      </c>
      <c r="N22" s="8">
        <v>-1.1442582754393027E-2</v>
      </c>
      <c r="O22" s="9">
        <v>-2.7999999999999841E-2</v>
      </c>
      <c r="P22" s="8">
        <v>-1.1033919084593613E-2</v>
      </c>
      <c r="Q22" s="9">
        <v>-2.7000000000000458E-2</v>
      </c>
      <c r="R22" s="8">
        <v>-1.1033919084593613E-2</v>
      </c>
      <c r="S22" s="9">
        <v>-2.7000000000000458E-2</v>
      </c>
      <c r="T22" s="8">
        <v>-1.1033919084593613E-2</v>
      </c>
      <c r="U22" s="9">
        <v>-2.7000000000000458E-2</v>
      </c>
      <c r="V22" s="8">
        <v>1.0216591744993897E-2</v>
      </c>
      <c r="W22" s="9">
        <v>2.499999999999989E-2</v>
      </c>
      <c r="X22" s="8">
        <v>1.634654679198988E-3</v>
      </c>
      <c r="Y22" s="9">
        <v>3.9999999999997867E-3</v>
      </c>
      <c r="Z22" s="8">
        <v>1.634654679198988E-3</v>
      </c>
      <c r="AA22" s="9">
        <v>3.9999999999997867E-3</v>
      </c>
      <c r="AB22" s="8">
        <v>4.08663669799747E-4</v>
      </c>
      <c r="AC22" s="9">
        <v>9.9999999999983501E-4</v>
      </c>
      <c r="AD22" s="8">
        <v>4.08663669799747E-4</v>
      </c>
      <c r="AE22" s="9">
        <v>9.9999999999983501E-4</v>
      </c>
      <c r="AF22" s="8">
        <v>-2.043318348998846E-3</v>
      </c>
      <c r="AG22" s="9">
        <v>-5.0000000000000678E-3</v>
      </c>
      <c r="AH22" s="8">
        <v>-2.043318348998846E-3</v>
      </c>
      <c r="AI22" s="9">
        <v>-5.0000000000000678E-3</v>
      </c>
      <c r="AJ22" s="8">
        <v>-1.3077237433592237E-2</v>
      </c>
      <c r="AK22" s="9">
        <v>-3.2000000000000077E-2</v>
      </c>
      <c r="AL22" s="8">
        <v>-1.3077237433592237E-2</v>
      </c>
      <c r="AM22" s="9">
        <v>-3.2000000000000077E-2</v>
      </c>
      <c r="AN22" s="8">
        <v>-4.3318348998773848E-2</v>
      </c>
      <c r="AO22" s="9">
        <v>-0.10599999999999968</v>
      </c>
      <c r="AP22" s="8">
        <v>3.2284429914180679E-2</v>
      </c>
      <c r="AQ22" s="9">
        <v>7.8999999999999862E-2</v>
      </c>
      <c r="AS22" s="56"/>
      <c r="AU22" s="45"/>
      <c r="AV22" s="46"/>
    </row>
    <row r="23" spans="2:48" x14ac:dyDescent="0.25">
      <c r="B23" s="5" t="s">
        <v>78</v>
      </c>
      <c r="D23" s="8"/>
      <c r="E23" s="9"/>
      <c r="F23" s="8"/>
      <c r="G23" s="9"/>
      <c r="H23" s="8">
        <v>0</v>
      </c>
      <c r="I23" s="9">
        <v>0</v>
      </c>
      <c r="J23" s="8">
        <v>7.4868979286251136E-3</v>
      </c>
      <c r="K23" s="9">
        <v>3.0000000000000727E-2</v>
      </c>
      <c r="L23" s="8">
        <v>7.4868979286251136E-3</v>
      </c>
      <c r="M23" s="9">
        <v>3.0000000000000727E-2</v>
      </c>
      <c r="N23" s="8">
        <v>0</v>
      </c>
      <c r="O23" s="9">
        <v>0</v>
      </c>
      <c r="P23" s="8">
        <v>-4.9912652857486695E-4</v>
      </c>
      <c r="Q23" s="9">
        <v>-1.9999999999996102E-3</v>
      </c>
      <c r="R23" s="8">
        <v>-4.9912652857486695E-4</v>
      </c>
      <c r="S23" s="9">
        <v>-1.9999999999996102E-3</v>
      </c>
      <c r="T23" s="8">
        <v>-2.4956326428726694E-4</v>
      </c>
      <c r="U23" s="9">
        <v>-9.9999999999929919E-4</v>
      </c>
      <c r="V23" s="8">
        <v>2.2710257050162275E-2</v>
      </c>
      <c r="W23" s="9">
        <v>9.1000000000000469E-2</v>
      </c>
      <c r="X23" s="8">
        <v>1.3975542800099827E-2</v>
      </c>
      <c r="Y23" s="9">
        <v>5.6000000000000216E-2</v>
      </c>
      <c r="Z23" s="8">
        <v>1.3975542800099827E-2</v>
      </c>
      <c r="AA23" s="9">
        <v>5.6000000000000216E-2</v>
      </c>
      <c r="AB23" s="8">
        <v>1.3476416271525071E-2</v>
      </c>
      <c r="AC23" s="9">
        <v>5.4000000000000603E-2</v>
      </c>
      <c r="AD23" s="8">
        <v>1.3476416271525071E-2</v>
      </c>
      <c r="AE23" s="9">
        <v>5.4000000000000603E-2</v>
      </c>
      <c r="AF23" s="8">
        <v>-9.7329673072122924E-3</v>
      </c>
      <c r="AG23" s="9">
        <v>-3.899999999999948E-2</v>
      </c>
      <c r="AH23" s="8">
        <v>-9.7329673072122924E-3</v>
      </c>
      <c r="AI23" s="9">
        <v>-3.899999999999948E-2</v>
      </c>
      <c r="AJ23" s="8">
        <v>-2.370851010731212E-2</v>
      </c>
      <c r="AK23" s="9">
        <v>-9.4999999999999696E-2</v>
      </c>
      <c r="AL23" s="8">
        <v>-2.370851010731212E-2</v>
      </c>
      <c r="AM23" s="9">
        <v>-9.4999999999999696E-2</v>
      </c>
      <c r="AN23" s="8">
        <v>-5.6900424257549265E-2</v>
      </c>
      <c r="AO23" s="9">
        <v>-0.22799999999999992</v>
      </c>
      <c r="AP23" s="8">
        <v>2.7451959071624676E-2</v>
      </c>
      <c r="AQ23" s="9">
        <v>0.11000000000000006</v>
      </c>
      <c r="AS23" s="56"/>
      <c r="AU23" s="45"/>
      <c r="AV23" s="46"/>
    </row>
    <row r="24" spans="2:48" x14ac:dyDescent="0.25">
      <c r="B24" s="5" t="s">
        <v>79</v>
      </c>
      <c r="D24" s="8"/>
      <c r="E24" s="9"/>
      <c r="F24" s="8"/>
      <c r="G24" s="9"/>
      <c r="H24" s="8">
        <v>0</v>
      </c>
      <c r="I24" s="9">
        <v>0</v>
      </c>
      <c r="J24" s="8">
        <v>-6.2499999999998668E-3</v>
      </c>
      <c r="K24" s="9">
        <v>-8.9999999999998345E-3</v>
      </c>
      <c r="L24" s="8">
        <v>-6.2499999999998668E-3</v>
      </c>
      <c r="M24" s="9">
        <v>-8.9999999999998345E-3</v>
      </c>
      <c r="N24" s="8">
        <v>-4.3750000000000067E-2</v>
      </c>
      <c r="O24" s="9">
        <v>-6.3000000000000014E-2</v>
      </c>
      <c r="P24" s="8">
        <v>-4.2361111111111072E-2</v>
      </c>
      <c r="Q24" s="9">
        <v>-6.0999999999999888E-2</v>
      </c>
      <c r="R24" s="8">
        <v>-4.2361111111111072E-2</v>
      </c>
      <c r="S24" s="9">
        <v>-6.0999999999999888E-2</v>
      </c>
      <c r="T24" s="8">
        <v>-4.166666666666663E-2</v>
      </c>
      <c r="U24" s="9">
        <v>-5.9999999999999977E-2</v>
      </c>
      <c r="V24" s="8">
        <v>-2.4305555555555358E-2</v>
      </c>
      <c r="W24" s="9">
        <v>-3.4999999999999712E-2</v>
      </c>
      <c r="X24" s="8">
        <v>-3.1944444444444442E-2</v>
      </c>
      <c r="Y24" s="9">
        <v>-4.5999999999999971E-2</v>
      </c>
      <c r="Z24" s="8">
        <v>-3.1944444444444442E-2</v>
      </c>
      <c r="AA24" s="9">
        <v>-4.5999999999999971E-2</v>
      </c>
      <c r="AB24" s="8">
        <v>-3.472222222222221E-2</v>
      </c>
      <c r="AC24" s="9">
        <v>-4.9999999999999926E-2</v>
      </c>
      <c r="AD24" s="8">
        <v>-3.472222222222221E-2</v>
      </c>
      <c r="AE24" s="9">
        <v>-4.9999999999999926E-2</v>
      </c>
      <c r="AF24" s="8">
        <v>-9.5138888888888884E-2</v>
      </c>
      <c r="AG24" s="9">
        <v>-0.13699999999999998</v>
      </c>
      <c r="AH24" s="8">
        <v>-9.4444444444444331E-2</v>
      </c>
      <c r="AI24" s="9">
        <v>-0.13599999999999979</v>
      </c>
      <c r="AJ24" s="8">
        <v>-7.638888888888884E-2</v>
      </c>
      <c r="AK24" s="9">
        <v>-0.1099999999999999</v>
      </c>
      <c r="AL24" s="8">
        <v>-7.638888888888884E-2</v>
      </c>
      <c r="AM24" s="9">
        <v>-0.1099999999999999</v>
      </c>
      <c r="AN24" s="8">
        <v>-9.8611111111111094E-2</v>
      </c>
      <c r="AO24" s="9">
        <v>-0.1419999999999999</v>
      </c>
      <c r="AP24" s="8">
        <v>-4.9999999999999933E-2</v>
      </c>
      <c r="AQ24" s="9">
        <v>-7.1999999999999828E-2</v>
      </c>
      <c r="AU24" s="45"/>
      <c r="AV24" s="46"/>
    </row>
    <row r="25" spans="2:48" ht="16.5" thickBot="1" x14ac:dyDescent="0.3">
      <c r="B25" s="5" t="s">
        <v>24</v>
      </c>
      <c r="D25" s="10"/>
      <c r="E25" s="11"/>
      <c r="F25" s="10"/>
      <c r="G25" s="11"/>
      <c r="H25" s="10">
        <v>0</v>
      </c>
      <c r="I25" s="11">
        <v>0</v>
      </c>
      <c r="J25" s="10">
        <v>4.9120238760491652E-3</v>
      </c>
      <c r="K25" s="11">
        <v>1.1934206543765631E-2</v>
      </c>
      <c r="L25" s="10">
        <v>4.9120238760491652E-3</v>
      </c>
      <c r="M25" s="11">
        <v>1.1934206543765631E-2</v>
      </c>
      <c r="N25" s="10">
        <v>-1.2356432543831231E-2</v>
      </c>
      <c r="O25" s="11">
        <v>-3.0021071119222326E-2</v>
      </c>
      <c r="P25" s="10">
        <v>-1.1771195609946328E-2</v>
      </c>
      <c r="Q25" s="11">
        <v>-2.8599185024556363E-2</v>
      </c>
      <c r="R25" s="10">
        <v>-1.1771195609946328E-2</v>
      </c>
      <c r="S25" s="11">
        <v>-2.8599185024556363E-2</v>
      </c>
      <c r="T25" s="10">
        <v>-1.1691744143288996E-2</v>
      </c>
      <c r="U25" s="11">
        <v>-2.8406150495974902E-2</v>
      </c>
      <c r="V25" s="10">
        <v>9.623615089130455E-3</v>
      </c>
      <c r="W25" s="11">
        <v>2.3381443793746137E-2</v>
      </c>
      <c r="X25" s="10">
        <v>9.8571178194095666E-4</v>
      </c>
      <c r="Y25" s="11">
        <v>2.3948759808898996E-3</v>
      </c>
      <c r="Z25" s="10">
        <v>1.0055746486052897E-3</v>
      </c>
      <c r="AA25" s="11">
        <v>2.4431346130352641E-3</v>
      </c>
      <c r="AB25" s="10">
        <v>-2.5193510830423538E-4</v>
      </c>
      <c r="AC25" s="11">
        <v>-6.1209914568789313E-4</v>
      </c>
      <c r="AD25" s="10">
        <v>-2.5193510830423538E-4</v>
      </c>
      <c r="AE25" s="11">
        <v>-6.1209914568789313E-4</v>
      </c>
      <c r="AF25" s="10">
        <v>1.405081936386221E-3</v>
      </c>
      <c r="AG25" s="11">
        <v>3.4137737240063247E-3</v>
      </c>
      <c r="AH25" s="10">
        <v>1.5494564710252234E-3</v>
      </c>
      <c r="AI25" s="11">
        <v>3.7645447217702411E-3</v>
      </c>
      <c r="AJ25" s="10">
        <v>-8.737313529790347E-3</v>
      </c>
      <c r="AK25" s="11">
        <v>-2.1228093945264991E-2</v>
      </c>
      <c r="AL25" s="10">
        <v>-8.737313529790347E-3</v>
      </c>
      <c r="AM25" s="11">
        <v>-2.1228093945264991E-2</v>
      </c>
      <c r="AN25" s="10">
        <v>-3.8599123184538509E-2</v>
      </c>
      <c r="AO25" s="11">
        <v>-9.7557575939282423E-2</v>
      </c>
      <c r="AP25" s="10">
        <v>3.8335881335135769E-2</v>
      </c>
      <c r="AQ25" s="11">
        <v>9.6892243812676374E-2</v>
      </c>
      <c r="AS25" s="56"/>
      <c r="AU25" s="45"/>
      <c r="AV25" s="46"/>
    </row>
    <row r="26" spans="2:48" ht="7.5" customHeight="1" x14ac:dyDescent="0.25"/>
    <row r="27" spans="2:48" ht="3" customHeight="1" thickBot="1" x14ac:dyDescent="0.3"/>
    <row r="28" spans="2:48" ht="72.75" customHeight="1" x14ac:dyDescent="0.25">
      <c r="D28" s="63"/>
      <c r="E28" s="64"/>
      <c r="F28" s="63"/>
      <c r="G28" s="64"/>
      <c r="H28" s="63" t="s">
        <v>91</v>
      </c>
      <c r="I28" s="64"/>
      <c r="J28" s="63" t="s">
        <v>0</v>
      </c>
      <c r="K28" s="64"/>
      <c r="L28" s="63" t="s">
        <v>30</v>
      </c>
      <c r="M28" s="64"/>
      <c r="N28" s="63" t="str">
        <f>N4</f>
        <v>Table 1020: Change In 500MW Model</v>
      </c>
      <c r="O28" s="64"/>
      <c r="P28" s="63" t="str">
        <f>P4</f>
        <v>Table 1022 - 1028: service model inputs</v>
      </c>
      <c r="Q28" s="64"/>
      <c r="R28" s="63" t="str">
        <f>R4</f>
        <v>Table 1032: LAF values</v>
      </c>
      <c r="S28" s="64"/>
      <c r="T28" s="63" t="s">
        <v>31</v>
      </c>
      <c r="U28" s="64"/>
      <c r="V28" s="63" t="str">
        <f>V4</f>
        <v>Table 1041: load characteristics (Load Factor)</v>
      </c>
      <c r="W28" s="64"/>
      <c r="X28" s="63" t="str">
        <f>X4</f>
        <v>Table 1041: load characteristics (Coincidence Factor)</v>
      </c>
      <c r="Y28" s="64"/>
      <c r="Z28" s="63" t="str">
        <f>Z4</f>
        <v>Table 1055: NGC exit</v>
      </c>
      <c r="AA28" s="64"/>
      <c r="AB28" s="63" t="str">
        <f>AB4</f>
        <v>Table 1059: Otex</v>
      </c>
      <c r="AC28" s="64"/>
      <c r="AD28" s="63" t="str">
        <f>AD4</f>
        <v>Table 1060: Customer Contribs</v>
      </c>
      <c r="AE28" s="64"/>
      <c r="AF28" s="63" t="str">
        <f>AF4</f>
        <v>Table 1061/1062/1064: TPR data</v>
      </c>
      <c r="AG28" s="64"/>
      <c r="AH28" s="63" t="s">
        <v>32</v>
      </c>
      <c r="AI28" s="64"/>
      <c r="AJ28" s="63" t="str">
        <f>AJ4</f>
        <v>Table 1069: Peaking probabailities</v>
      </c>
      <c r="AK28" s="64"/>
      <c r="AL28" s="63" t="str">
        <f>AL4</f>
        <v>Table 1092: power factor</v>
      </c>
      <c r="AM28" s="64"/>
      <c r="AN28" s="63" t="str">
        <f>AN4</f>
        <v>Table 1053: volumes and mpans etc forecast</v>
      </c>
      <c r="AO28" s="64"/>
      <c r="AP28" s="63" t="str">
        <f>AP4</f>
        <v>Table 1076: allowed revenue</v>
      </c>
      <c r="AQ28" s="64"/>
    </row>
    <row r="29" spans="2:48" ht="63.75" thickBot="1" x14ac:dyDescent="0.3">
      <c r="B29" s="12" t="s">
        <v>25</v>
      </c>
      <c r="D29" s="3" t="s">
        <v>10</v>
      </c>
      <c r="E29" s="4" t="s">
        <v>11</v>
      </c>
      <c r="F29" s="3" t="s">
        <v>10</v>
      </c>
      <c r="G29" s="4" t="s">
        <v>11</v>
      </c>
      <c r="H29" s="3" t="s">
        <v>10</v>
      </c>
      <c r="I29" s="4" t="s">
        <v>11</v>
      </c>
      <c r="J29" s="3" t="s">
        <v>10</v>
      </c>
      <c r="K29" s="4" t="s">
        <v>11</v>
      </c>
      <c r="L29" s="3" t="s">
        <v>10</v>
      </c>
      <c r="M29" s="4" t="s">
        <v>11</v>
      </c>
      <c r="N29" s="3" t="s">
        <v>10</v>
      </c>
      <c r="O29" s="4" t="s">
        <v>11</v>
      </c>
      <c r="P29" s="3" t="s">
        <v>10</v>
      </c>
      <c r="Q29" s="4" t="s">
        <v>11</v>
      </c>
      <c r="R29" s="3" t="s">
        <v>10</v>
      </c>
      <c r="S29" s="4" t="s">
        <v>11</v>
      </c>
      <c r="T29" s="3" t="s">
        <v>10</v>
      </c>
      <c r="U29" s="4" t="s">
        <v>11</v>
      </c>
      <c r="V29" s="3" t="s">
        <v>10</v>
      </c>
      <c r="W29" s="4" t="s">
        <v>11</v>
      </c>
      <c r="X29" s="3" t="s">
        <v>10</v>
      </c>
      <c r="Y29" s="4" t="s">
        <v>11</v>
      </c>
      <c r="Z29" s="3" t="s">
        <v>10</v>
      </c>
      <c r="AA29" s="4" t="s">
        <v>11</v>
      </c>
      <c r="AB29" s="3" t="s">
        <v>10</v>
      </c>
      <c r="AC29" s="4" t="s">
        <v>11</v>
      </c>
      <c r="AD29" s="3" t="s">
        <v>10</v>
      </c>
      <c r="AE29" s="4" t="s">
        <v>11</v>
      </c>
      <c r="AF29" s="3" t="s">
        <v>10</v>
      </c>
      <c r="AG29" s="4" t="s">
        <v>11</v>
      </c>
      <c r="AH29" s="3" t="s">
        <v>10</v>
      </c>
      <c r="AI29" s="4" t="s">
        <v>11</v>
      </c>
      <c r="AJ29" s="3" t="s">
        <v>10</v>
      </c>
      <c r="AK29" s="4" t="s">
        <v>11</v>
      </c>
      <c r="AL29" s="3" t="s">
        <v>10</v>
      </c>
      <c r="AM29" s="4" t="s">
        <v>11</v>
      </c>
      <c r="AN29" s="3" t="s">
        <v>10</v>
      </c>
      <c r="AO29" s="4" t="s">
        <v>11</v>
      </c>
      <c r="AP29" s="3" t="s">
        <v>10</v>
      </c>
      <c r="AQ29" s="4" t="s">
        <v>11</v>
      </c>
    </row>
    <row r="30" spans="2:48" ht="5.25" customHeight="1" thickBot="1" x14ac:dyDescent="0.3"/>
    <row r="31" spans="2:48" ht="12" customHeight="1" x14ac:dyDescent="0.25">
      <c r="B31" s="5" t="s">
        <v>12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0</v>
      </c>
      <c r="I31" s="13" t="str">
        <f t="shared" ref="I31:I47" si="1">IF(I7-G7=0,"-",I7-G7)</f>
        <v>-</v>
      </c>
      <c r="J31" s="19">
        <f>J7-H7</f>
        <v>2.4106461283577296E-3</v>
      </c>
      <c r="K31" s="13">
        <f t="shared" ref="K31:K47" si="2">IF(K7-I7=0,"-",K7-I7)</f>
        <v>6.0331676203242137E-3</v>
      </c>
      <c r="L31" s="19">
        <f>L7-J7</f>
        <v>0</v>
      </c>
      <c r="M31" s="13" t="str">
        <f t="shared" ref="M31:M47" si="3">IF(M7-K7=0,"-",M7-K7)</f>
        <v>-</v>
      </c>
      <c r="N31" s="19">
        <f>N7-L7</f>
        <v>1.4524832913949126E-3</v>
      </c>
      <c r="O31" s="13">
        <f t="shared" ref="O31:O47" si="4">IF(O7-M7=0,"-",O7-M7)</f>
        <v>3.6351561764379941E-3</v>
      </c>
      <c r="P31" s="19">
        <f>P7-N7</f>
        <v>1.9792742120794404E-3</v>
      </c>
      <c r="Q31" s="13">
        <f t="shared" ref="Q31:Q47" si="5">IF(Q7-O7=0,"-",Q7-O7)</f>
        <v>4.9535653315467849E-3</v>
      </c>
      <c r="R31" s="19">
        <f>R7-P7</f>
        <v>0</v>
      </c>
      <c r="S31" s="13" t="str">
        <f t="shared" ref="S31:S47" si="6">IF(S7-Q7=0,"-",S7-Q7)</f>
        <v>-</v>
      </c>
      <c r="T31" s="19">
        <f>T7-R7</f>
        <v>0</v>
      </c>
      <c r="U31" s="13" t="str">
        <f t="shared" ref="U31:U47" si="7">IF(U7-S7=0,"-",U7-S7)</f>
        <v>-</v>
      </c>
      <c r="V31" s="19">
        <f>V7-T7</f>
        <v>2.0004784352805061E-3</v>
      </c>
      <c r="W31" s="13">
        <f t="shared" ref="W31:W47" si="8">IF(W7-U7=0,"-",W7-U7)</f>
        <v>5.0066335240645885E-3</v>
      </c>
      <c r="X31" s="19">
        <f>X7-V7</f>
        <v>-3.5960902332847766E-3</v>
      </c>
      <c r="Y31" s="13">
        <f t="shared" ref="Y31:Y32" si="9">IF(Y7-U7=0,"-",Y7-U7)</f>
        <v>-3.9933664759352495E-3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-3.9161399777576378E-4</v>
      </c>
      <c r="AC31" s="13">
        <f t="shared" ref="AC31:AC47" si="11">IF(AC7-AA7=0,"-",AC7-AA7)</f>
        <v>-9.8009942780612896E-4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0</v>
      </c>
      <c r="AI31" s="13" t="str">
        <f t="shared" ref="AI31:AI47" si="14">IF(AI7-AG7=0,"-",AI7-AG7)</f>
        <v>-</v>
      </c>
      <c r="AJ31" s="19">
        <f>AJ7-AH7</f>
        <v>-3.9956558147613563E-4</v>
      </c>
      <c r="AK31" s="13">
        <f t="shared" ref="AK31:AK47" si="15">IF(AK7-AI7=0,"-",AK7-AI7)</f>
        <v>-9.9999999999988987E-4</v>
      </c>
      <c r="AL31" s="19">
        <f>AL7-AJ7</f>
        <v>0</v>
      </c>
      <c r="AM31" s="13" t="str">
        <f t="shared" ref="AM31:AM47" si="16">IF(AM7-AK7=0,"-",AM7-AK7)</f>
        <v>-</v>
      </c>
      <c r="AN31" s="19">
        <f>AN7-AL7</f>
        <v>3.8912456406978713E-3</v>
      </c>
      <c r="AO31" s="13">
        <f t="shared" ref="AO31:AO47" si="17">IF(AO7-AM7=0,"-",AO7-AM7)</f>
        <v>9.7784076730243752E-3</v>
      </c>
      <c r="AP31" s="19">
        <f>AP7-AN7</f>
        <v>9.2898116833669775E-2</v>
      </c>
      <c r="AQ31" s="13">
        <f t="shared" ref="AQ31:AQ47" si="18">IF(AQ7-AO7=0,"-",AQ7-AO7)</f>
        <v>0.23300000000000018</v>
      </c>
    </row>
    <row r="32" spans="2:48" x14ac:dyDescent="0.25">
      <c r="B32" s="5" t="s">
        <v>13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</v>
      </c>
      <c r="I32" s="14" t="str">
        <f t="shared" si="1"/>
        <v>-</v>
      </c>
      <c r="J32" s="20">
        <f>J8-H8</f>
        <v>2.3455562421499376E-3</v>
      </c>
      <c r="K32" s="14">
        <f t="shared" si="2"/>
        <v>3.759494283309712E-3</v>
      </c>
      <c r="L32" s="20">
        <f>L8-J8</f>
        <v>0</v>
      </c>
      <c r="M32" s="14" t="str">
        <f t="shared" si="3"/>
        <v>-</v>
      </c>
      <c r="N32" s="20">
        <f>N8-L8</f>
        <v>2.2498762329663524E-3</v>
      </c>
      <c r="O32" s="14">
        <f t="shared" si="4"/>
        <v>3.6061368659564474E-3</v>
      </c>
      <c r="P32" s="20">
        <f>P8-N8</f>
        <v>1.7308365926584912E-3</v>
      </c>
      <c r="Q32" s="14">
        <f t="shared" si="5"/>
        <v>2.7742120007656045E-3</v>
      </c>
      <c r="R32" s="20">
        <f>R8-P8</f>
        <v>0</v>
      </c>
      <c r="S32" s="14" t="str">
        <f t="shared" si="6"/>
        <v>-</v>
      </c>
      <c r="T32" s="20">
        <f>T8-R8</f>
        <v>0</v>
      </c>
      <c r="U32" s="14" t="str">
        <f t="shared" si="7"/>
        <v>-</v>
      </c>
      <c r="V32" s="20">
        <f>V8-T8</f>
        <v>-3.565458240469821E-2</v>
      </c>
      <c r="W32" s="14">
        <f t="shared" si="8"/>
        <v>-5.7147723135128919E-2</v>
      </c>
      <c r="X32" s="20">
        <f>X8-V8</f>
        <v>4.7706583954542636E-2</v>
      </c>
      <c r="Y32" s="14">
        <f t="shared" si="9"/>
        <v>1.9317136854305111E-2</v>
      </c>
      <c r="Z32" s="20">
        <f>Z8-X8</f>
        <v>0</v>
      </c>
      <c r="AA32" s="14" t="str">
        <f t="shared" si="10"/>
        <v>-</v>
      </c>
      <c r="AB32" s="20">
        <f>AB8-Z8</f>
        <v>-4.9337515674685584E-4</v>
      </c>
      <c r="AC32" s="14">
        <f t="shared" si="11"/>
        <v>-7.9078942895711296E-4</v>
      </c>
      <c r="AD32" s="20">
        <f>AD8-AB8</f>
        <v>0</v>
      </c>
      <c r="AE32" s="14" t="str">
        <f t="shared" si="12"/>
        <v>-</v>
      </c>
      <c r="AF32" s="20">
        <f>AF8-AD8</f>
        <v>-2.7612532763732212E-4</v>
      </c>
      <c r="AG32" s="14">
        <f t="shared" si="13"/>
        <v>-4.4257800008154838E-4</v>
      </c>
      <c r="AH32" s="20">
        <f>AH8-AF8</f>
        <v>-3.4777673614927451E-4</v>
      </c>
      <c r="AI32" s="14">
        <f t="shared" si="14"/>
        <v>-5.574219999189417E-4</v>
      </c>
      <c r="AJ32" s="20">
        <f>AJ8-AH8</f>
        <v>-1.2687647403948343E-3</v>
      </c>
      <c r="AK32" s="14">
        <f t="shared" si="15"/>
        <v>-2.0335959985369571E-3</v>
      </c>
      <c r="AL32" s="20">
        <f>AL8-AJ8</f>
        <v>0</v>
      </c>
      <c r="AM32" s="14" t="str">
        <f t="shared" si="16"/>
        <v>-</v>
      </c>
      <c r="AN32" s="20">
        <f>AN8-AL8</f>
        <v>-6.9148383937873703E-3</v>
      </c>
      <c r="AO32" s="14">
        <f t="shared" si="17"/>
        <v>-1.0882901235243506E-2</v>
      </c>
      <c r="AP32" s="20">
        <f>AP8-AN8</f>
        <v>9.3752678087423158E-2</v>
      </c>
      <c r="AQ32" s="14">
        <f t="shared" si="18"/>
        <v>0.15233709377840363</v>
      </c>
    </row>
    <row r="33" spans="2:43" x14ac:dyDescent="0.25">
      <c r="B33" s="5" t="s">
        <v>14</v>
      </c>
      <c r="D33" s="24"/>
      <c r="E33" s="25"/>
      <c r="F33" s="20">
        <f t="shared" ref="F33:AJ47" si="19">F9-D9</f>
        <v>0</v>
      </c>
      <c r="G33" s="14" t="str">
        <f t="shared" si="0"/>
        <v>-</v>
      </c>
      <c r="H33" s="20">
        <f t="shared" si="19"/>
        <v>0</v>
      </c>
      <c r="I33" s="14" t="str">
        <f t="shared" si="1"/>
        <v>-</v>
      </c>
      <c r="J33" s="20">
        <f t="shared" si="19"/>
        <v>-3.3707865168539297E-2</v>
      </c>
      <c r="K33" s="14">
        <f t="shared" si="2"/>
        <v>-5.9999999999999897E-3</v>
      </c>
      <c r="L33" s="20">
        <f t="shared" si="19"/>
        <v>0</v>
      </c>
      <c r="M33" s="14" t="str">
        <f t="shared" si="3"/>
        <v>-</v>
      </c>
      <c r="N33" s="20">
        <f t="shared" si="19"/>
        <v>-2.2471910112359605E-2</v>
      </c>
      <c r="O33" s="14">
        <f t="shared" si="4"/>
        <v>-4.0000000000000053E-3</v>
      </c>
      <c r="P33" s="20">
        <f t="shared" si="19"/>
        <v>-5.6179775280897903E-3</v>
      </c>
      <c r="Q33" s="14">
        <f t="shared" si="5"/>
        <v>-9.9999999999999048E-4</v>
      </c>
      <c r="R33" s="20">
        <f t="shared" si="19"/>
        <v>0</v>
      </c>
      <c r="S33" s="14" t="str">
        <f t="shared" si="6"/>
        <v>-</v>
      </c>
      <c r="T33" s="20">
        <f t="shared" si="19"/>
        <v>0</v>
      </c>
      <c r="U33" s="14" t="str">
        <f t="shared" si="7"/>
        <v>-</v>
      </c>
      <c r="V33" s="20">
        <f t="shared" si="19"/>
        <v>1.1235955056179692E-2</v>
      </c>
      <c r="W33" s="14">
        <f t="shared" si="8"/>
        <v>1.9999999999999827E-3</v>
      </c>
      <c r="X33" s="20">
        <f t="shared" si="19"/>
        <v>-5.6179775280899014E-3</v>
      </c>
      <c r="Y33" s="14">
        <f t="shared" ref="Y33:Y47" si="20">IF(Y9-W9=0,"-",Y9-W9)</f>
        <v>-9.9999999999999221E-4</v>
      </c>
      <c r="Z33" s="20">
        <f t="shared" si="19"/>
        <v>0</v>
      </c>
      <c r="AA33" s="14" t="str">
        <f t="shared" si="10"/>
        <v>-</v>
      </c>
      <c r="AB33" s="20">
        <f t="shared" si="19"/>
        <v>0</v>
      </c>
      <c r="AC33" s="14" t="str">
        <f t="shared" si="11"/>
        <v>-</v>
      </c>
      <c r="AD33" s="20">
        <f t="shared" si="19"/>
        <v>0</v>
      </c>
      <c r="AE33" s="14" t="str">
        <f t="shared" si="12"/>
        <v>-</v>
      </c>
      <c r="AF33" s="20">
        <f t="shared" si="19"/>
        <v>1.1235955056179914E-2</v>
      </c>
      <c r="AG33" s="14">
        <f t="shared" si="13"/>
        <v>2.0000000000000209E-3</v>
      </c>
      <c r="AH33" s="20">
        <f t="shared" si="19"/>
        <v>0</v>
      </c>
      <c r="AI33" s="14" t="str">
        <f t="shared" si="14"/>
        <v>-</v>
      </c>
      <c r="AJ33" s="20">
        <f t="shared" si="19"/>
        <v>6.1797752808988804E-2</v>
      </c>
      <c r="AK33" s="14">
        <f t="shared" si="15"/>
        <v>1.0999999999999987E-2</v>
      </c>
      <c r="AL33" s="20">
        <f t="shared" ref="AL33:AL47" si="21">AL9-AJ9</f>
        <v>0</v>
      </c>
      <c r="AM33" s="14" t="str">
        <f t="shared" si="16"/>
        <v>-</v>
      </c>
      <c r="AN33" s="20">
        <f t="shared" ref="AN33:AN47" si="22">AN9-AL9</f>
        <v>5.6179775280895683E-3</v>
      </c>
      <c r="AO33" s="14">
        <f t="shared" si="17"/>
        <v>9.999999999999701E-4</v>
      </c>
      <c r="AP33" s="20">
        <f t="shared" ref="AP33:AP47" si="23">AP9-AN9</f>
        <v>7.8651685393258397E-2</v>
      </c>
      <c r="AQ33" s="14">
        <f t="shared" si="18"/>
        <v>1.3999999999999999E-2</v>
      </c>
    </row>
    <row r="34" spans="2:43" x14ac:dyDescent="0.25">
      <c r="B34" s="5" t="s">
        <v>15</v>
      </c>
      <c r="D34" s="24"/>
      <c r="E34" s="25"/>
      <c r="F34" s="20">
        <f t="shared" si="19"/>
        <v>0</v>
      </c>
      <c r="G34" s="14" t="str">
        <f t="shared" si="0"/>
        <v>-</v>
      </c>
      <c r="H34" s="20">
        <f t="shared" si="19"/>
        <v>0</v>
      </c>
      <c r="I34" s="14" t="str">
        <f t="shared" si="1"/>
        <v>-</v>
      </c>
      <c r="J34" s="20">
        <f t="shared" si="19"/>
        <v>3.7634912685484689E-3</v>
      </c>
      <c r="K34" s="14">
        <f t="shared" si="2"/>
        <v>7.4657624949084804E-3</v>
      </c>
      <c r="L34" s="20">
        <f t="shared" si="19"/>
        <v>0</v>
      </c>
      <c r="M34" s="14" t="str">
        <f t="shared" si="3"/>
        <v>-</v>
      </c>
      <c r="N34" s="20">
        <f t="shared" si="19"/>
        <v>-1.7035847029498563E-2</v>
      </c>
      <c r="O34" s="14">
        <f t="shared" si="4"/>
        <v>-3.3794574969449494E-2</v>
      </c>
      <c r="P34" s="20">
        <f t="shared" si="19"/>
        <v>-2.8643822036910072E-3</v>
      </c>
      <c r="Q34" s="14">
        <f t="shared" si="5"/>
        <v>-5.682170012220402E-3</v>
      </c>
      <c r="R34" s="20">
        <f t="shared" si="19"/>
        <v>0</v>
      </c>
      <c r="S34" s="14" t="str">
        <f t="shared" si="6"/>
        <v>-</v>
      </c>
      <c r="T34" s="20">
        <f t="shared" si="19"/>
        <v>5.0410005289036608E-4</v>
      </c>
      <c r="U34" s="14">
        <f t="shared" si="7"/>
        <v>1.0000000000003548E-3</v>
      </c>
      <c r="V34" s="20">
        <f t="shared" si="19"/>
        <v>-1.0431419269199882E-2</v>
      </c>
      <c r="W34" s="14">
        <f t="shared" si="8"/>
        <v>-2.0693152498981529E-2</v>
      </c>
      <c r="X34" s="20">
        <f t="shared" si="19"/>
        <v>1.9854638432619476E-2</v>
      </c>
      <c r="Y34" s="14">
        <f t="shared" si="20"/>
        <v>3.9386304997963036E-2</v>
      </c>
      <c r="Z34" s="20">
        <f t="shared" si="19"/>
        <v>0</v>
      </c>
      <c r="AA34" s="14" t="str">
        <f t="shared" si="10"/>
        <v>-</v>
      </c>
      <c r="AB34" s="20">
        <f t="shared" si="19"/>
        <v>3.8947273980993735E-4</v>
      </c>
      <c r="AC34" s="14">
        <f t="shared" si="11"/>
        <v>7.7260999592640607E-4</v>
      </c>
      <c r="AD34" s="20">
        <f t="shared" si="19"/>
        <v>0</v>
      </c>
      <c r="AE34" s="14" t="str">
        <f t="shared" si="12"/>
        <v>-</v>
      </c>
      <c r="AF34" s="20">
        <f t="shared" si="19"/>
        <v>0</v>
      </c>
      <c r="AG34" s="14" t="str">
        <f t="shared" si="13"/>
        <v>-</v>
      </c>
      <c r="AH34" s="20">
        <f t="shared" si="19"/>
        <v>0</v>
      </c>
      <c r="AI34" s="14" t="str">
        <f t="shared" si="14"/>
        <v>-</v>
      </c>
      <c r="AJ34" s="20">
        <f t="shared" si="19"/>
        <v>-5.0410005288992199E-4</v>
      </c>
      <c r="AK34" s="14">
        <f t="shared" si="15"/>
        <v>-9.9999999999966609E-4</v>
      </c>
      <c r="AL34" s="20">
        <f t="shared" si="21"/>
        <v>0</v>
      </c>
      <c r="AM34" s="14" t="str">
        <f t="shared" si="16"/>
        <v>-</v>
      </c>
      <c r="AN34" s="20">
        <f t="shared" si="22"/>
        <v>1.4202631948748268E-2</v>
      </c>
      <c r="AO34" s="14">
        <f t="shared" si="17"/>
        <v>2.814731318053118E-2</v>
      </c>
      <c r="AP34" s="20">
        <f t="shared" si="23"/>
        <v>0.10048899033097713</v>
      </c>
      <c r="AQ34" s="14">
        <f t="shared" si="18"/>
        <v>0.19899999999999984</v>
      </c>
    </row>
    <row r="35" spans="2:43" x14ac:dyDescent="0.25">
      <c r="B35" s="5" t="s">
        <v>16</v>
      </c>
      <c r="D35" s="24"/>
      <c r="E35" s="25"/>
      <c r="F35" s="20">
        <f t="shared" si="19"/>
        <v>0</v>
      </c>
      <c r="G35" s="14" t="str">
        <f t="shared" si="0"/>
        <v>-</v>
      </c>
      <c r="H35" s="20">
        <f t="shared" si="19"/>
        <v>0</v>
      </c>
      <c r="I35" s="14" t="str">
        <f t="shared" si="1"/>
        <v>-</v>
      </c>
      <c r="J35" s="20">
        <f t="shared" si="19"/>
        <v>3.5276635611078966E-3</v>
      </c>
      <c r="K35" s="14">
        <f t="shared" si="2"/>
        <v>5.7013478856900845E-3</v>
      </c>
      <c r="L35" s="20">
        <f t="shared" si="19"/>
        <v>0</v>
      </c>
      <c r="M35" s="14" t="str">
        <f t="shared" si="3"/>
        <v>-</v>
      </c>
      <c r="N35" s="20">
        <f t="shared" si="19"/>
        <v>-1.9065805823531567E-2</v>
      </c>
      <c r="O35" s="14">
        <f t="shared" si="4"/>
        <v>-3.0813820489964415E-2</v>
      </c>
      <c r="P35" s="20">
        <f t="shared" si="19"/>
        <v>-2.5788853505606113E-3</v>
      </c>
      <c r="Q35" s="14">
        <f t="shared" si="5"/>
        <v>-4.1679492066522029E-3</v>
      </c>
      <c r="R35" s="20">
        <f t="shared" si="19"/>
        <v>0</v>
      </c>
      <c r="S35" s="14" t="str">
        <f t="shared" si="6"/>
        <v>-</v>
      </c>
      <c r="T35" s="20">
        <f t="shared" si="19"/>
        <v>4.3192993767493526E-4</v>
      </c>
      <c r="U35" s="14">
        <f t="shared" si="7"/>
        <v>6.9807757862156219E-4</v>
      </c>
      <c r="V35" s="20">
        <f t="shared" si="19"/>
        <v>-1.8839686875344763E-2</v>
      </c>
      <c r="W35" s="14">
        <f t="shared" si="8"/>
        <v>-3.044837101757903E-2</v>
      </c>
      <c r="X35" s="20">
        <f t="shared" si="19"/>
        <v>3.3173262282214622E-2</v>
      </c>
      <c r="Y35" s="14">
        <f t="shared" si="20"/>
        <v>5.3614043827564718E-2</v>
      </c>
      <c r="Z35" s="20">
        <f t="shared" si="19"/>
        <v>0</v>
      </c>
      <c r="AA35" s="14" t="str">
        <f t="shared" si="10"/>
        <v>-</v>
      </c>
      <c r="AB35" s="20">
        <f t="shared" si="19"/>
        <v>2.4934927111308625E-4</v>
      </c>
      <c r="AC35" s="14">
        <f t="shared" si="11"/>
        <v>4.0299391226877521E-4</v>
      </c>
      <c r="AD35" s="20">
        <f t="shared" si="19"/>
        <v>0</v>
      </c>
      <c r="AE35" s="14" t="str">
        <f t="shared" si="12"/>
        <v>-</v>
      </c>
      <c r="AF35" s="20">
        <f t="shared" si="19"/>
        <v>1.4826019047493588E-3</v>
      </c>
      <c r="AG35" s="14">
        <f t="shared" si="13"/>
        <v>2.3961551572418732E-3</v>
      </c>
      <c r="AH35" s="20">
        <f t="shared" si="19"/>
        <v>-1.8681209172477509E-4</v>
      </c>
      <c r="AI35" s="14">
        <f t="shared" si="14"/>
        <v>-3.0192242137798203E-4</v>
      </c>
      <c r="AJ35" s="20">
        <f t="shared" si="19"/>
        <v>8.7575470440115488E-4</v>
      </c>
      <c r="AK35" s="14">
        <f t="shared" si="15"/>
        <v>1.4153793710283008E-3</v>
      </c>
      <c r="AL35" s="20">
        <f t="shared" si="21"/>
        <v>0</v>
      </c>
      <c r="AM35" s="14" t="str">
        <f t="shared" si="16"/>
        <v>-</v>
      </c>
      <c r="AN35" s="20">
        <f t="shared" si="22"/>
        <v>1.4994700126254035E-3</v>
      </c>
      <c r="AO35" s="14">
        <f t="shared" si="17"/>
        <v>2.4354464932476619E-3</v>
      </c>
      <c r="AP35" s="20">
        <f t="shared" si="23"/>
        <v>0.10291227551555493</v>
      </c>
      <c r="AQ35" s="14">
        <f t="shared" si="18"/>
        <v>0.16850131686783704</v>
      </c>
    </row>
    <row r="36" spans="2:43" x14ac:dyDescent="0.25">
      <c r="B36" s="5" t="s">
        <v>17</v>
      </c>
      <c r="D36" s="24"/>
      <c r="E36" s="25"/>
      <c r="F36" s="20">
        <f t="shared" si="19"/>
        <v>0</v>
      </c>
      <c r="G36" s="14" t="str">
        <f t="shared" si="0"/>
        <v>-</v>
      </c>
      <c r="H36" s="20">
        <f t="shared" si="19"/>
        <v>0</v>
      </c>
      <c r="I36" s="14" t="str">
        <f t="shared" si="1"/>
        <v>-</v>
      </c>
      <c r="J36" s="20">
        <f t="shared" si="19"/>
        <v>-9.4339622641509413E-3</v>
      </c>
      <c r="K36" s="14">
        <f t="shared" si="2"/>
        <v>-2.9999999999999871E-3</v>
      </c>
      <c r="L36" s="20">
        <f t="shared" si="19"/>
        <v>0</v>
      </c>
      <c r="M36" s="14" t="str">
        <f t="shared" si="3"/>
        <v>-</v>
      </c>
      <c r="N36" s="20">
        <f t="shared" si="19"/>
        <v>-2.2012578616352085E-2</v>
      </c>
      <c r="O36" s="14">
        <f t="shared" si="4"/>
        <v>-6.9999999999999698E-3</v>
      </c>
      <c r="P36" s="20">
        <f t="shared" si="19"/>
        <v>0</v>
      </c>
      <c r="Q36" s="14" t="str">
        <f t="shared" si="5"/>
        <v>-</v>
      </c>
      <c r="R36" s="20">
        <f t="shared" si="19"/>
        <v>0</v>
      </c>
      <c r="S36" s="14" t="str">
        <f t="shared" si="6"/>
        <v>-</v>
      </c>
      <c r="T36" s="20">
        <f t="shared" si="19"/>
        <v>0</v>
      </c>
      <c r="U36" s="14" t="str">
        <f t="shared" si="7"/>
        <v>-</v>
      </c>
      <c r="V36" s="20">
        <f t="shared" si="19"/>
        <v>1.2578616352201255E-2</v>
      </c>
      <c r="W36" s="14">
        <f t="shared" si="8"/>
        <v>3.9999999999999827E-3</v>
      </c>
      <c r="X36" s="20">
        <f t="shared" si="19"/>
        <v>-9.4339622641509413E-3</v>
      </c>
      <c r="Y36" s="14">
        <f t="shared" si="20"/>
        <v>-2.9999999999999871E-3</v>
      </c>
      <c r="Z36" s="20">
        <f t="shared" si="19"/>
        <v>0</v>
      </c>
      <c r="AA36" s="14" t="str">
        <f t="shared" si="10"/>
        <v>-</v>
      </c>
      <c r="AB36" s="20">
        <f t="shared" si="19"/>
        <v>0</v>
      </c>
      <c r="AC36" s="14" t="str">
        <f t="shared" si="11"/>
        <v>-</v>
      </c>
      <c r="AD36" s="20">
        <f t="shared" si="19"/>
        <v>0</v>
      </c>
      <c r="AE36" s="14" t="str">
        <f t="shared" si="12"/>
        <v>-</v>
      </c>
      <c r="AF36" s="20">
        <f t="shared" si="19"/>
        <v>4.4025157232704393E-2</v>
      </c>
      <c r="AG36" s="14">
        <f t="shared" si="13"/>
        <v>1.3999999999999992E-2</v>
      </c>
      <c r="AH36" s="20">
        <f t="shared" si="19"/>
        <v>0</v>
      </c>
      <c r="AI36" s="14" t="str">
        <f t="shared" si="14"/>
        <v>-</v>
      </c>
      <c r="AJ36" s="20">
        <f t="shared" si="19"/>
        <v>2.2012578616352307E-2</v>
      </c>
      <c r="AK36" s="14">
        <f t="shared" si="15"/>
        <v>7.0000000000000236E-3</v>
      </c>
      <c r="AL36" s="20">
        <f t="shared" si="21"/>
        <v>0</v>
      </c>
      <c r="AM36" s="14" t="str">
        <f t="shared" si="16"/>
        <v>-</v>
      </c>
      <c r="AN36" s="20">
        <f t="shared" si="22"/>
        <v>1.5723270440251458E-2</v>
      </c>
      <c r="AO36" s="14">
        <f t="shared" si="17"/>
        <v>4.9999999999999715E-3</v>
      </c>
      <c r="AP36" s="20">
        <f t="shared" si="23"/>
        <v>0.10377358490566047</v>
      </c>
      <c r="AQ36" s="14">
        <f t="shared" si="18"/>
        <v>3.3000000000000002E-2</v>
      </c>
    </row>
    <row r="37" spans="2:43" x14ac:dyDescent="0.25">
      <c r="B37" s="5" t="s">
        <v>18</v>
      </c>
      <c r="D37" s="24"/>
      <c r="E37" s="25"/>
      <c r="F37" s="20">
        <f t="shared" si="19"/>
        <v>0</v>
      </c>
      <c r="G37" s="14" t="str">
        <f t="shared" si="0"/>
        <v>-</v>
      </c>
      <c r="H37" s="20">
        <f t="shared" si="19"/>
        <v>0</v>
      </c>
      <c r="I37" s="14" t="str">
        <f t="shared" si="1"/>
        <v>-</v>
      </c>
      <c r="J37" s="20">
        <f t="shared" si="19"/>
        <v>3.1948040320213256E-3</v>
      </c>
      <c r="K37" s="14">
        <f t="shared" si="2"/>
        <v>5.766532851529867E-3</v>
      </c>
      <c r="L37" s="20">
        <f t="shared" si="19"/>
        <v>0</v>
      </c>
      <c r="M37" s="14" t="str">
        <f t="shared" si="3"/>
        <v>-</v>
      </c>
      <c r="N37" s="20">
        <f t="shared" si="19"/>
        <v>3.476108607221029E-4</v>
      </c>
      <c r="O37" s="14">
        <f t="shared" si="4"/>
        <v>6.2742798237753594E-4</v>
      </c>
      <c r="P37" s="20">
        <f t="shared" si="19"/>
        <v>-1.5935346168465259E-3</v>
      </c>
      <c r="Q37" s="14">
        <f t="shared" si="5"/>
        <v>-2.8762858773160762E-3</v>
      </c>
      <c r="R37" s="20">
        <f t="shared" si="19"/>
        <v>0</v>
      </c>
      <c r="S37" s="14" t="str">
        <f t="shared" si="6"/>
        <v>-</v>
      </c>
      <c r="T37" s="20">
        <f t="shared" si="19"/>
        <v>4.4428104397242763E-4</v>
      </c>
      <c r="U37" s="14">
        <f t="shared" si="7"/>
        <v>8.0191498749219254E-4</v>
      </c>
      <c r="V37" s="20">
        <f t="shared" si="19"/>
        <v>-4.5910100433180778E-3</v>
      </c>
      <c r="W37" s="14">
        <f t="shared" si="8"/>
        <v>-8.2866460575194804E-3</v>
      </c>
      <c r="X37" s="20">
        <f t="shared" si="19"/>
        <v>-1.6145255858665442E-2</v>
      </c>
      <c r="Y37" s="14">
        <f t="shared" si="20"/>
        <v>-2.9141739954060407E-2</v>
      </c>
      <c r="Z37" s="20">
        <f t="shared" si="19"/>
        <v>0</v>
      </c>
      <c r="AA37" s="14" t="str">
        <f t="shared" si="10"/>
        <v>-</v>
      </c>
      <c r="AB37" s="20">
        <f t="shared" si="19"/>
        <v>3.4347989218341812E-4</v>
      </c>
      <c r="AC37" s="14">
        <f t="shared" si="11"/>
        <v>6.1997169850287054E-4</v>
      </c>
      <c r="AD37" s="20">
        <f t="shared" si="19"/>
        <v>0</v>
      </c>
      <c r="AE37" s="14" t="str">
        <f t="shared" si="12"/>
        <v>-</v>
      </c>
      <c r="AF37" s="20">
        <f t="shared" si="19"/>
        <v>1.3328431319171719E-3</v>
      </c>
      <c r="AG37" s="14">
        <f t="shared" si="13"/>
        <v>2.4057449624768218E-3</v>
      </c>
      <c r="AH37" s="20">
        <f t="shared" si="19"/>
        <v>0</v>
      </c>
      <c r="AI37" s="14" t="str">
        <f t="shared" si="14"/>
        <v>-</v>
      </c>
      <c r="AJ37" s="20">
        <f t="shared" si="19"/>
        <v>-1.4405280961182765E-4</v>
      </c>
      <c r="AK37" s="14">
        <f t="shared" si="15"/>
        <v>-2.6001133423382214E-4</v>
      </c>
      <c r="AL37" s="20">
        <f t="shared" si="21"/>
        <v>0</v>
      </c>
      <c r="AM37" s="14" t="str">
        <f t="shared" si="16"/>
        <v>-</v>
      </c>
      <c r="AN37" s="20">
        <f t="shared" si="22"/>
        <v>2.490205144126012E-3</v>
      </c>
      <c r="AO37" s="14">
        <f t="shared" si="17"/>
        <v>4.4378242531250243E-3</v>
      </c>
      <c r="AP37" s="20">
        <f t="shared" si="23"/>
        <v>9.8886676208336022E-2</v>
      </c>
      <c r="AQ37" s="14">
        <f t="shared" si="18"/>
        <v>0.17888080609257603</v>
      </c>
    </row>
    <row r="38" spans="2:43" x14ac:dyDescent="0.25">
      <c r="B38" s="5" t="s">
        <v>19</v>
      </c>
      <c r="D38" s="24"/>
      <c r="E38" s="25"/>
      <c r="F38" s="20">
        <f t="shared" si="19"/>
        <v>0</v>
      </c>
      <c r="G38" s="14" t="str">
        <f t="shared" si="0"/>
        <v>-</v>
      </c>
      <c r="H38" s="20">
        <f t="shared" si="19"/>
        <v>0</v>
      </c>
      <c r="I38" s="14" t="str">
        <f t="shared" si="1"/>
        <v>-</v>
      </c>
      <c r="J38" s="20">
        <f t="shared" si="19"/>
        <v>6.5103366612553337E-3</v>
      </c>
      <c r="K38" s="14">
        <f t="shared" si="2"/>
        <v>1.0766427663526068E-2</v>
      </c>
      <c r="L38" s="20">
        <f t="shared" si="19"/>
        <v>0</v>
      </c>
      <c r="M38" s="14" t="str">
        <f t="shared" si="3"/>
        <v>-</v>
      </c>
      <c r="N38" s="20">
        <f t="shared" si="19"/>
        <v>-2.3480511676151616E-2</v>
      </c>
      <c r="O38" s="14">
        <f t="shared" si="4"/>
        <v>-3.8830746183734596E-2</v>
      </c>
      <c r="P38" s="20">
        <f t="shared" si="19"/>
        <v>-6.5860241895310256E-4</v>
      </c>
      <c r="Q38" s="14">
        <f t="shared" si="5"/>
        <v>-1.0891595429897635E-3</v>
      </c>
      <c r="R38" s="20">
        <f t="shared" si="19"/>
        <v>4.9758003072575274E-4</v>
      </c>
      <c r="S38" s="14">
        <f t="shared" si="6"/>
        <v>8.2286979711902047E-4</v>
      </c>
      <c r="T38" s="20">
        <f t="shared" si="19"/>
        <v>4.4366626660929942E-4</v>
      </c>
      <c r="U38" s="14">
        <f t="shared" si="7"/>
        <v>7.3371025412917457E-4</v>
      </c>
      <c r="V38" s="20">
        <f t="shared" si="19"/>
        <v>-4.1423815381550488E-3</v>
      </c>
      <c r="W38" s="14">
        <f t="shared" si="8"/>
        <v>-6.8504370059216946E-3</v>
      </c>
      <c r="X38" s="20">
        <f t="shared" si="19"/>
        <v>-1.6900156837473368E-2</v>
      </c>
      <c r="Y38" s="14">
        <f t="shared" si="20"/>
        <v>-2.7948526406592983E-2</v>
      </c>
      <c r="Z38" s="20">
        <f t="shared" si="19"/>
        <v>0</v>
      </c>
      <c r="AA38" s="14" t="str">
        <f t="shared" si="10"/>
        <v>-</v>
      </c>
      <c r="AB38" s="20">
        <f t="shared" si="19"/>
        <v>6.1776371263744245E-4</v>
      </c>
      <c r="AC38" s="14">
        <f t="shared" si="11"/>
        <v>1.0216227933102506E-3</v>
      </c>
      <c r="AD38" s="20">
        <f t="shared" si="19"/>
        <v>0</v>
      </c>
      <c r="AE38" s="14" t="str">
        <f t="shared" si="12"/>
        <v>-</v>
      </c>
      <c r="AF38" s="20">
        <f t="shared" si="19"/>
        <v>5.9286838541495746E-3</v>
      </c>
      <c r="AG38" s="14">
        <f t="shared" si="13"/>
        <v>9.8045230495514418E-3</v>
      </c>
      <c r="AH38" s="20">
        <f t="shared" si="19"/>
        <v>0</v>
      </c>
      <c r="AI38" s="14" t="str">
        <f t="shared" si="14"/>
        <v>-</v>
      </c>
      <c r="AJ38" s="20">
        <f t="shared" si="19"/>
        <v>1.4098005959736204E-3</v>
      </c>
      <c r="AK38" s="14">
        <f t="shared" si="15"/>
        <v>2.3314487293533692E-3</v>
      </c>
      <c r="AL38" s="20">
        <f t="shared" si="21"/>
        <v>0</v>
      </c>
      <c r="AM38" s="14" t="str">
        <f t="shared" si="16"/>
        <v>-</v>
      </c>
      <c r="AN38" s="20">
        <f t="shared" si="22"/>
        <v>-2.6993363766562473E-2</v>
      </c>
      <c r="AO38" s="14">
        <f t="shared" si="17"/>
        <v>-4.788402690110307E-2</v>
      </c>
      <c r="AP38" s="20">
        <f t="shared" si="23"/>
        <v>0.10400549225929923</v>
      </c>
      <c r="AQ38" s="14">
        <f t="shared" si="18"/>
        <v>0.17794174487493697</v>
      </c>
    </row>
    <row r="39" spans="2:43" x14ac:dyDescent="0.25">
      <c r="B39" s="5" t="s">
        <v>20</v>
      </c>
      <c r="D39" s="24"/>
      <c r="E39" s="25"/>
      <c r="F39" s="20">
        <f t="shared" si="19"/>
        <v>0</v>
      </c>
      <c r="G39" s="14" t="str">
        <f t="shared" si="0"/>
        <v>-</v>
      </c>
      <c r="H39" s="20">
        <f t="shared" si="19"/>
        <v>0</v>
      </c>
      <c r="I39" s="14" t="str">
        <f t="shared" si="1"/>
        <v>-</v>
      </c>
      <c r="J39" s="20">
        <f t="shared" si="19"/>
        <v>1.2642548915412277E-2</v>
      </c>
      <c r="K39" s="14">
        <f t="shared" si="2"/>
        <v>1.9888654639234483E-2</v>
      </c>
      <c r="L39" s="20">
        <f t="shared" si="19"/>
        <v>0</v>
      </c>
      <c r="M39" s="14" t="str">
        <f t="shared" si="3"/>
        <v>-</v>
      </c>
      <c r="N39" s="20">
        <f t="shared" si="19"/>
        <v>-3.2799594136490362E-2</v>
      </c>
      <c r="O39" s="14">
        <f t="shared" si="4"/>
        <v>-5.1598756267611588E-2</v>
      </c>
      <c r="P39" s="20">
        <f t="shared" si="19"/>
        <v>-1.4076858411347093E-3</v>
      </c>
      <c r="Q39" s="14">
        <f t="shared" si="5"/>
        <v>-2.2145041891621642E-3</v>
      </c>
      <c r="R39" s="20">
        <f t="shared" si="19"/>
        <v>0</v>
      </c>
      <c r="S39" s="14" t="str">
        <f t="shared" si="6"/>
        <v>-</v>
      </c>
      <c r="T39" s="20">
        <f t="shared" si="19"/>
        <v>1.4522466628474895E-5</v>
      </c>
      <c r="U39" s="14">
        <f t="shared" si="7"/>
        <v>2.2846051474019469E-5</v>
      </c>
      <c r="V39" s="20">
        <f t="shared" si="19"/>
        <v>-1.8769874641691109E-2</v>
      </c>
      <c r="W39" s="14">
        <f t="shared" si="8"/>
        <v>-2.9527871069988575E-2</v>
      </c>
      <c r="X39" s="20">
        <f t="shared" si="19"/>
        <v>4.3424901875974697E-3</v>
      </c>
      <c r="Y39" s="14">
        <f t="shared" si="20"/>
        <v>6.8313983353548505E-3</v>
      </c>
      <c r="Z39" s="20">
        <f t="shared" si="19"/>
        <v>0</v>
      </c>
      <c r="AA39" s="14" t="str">
        <f t="shared" si="10"/>
        <v>-</v>
      </c>
      <c r="AB39" s="20">
        <f t="shared" si="19"/>
        <v>4.6074524478811885E-4</v>
      </c>
      <c r="AC39" s="14">
        <f t="shared" si="11"/>
        <v>7.2482243189823242E-4</v>
      </c>
      <c r="AD39" s="20">
        <f t="shared" si="19"/>
        <v>0</v>
      </c>
      <c r="AE39" s="14" t="str">
        <f t="shared" si="12"/>
        <v>-</v>
      </c>
      <c r="AF39" s="20">
        <f t="shared" si="19"/>
        <v>-2.904493325694979E-5</v>
      </c>
      <c r="AG39" s="14">
        <f t="shared" si="13"/>
        <v>-4.5692102948038937E-5</v>
      </c>
      <c r="AH39" s="20">
        <f t="shared" si="19"/>
        <v>1.4522466628474895E-5</v>
      </c>
      <c r="AI39" s="14">
        <f t="shared" si="14"/>
        <v>2.2846051474026408E-5</v>
      </c>
      <c r="AJ39" s="20">
        <f t="shared" si="19"/>
        <v>2.1430226347121106E-3</v>
      </c>
      <c r="AK39" s="14">
        <f t="shared" si="15"/>
        <v>3.3713009418450193E-3</v>
      </c>
      <c r="AL39" s="20">
        <f t="shared" si="21"/>
        <v>0</v>
      </c>
      <c r="AM39" s="14" t="str">
        <f t="shared" si="16"/>
        <v>-</v>
      </c>
      <c r="AN39" s="20">
        <f t="shared" si="22"/>
        <v>-2.3247197112794549E-3</v>
      </c>
      <c r="AO39" s="14">
        <f t="shared" si="17"/>
        <v>-4.0621575276399494E-3</v>
      </c>
      <c r="AP39" s="20">
        <f t="shared" si="23"/>
        <v>0.10465928133835112</v>
      </c>
      <c r="AQ39" s="14">
        <f t="shared" si="18"/>
        <v>0.16583192059942137</v>
      </c>
    </row>
    <row r="40" spans="2:43" x14ac:dyDescent="0.25">
      <c r="B40" s="5" t="s">
        <v>89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</row>
    <row r="41" spans="2:43" x14ac:dyDescent="0.25">
      <c r="B41" s="5" t="s">
        <v>90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</row>
    <row r="42" spans="2:43" x14ac:dyDescent="0.25">
      <c r="B42" s="5" t="s">
        <v>21</v>
      </c>
      <c r="D42" s="24"/>
      <c r="E42" s="25"/>
      <c r="F42" s="20">
        <f t="shared" si="19"/>
        <v>0</v>
      </c>
      <c r="G42" s="14" t="str">
        <f t="shared" si="0"/>
        <v>-</v>
      </c>
      <c r="H42" s="20">
        <f t="shared" si="19"/>
        <v>0</v>
      </c>
      <c r="I42" s="14" t="str">
        <f t="shared" si="1"/>
        <v>-</v>
      </c>
      <c r="J42" s="20">
        <f t="shared" si="19"/>
        <v>-6.2539568410764357E-3</v>
      </c>
      <c r="K42" s="14">
        <f t="shared" si="2"/>
        <v>-1.2780144108445973E-2</v>
      </c>
      <c r="L42" s="20">
        <f t="shared" si="19"/>
        <v>0</v>
      </c>
      <c r="M42" s="14" t="str">
        <f t="shared" si="3"/>
        <v>-</v>
      </c>
      <c r="N42" s="20">
        <f t="shared" si="19"/>
        <v>2.8952966419890869E-2</v>
      </c>
      <c r="O42" s="14">
        <f t="shared" si="4"/>
        <v>5.9166235491563884E-2</v>
      </c>
      <c r="P42" s="20">
        <f t="shared" si="19"/>
        <v>-1.7153636978819442E-3</v>
      </c>
      <c r="Q42" s="14">
        <f t="shared" si="5"/>
        <v>-3.5053959939952903E-3</v>
      </c>
      <c r="R42" s="20">
        <f t="shared" si="19"/>
        <v>0</v>
      </c>
      <c r="S42" s="14" t="str">
        <f t="shared" si="6"/>
        <v>-</v>
      </c>
      <c r="T42" s="20">
        <f t="shared" si="19"/>
        <v>1.0754216264063921E-4</v>
      </c>
      <c r="U42" s="14">
        <f t="shared" si="7"/>
        <v>2.197655614208649E-4</v>
      </c>
      <c r="V42" s="20">
        <f t="shared" si="19"/>
        <v>4.542746430037603E-3</v>
      </c>
      <c r="W42" s="14">
        <f t="shared" si="8"/>
        <v>9.2832354778475817E-3</v>
      </c>
      <c r="X42" s="20">
        <f t="shared" si="19"/>
        <v>-8.7531472901656304E-3</v>
      </c>
      <c r="Y42" s="14">
        <f t="shared" si="20"/>
        <v>-1.7887313042524153E-2</v>
      </c>
      <c r="Z42" s="20">
        <f t="shared" si="19"/>
        <v>5.3771081320430625E-5</v>
      </c>
      <c r="AA42" s="14">
        <f t="shared" si="10"/>
        <v>1.0988278071043245E-4</v>
      </c>
      <c r="AB42" s="20">
        <f t="shared" si="19"/>
        <v>-7.2288703956724376E-4</v>
      </c>
      <c r="AC42" s="14">
        <f t="shared" si="11"/>
        <v>-1.477240853201181E-3</v>
      </c>
      <c r="AD42" s="20">
        <f t="shared" si="19"/>
        <v>0</v>
      </c>
      <c r="AE42" s="14" t="str">
        <f t="shared" si="12"/>
        <v>-</v>
      </c>
      <c r="AF42" s="20">
        <f t="shared" si="19"/>
        <v>-1.0754216264041716E-4</v>
      </c>
      <c r="AG42" s="14">
        <f t="shared" si="13"/>
        <v>-2.1976556142047632E-4</v>
      </c>
      <c r="AH42" s="20">
        <f t="shared" si="19"/>
        <v>5.377108132020858E-5</v>
      </c>
      <c r="AI42" s="14">
        <f t="shared" si="14"/>
        <v>1.0988278071004387E-4</v>
      </c>
      <c r="AJ42" s="20">
        <f t="shared" si="19"/>
        <v>1.3052522419187973E-4</v>
      </c>
      <c r="AK42" s="14">
        <f t="shared" si="15"/>
        <v>2.6673212133513508E-4</v>
      </c>
      <c r="AL42" s="20">
        <f t="shared" si="21"/>
        <v>0</v>
      </c>
      <c r="AM42" s="14" t="str">
        <f t="shared" si="16"/>
        <v>-</v>
      </c>
      <c r="AN42" s="20">
        <f t="shared" si="22"/>
        <v>3.1028958930761075E-3</v>
      </c>
      <c r="AO42" s="14">
        <f t="shared" si="17"/>
        <v>6.5064307864578994E-3</v>
      </c>
      <c r="AP42" s="20">
        <f t="shared" si="23"/>
        <v>8.4821828158121226E-2</v>
      </c>
      <c r="AQ42" s="14">
        <f t="shared" si="18"/>
        <v>0.17406014003022036</v>
      </c>
    </row>
    <row r="43" spans="2:43" x14ac:dyDescent="0.25">
      <c r="B43" s="5" t="s">
        <v>22</v>
      </c>
      <c r="D43" s="24"/>
      <c r="E43" s="25"/>
      <c r="F43" s="20">
        <f t="shared" si="19"/>
        <v>0</v>
      </c>
      <c r="G43" s="14"/>
      <c r="H43" s="20">
        <f t="shared" si="19"/>
        <v>0</v>
      </c>
      <c r="I43" s="14" t="str">
        <f t="shared" si="1"/>
        <v>-</v>
      </c>
      <c r="J43" s="20">
        <f t="shared" si="19"/>
        <v>-2.3944092801525763E-2</v>
      </c>
      <c r="K43" s="14">
        <f t="shared" si="2"/>
        <v>-5.4577540175710412E-2</v>
      </c>
      <c r="L43" s="20">
        <f t="shared" si="19"/>
        <v>0</v>
      </c>
      <c r="M43" s="14" t="str">
        <f t="shared" si="3"/>
        <v>-</v>
      </c>
      <c r="N43" s="20">
        <f t="shared" si="19"/>
        <v>2.4045194725818231E-2</v>
      </c>
      <c r="O43" s="14">
        <f t="shared" si="4"/>
        <v>5.4807989263117786E-2</v>
      </c>
      <c r="P43" s="20">
        <f t="shared" si="19"/>
        <v>-1.5445571809623582E-3</v>
      </c>
      <c r="Q43" s="14">
        <f t="shared" si="5"/>
        <v>-3.5206233243583896E-3</v>
      </c>
      <c r="R43" s="20">
        <f t="shared" si="19"/>
        <v>1.7489869647474565E-3</v>
      </c>
      <c r="S43" s="14">
        <f t="shared" si="6"/>
        <v>3.9865952377705089E-3</v>
      </c>
      <c r="T43" s="20">
        <f t="shared" si="19"/>
        <v>4.7213716835914354E-5</v>
      </c>
      <c r="U43" s="14">
        <f t="shared" si="7"/>
        <v>1.0761771384761867E-4</v>
      </c>
      <c r="V43" s="20">
        <f t="shared" si="19"/>
        <v>1.4976294161217041E-2</v>
      </c>
      <c r="W43" s="14">
        <f t="shared" si="8"/>
        <v>3.4136574020252927E-2</v>
      </c>
      <c r="X43" s="20">
        <f t="shared" si="19"/>
        <v>-1.3996249875398714E-3</v>
      </c>
      <c r="Y43" s="14">
        <f t="shared" si="20"/>
        <v>-3.1902686654942947E-3</v>
      </c>
      <c r="Z43" s="20">
        <f t="shared" si="19"/>
        <v>0</v>
      </c>
      <c r="AA43" s="14" t="str">
        <f t="shared" si="10"/>
        <v>-</v>
      </c>
      <c r="AB43" s="20">
        <f t="shared" si="19"/>
        <v>-4.3569254376318867E-5</v>
      </c>
      <c r="AC43" s="14">
        <f t="shared" si="11"/>
        <v>-9.9310621239884211E-5</v>
      </c>
      <c r="AD43" s="20">
        <f t="shared" si="19"/>
        <v>0</v>
      </c>
      <c r="AE43" s="14" t="str">
        <f t="shared" si="12"/>
        <v>-</v>
      </c>
      <c r="AF43" s="20">
        <f t="shared" si="19"/>
        <v>-4.7213716835914354E-5</v>
      </c>
      <c r="AG43" s="14">
        <f t="shared" si="13"/>
        <v>-1.0761771384761726E-4</v>
      </c>
      <c r="AH43" s="20">
        <f t="shared" si="19"/>
        <v>0</v>
      </c>
      <c r="AI43" s="14" t="str">
        <f t="shared" si="14"/>
        <v>-</v>
      </c>
      <c r="AJ43" s="20">
        <f t="shared" si="19"/>
        <v>6.6742728571278498E-4</v>
      </c>
      <c r="AK43" s="14">
        <f t="shared" si="15"/>
        <v>1.5213163347762779E-3</v>
      </c>
      <c r="AL43" s="20">
        <f t="shared" si="21"/>
        <v>0</v>
      </c>
      <c r="AM43" s="14" t="str">
        <f t="shared" si="16"/>
        <v>-</v>
      </c>
      <c r="AN43" s="20">
        <f t="shared" si="22"/>
        <v>1.1337177894622741E-2</v>
      </c>
      <c r="AO43" s="14">
        <f t="shared" si="17"/>
        <v>2.6698885625024441E-2</v>
      </c>
      <c r="AP43" s="20">
        <f t="shared" si="23"/>
        <v>7.6837959458107674E-2</v>
      </c>
      <c r="AQ43" s="14">
        <f t="shared" si="18"/>
        <v>0.1776911486598852</v>
      </c>
    </row>
    <row r="44" spans="2:43" x14ac:dyDescent="0.25">
      <c r="B44" s="5" t="s">
        <v>23</v>
      </c>
      <c r="D44" s="24"/>
      <c r="E44" s="25"/>
      <c r="F44" s="20">
        <f t="shared" si="19"/>
        <v>0</v>
      </c>
      <c r="G44" s="14"/>
      <c r="H44" s="20">
        <f t="shared" si="19"/>
        <v>0</v>
      </c>
      <c r="I44" s="14" t="str">
        <f t="shared" si="1"/>
        <v>-</v>
      </c>
      <c r="J44" s="20">
        <f t="shared" si="19"/>
        <v>-3.6515954324350952E-3</v>
      </c>
      <c r="K44" s="14">
        <f t="shared" si="2"/>
        <v>-5.1255632738335163E-3</v>
      </c>
      <c r="L44" s="20">
        <f t="shared" si="19"/>
        <v>0</v>
      </c>
      <c r="M44" s="14" t="str">
        <f t="shared" si="3"/>
        <v>-</v>
      </c>
      <c r="N44" s="20">
        <f t="shared" si="19"/>
        <v>-8.6930374117988318E-3</v>
      </c>
      <c r="O44" s="14">
        <f t="shared" si="4"/>
        <v>-1.2201985165225243E-2</v>
      </c>
      <c r="P44" s="20">
        <f t="shared" si="19"/>
        <v>-1.1015595184803439E-3</v>
      </c>
      <c r="Q44" s="14">
        <f t="shared" si="5"/>
        <v>-1.5462044238835973E-3</v>
      </c>
      <c r="R44" s="20">
        <f t="shared" si="19"/>
        <v>0</v>
      </c>
      <c r="S44" s="14" t="str">
        <f t="shared" si="6"/>
        <v>-</v>
      </c>
      <c r="T44" s="20">
        <f t="shared" si="19"/>
        <v>7.1819036655540458E-5</v>
      </c>
      <c r="U44" s="14">
        <f t="shared" si="7"/>
        <v>1.0080881725669025E-4</v>
      </c>
      <c r="V44" s="20">
        <f t="shared" si="19"/>
        <v>8.6613254648159055E-3</v>
      </c>
      <c r="W44" s="14">
        <f t="shared" si="8"/>
        <v>1.2157472679161244E-2</v>
      </c>
      <c r="X44" s="20">
        <f t="shared" si="19"/>
        <v>-7.2688018129356546E-3</v>
      </c>
      <c r="Y44" s="14">
        <f t="shared" si="20"/>
        <v>-1.0202856342251789E-2</v>
      </c>
      <c r="Z44" s="20">
        <f t="shared" si="19"/>
        <v>7.0589707729884488E-5</v>
      </c>
      <c r="AA44" s="14">
        <f t="shared" si="10"/>
        <v>9.9083269257373152E-5</v>
      </c>
      <c r="AB44" s="20">
        <f t="shared" si="19"/>
        <v>-1.1052491545782139E-4</v>
      </c>
      <c r="AC44" s="14">
        <f t="shared" si="11"/>
        <v>-1.5513833829511325E-4</v>
      </c>
      <c r="AD44" s="20">
        <f t="shared" si="19"/>
        <v>0</v>
      </c>
      <c r="AE44" s="14" t="str">
        <f t="shared" si="12"/>
        <v>-</v>
      </c>
      <c r="AF44" s="20">
        <f t="shared" si="19"/>
        <v>-3.5243800676798553E-4</v>
      </c>
      <c r="AG44" s="14">
        <f t="shared" si="13"/>
        <v>-4.9469973802336586E-4</v>
      </c>
      <c r="AH44" s="20">
        <f t="shared" si="19"/>
        <v>0</v>
      </c>
      <c r="AI44" s="14" t="str">
        <f t="shared" si="14"/>
        <v>-</v>
      </c>
      <c r="AJ44" s="20">
        <f t="shared" si="19"/>
        <v>1.2070408225945961E-3</v>
      </c>
      <c r="AK44" s="14">
        <f t="shared" si="15"/>
        <v>1.6942632952585274E-3</v>
      </c>
      <c r="AL44" s="20">
        <f t="shared" si="21"/>
        <v>0</v>
      </c>
      <c r="AM44" s="14" t="str">
        <f t="shared" si="16"/>
        <v>-</v>
      </c>
      <c r="AN44" s="20">
        <f t="shared" si="22"/>
        <v>8.307235477550412E-3</v>
      </c>
      <c r="AO44" s="14">
        <f t="shared" si="17"/>
        <v>1.1603585906432484E-2</v>
      </c>
      <c r="AP44" s="20">
        <f t="shared" si="23"/>
        <v>9.6655123435147927E-2</v>
      </c>
      <c r="AQ44" s="14">
        <f t="shared" si="18"/>
        <v>0.13759192569901924</v>
      </c>
    </row>
    <row r="45" spans="2:43" x14ac:dyDescent="0.25">
      <c r="B45" s="5" t="s">
        <v>76</v>
      </c>
      <c r="D45" s="24"/>
      <c r="E45" s="25"/>
      <c r="F45" s="20">
        <f t="shared" si="19"/>
        <v>0</v>
      </c>
      <c r="G45" s="14" t="str">
        <f>IF(G21-E21=0,"-",G21-E21)</f>
        <v>-</v>
      </c>
      <c r="H45" s="20">
        <f t="shared" si="19"/>
        <v>0</v>
      </c>
      <c r="I45" s="14" t="str">
        <f t="shared" si="1"/>
        <v>-</v>
      </c>
      <c r="J45" s="20">
        <f t="shared" si="19"/>
        <v>1.0487676979549221E-3</v>
      </c>
      <c r="K45" s="14">
        <f t="shared" si="2"/>
        <v>1.9999999999998548E-3</v>
      </c>
      <c r="L45" s="20">
        <f t="shared" si="19"/>
        <v>0</v>
      </c>
      <c r="M45" s="14" t="str">
        <f t="shared" si="3"/>
        <v>-</v>
      </c>
      <c r="N45" s="20">
        <f t="shared" si="19"/>
        <v>-2.5170424750917908E-2</v>
      </c>
      <c r="O45" s="14">
        <f t="shared" si="4"/>
        <v>-4.8000000000000223E-2</v>
      </c>
      <c r="P45" s="20">
        <f t="shared" si="19"/>
        <v>5.2438384897779411E-4</v>
      </c>
      <c r="Q45" s="14">
        <f t="shared" si="5"/>
        <v>1.0000000000005421E-3</v>
      </c>
      <c r="R45" s="20">
        <f t="shared" si="19"/>
        <v>0</v>
      </c>
      <c r="S45" s="14" t="str">
        <f t="shared" si="6"/>
        <v>-</v>
      </c>
      <c r="T45" s="20">
        <f t="shared" si="19"/>
        <v>0</v>
      </c>
      <c r="U45" s="14" t="str">
        <f t="shared" si="7"/>
        <v>-</v>
      </c>
      <c r="V45" s="20">
        <f t="shared" si="19"/>
        <v>2.0450970110120315E-2</v>
      </c>
      <c r="W45" s="14">
        <f t="shared" si="8"/>
        <v>3.8999999999999438E-2</v>
      </c>
      <c r="X45" s="20">
        <f t="shared" si="19"/>
        <v>-8.3901415836390436E-3</v>
      </c>
      <c r="Y45" s="14">
        <f t="shared" si="20"/>
        <v>-1.599999999999966E-2</v>
      </c>
      <c r="Z45" s="20">
        <f t="shared" si="19"/>
        <v>0</v>
      </c>
      <c r="AA45" s="14" t="str">
        <f t="shared" si="10"/>
        <v>-</v>
      </c>
      <c r="AB45" s="20">
        <f t="shared" si="19"/>
        <v>-1.5731515469323831E-3</v>
      </c>
      <c r="AC45" s="14">
        <f t="shared" si="11"/>
        <v>-2.9999999999999888E-3</v>
      </c>
      <c r="AD45" s="20">
        <f t="shared" si="19"/>
        <v>0</v>
      </c>
      <c r="AE45" s="14" t="str">
        <f t="shared" si="12"/>
        <v>-</v>
      </c>
      <c r="AF45" s="20">
        <f t="shared" si="19"/>
        <v>-3.1463030938648773E-3</v>
      </c>
      <c r="AG45" s="14">
        <f t="shared" si="13"/>
        <v>-6.000000000000387E-3</v>
      </c>
      <c r="AH45" s="20">
        <f t="shared" si="19"/>
        <v>5.2438384897768309E-4</v>
      </c>
      <c r="AI45" s="14">
        <f t="shared" si="14"/>
        <v>1.0000000000005456E-3</v>
      </c>
      <c r="AJ45" s="20">
        <f t="shared" si="19"/>
        <v>0</v>
      </c>
      <c r="AK45" s="14" t="str">
        <f t="shared" si="15"/>
        <v>-</v>
      </c>
      <c r="AL45" s="20">
        <f t="shared" si="21"/>
        <v>0</v>
      </c>
      <c r="AM45" s="14" t="str">
        <f t="shared" si="16"/>
        <v>-</v>
      </c>
      <c r="AN45" s="20">
        <f t="shared" si="22"/>
        <v>-2.7792343995804991E-2</v>
      </c>
      <c r="AO45" s="14">
        <f t="shared" si="17"/>
        <v>-5.3000000000000082E-2</v>
      </c>
      <c r="AP45" s="20">
        <f t="shared" si="23"/>
        <v>6.6596748820136553E-2</v>
      </c>
      <c r="AQ45" s="14">
        <f t="shared" si="18"/>
        <v>0.12700000000000025</v>
      </c>
    </row>
    <row r="46" spans="2:43" x14ac:dyDescent="0.25">
      <c r="B46" s="5" t="s">
        <v>77</v>
      </c>
      <c r="D46" s="24"/>
      <c r="E46" s="25"/>
      <c r="F46" s="20">
        <f t="shared" si="19"/>
        <v>0</v>
      </c>
      <c r="G46" s="14" t="str">
        <f>IF(G22-E22=0,"-",G22-E22)</f>
        <v>-</v>
      </c>
      <c r="H46" s="20">
        <f t="shared" si="19"/>
        <v>0</v>
      </c>
      <c r="I46" s="14" t="str">
        <f t="shared" si="1"/>
        <v>-</v>
      </c>
      <c r="J46" s="20">
        <f t="shared" si="19"/>
        <v>5.721291377196458E-3</v>
      </c>
      <c r="K46" s="14">
        <f t="shared" si="2"/>
        <v>1.399999999999992E-2</v>
      </c>
      <c r="L46" s="20">
        <f t="shared" si="19"/>
        <v>0</v>
      </c>
      <c r="M46" s="14" t="str">
        <f t="shared" si="3"/>
        <v>-</v>
      </c>
      <c r="N46" s="20">
        <f t="shared" si="19"/>
        <v>-1.7163874131589485E-2</v>
      </c>
      <c r="O46" s="14">
        <f t="shared" si="4"/>
        <v>-4.199999999999976E-2</v>
      </c>
      <c r="P46" s="20">
        <f t="shared" si="19"/>
        <v>4.0866366979941393E-4</v>
      </c>
      <c r="Q46" s="14">
        <f t="shared" si="5"/>
        <v>9.9999999999938333E-4</v>
      </c>
      <c r="R46" s="20">
        <f t="shared" si="19"/>
        <v>0</v>
      </c>
      <c r="S46" s="14" t="str">
        <f t="shared" si="6"/>
        <v>-</v>
      </c>
      <c r="T46" s="20">
        <f t="shared" si="19"/>
        <v>0</v>
      </c>
      <c r="U46" s="14" t="str">
        <f t="shared" si="7"/>
        <v>-</v>
      </c>
      <c r="V46" s="20">
        <f t="shared" si="19"/>
        <v>2.125051082958751E-2</v>
      </c>
      <c r="W46" s="14">
        <f t="shared" si="8"/>
        <v>5.2000000000000351E-2</v>
      </c>
      <c r="X46" s="20">
        <f t="shared" si="19"/>
        <v>-8.581937065794909E-3</v>
      </c>
      <c r="Y46" s="14">
        <f t="shared" si="20"/>
        <v>-2.1000000000000102E-2</v>
      </c>
      <c r="Z46" s="20">
        <f t="shared" si="19"/>
        <v>0</v>
      </c>
      <c r="AA46" s="14" t="str">
        <f t="shared" si="10"/>
        <v>-</v>
      </c>
      <c r="AB46" s="20">
        <f t="shared" si="19"/>
        <v>-1.225991009399241E-3</v>
      </c>
      <c r="AC46" s="14">
        <f t="shared" si="11"/>
        <v>-2.9999999999999515E-3</v>
      </c>
      <c r="AD46" s="20">
        <f t="shared" si="19"/>
        <v>0</v>
      </c>
      <c r="AE46" s="14" t="str">
        <f t="shared" si="12"/>
        <v>-</v>
      </c>
      <c r="AF46" s="20">
        <f t="shared" si="19"/>
        <v>-2.451982018798593E-3</v>
      </c>
      <c r="AG46" s="14">
        <f t="shared" si="13"/>
        <v>-5.999999999999903E-3</v>
      </c>
      <c r="AH46" s="20">
        <f t="shared" si="19"/>
        <v>0</v>
      </c>
      <c r="AI46" s="14" t="str">
        <f t="shared" si="14"/>
        <v>-</v>
      </c>
      <c r="AJ46" s="20">
        <f t="shared" si="19"/>
        <v>-1.1033919084593391E-2</v>
      </c>
      <c r="AK46" s="14">
        <f t="shared" si="15"/>
        <v>-2.700000000000001E-2</v>
      </c>
      <c r="AL46" s="20">
        <f t="shared" si="21"/>
        <v>0</v>
      </c>
      <c r="AM46" s="14" t="str">
        <f t="shared" si="16"/>
        <v>-</v>
      </c>
      <c r="AN46" s="20">
        <f t="shared" si="22"/>
        <v>-3.0241111565181611E-2</v>
      </c>
      <c r="AO46" s="14">
        <f t="shared" si="17"/>
        <v>-7.3999999999999594E-2</v>
      </c>
      <c r="AP46" s="20">
        <f t="shared" si="23"/>
        <v>7.5602778912954527E-2</v>
      </c>
      <c r="AQ46" s="14">
        <f t="shared" si="18"/>
        <v>0.18499999999999955</v>
      </c>
    </row>
    <row r="47" spans="2:43" x14ac:dyDescent="0.25">
      <c r="B47" s="5" t="s">
        <v>78</v>
      </c>
      <c r="D47" s="24"/>
      <c r="E47" s="25"/>
      <c r="F47" s="20">
        <f t="shared" si="19"/>
        <v>0</v>
      </c>
      <c r="G47" s="14" t="str">
        <f>IF(G23-E23=0,"-",G23-E23)</f>
        <v>-</v>
      </c>
      <c r="H47" s="20">
        <f t="shared" si="19"/>
        <v>0</v>
      </c>
      <c r="I47" s="14" t="str">
        <f t="shared" si="1"/>
        <v>-</v>
      </c>
      <c r="J47" s="20">
        <f t="shared" si="19"/>
        <v>7.4868979286251136E-3</v>
      </c>
      <c r="K47" s="14">
        <f t="shared" si="2"/>
        <v>3.0000000000000727E-2</v>
      </c>
      <c r="L47" s="20">
        <f t="shared" si="19"/>
        <v>0</v>
      </c>
      <c r="M47" s="14" t="str">
        <f t="shared" si="3"/>
        <v>-</v>
      </c>
      <c r="N47" s="20">
        <f t="shared" si="19"/>
        <v>-7.4868979286251136E-3</v>
      </c>
      <c r="O47" s="14">
        <f t="shared" si="4"/>
        <v>-3.0000000000000727E-2</v>
      </c>
      <c r="P47" s="20">
        <f t="shared" si="19"/>
        <v>-4.9912652857486695E-4</v>
      </c>
      <c r="Q47" s="14">
        <f t="shared" si="5"/>
        <v>-1.9999999999996102E-3</v>
      </c>
      <c r="R47" s="20">
        <f t="shared" si="19"/>
        <v>0</v>
      </c>
      <c r="S47" s="14" t="str">
        <f t="shared" si="6"/>
        <v>-</v>
      </c>
      <c r="T47" s="20">
        <f t="shared" si="19"/>
        <v>2.4956326428760001E-4</v>
      </c>
      <c r="U47" s="14">
        <f t="shared" si="7"/>
        <v>1.000000000000311E-3</v>
      </c>
      <c r="V47" s="20">
        <f t="shared" si="19"/>
        <v>2.2959820314449542E-2</v>
      </c>
      <c r="W47" s="14">
        <f t="shared" si="8"/>
        <v>9.1999999999999763E-2</v>
      </c>
      <c r="X47" s="20">
        <f t="shared" si="19"/>
        <v>-8.7347142500624475E-3</v>
      </c>
      <c r="Y47" s="14">
        <f t="shared" si="20"/>
        <v>-3.5000000000000253E-2</v>
      </c>
      <c r="Z47" s="20">
        <f t="shared" si="19"/>
        <v>0</v>
      </c>
      <c r="AA47" s="14" t="str">
        <f t="shared" si="10"/>
        <v>-</v>
      </c>
      <c r="AB47" s="20">
        <f t="shared" si="19"/>
        <v>-4.9912652857475592E-4</v>
      </c>
      <c r="AC47" s="14">
        <f t="shared" si="11"/>
        <v>-1.9999999999996132E-3</v>
      </c>
      <c r="AD47" s="20">
        <f t="shared" si="19"/>
        <v>0</v>
      </c>
      <c r="AE47" s="14" t="str">
        <f t="shared" si="12"/>
        <v>-</v>
      </c>
      <c r="AF47" s="20">
        <f t="shared" si="19"/>
        <v>-2.3209383578737364E-2</v>
      </c>
      <c r="AG47" s="14">
        <f t="shared" si="13"/>
        <v>-9.3000000000000083E-2</v>
      </c>
      <c r="AH47" s="20">
        <f t="shared" si="19"/>
        <v>0</v>
      </c>
      <c r="AI47" s="14" t="str">
        <f t="shared" si="14"/>
        <v>-</v>
      </c>
      <c r="AJ47" s="20">
        <f t="shared" si="19"/>
        <v>-1.3975542800099827E-2</v>
      </c>
      <c r="AK47" s="14">
        <f t="shared" si="15"/>
        <v>-5.6000000000000216E-2</v>
      </c>
      <c r="AL47" s="20">
        <f t="shared" si="21"/>
        <v>0</v>
      </c>
      <c r="AM47" s="14" t="str">
        <f t="shared" si="16"/>
        <v>-</v>
      </c>
      <c r="AN47" s="20">
        <f t="shared" si="22"/>
        <v>-3.3191914150237145E-2</v>
      </c>
      <c r="AO47" s="14">
        <f t="shared" si="17"/>
        <v>-0.13300000000000023</v>
      </c>
      <c r="AP47" s="20">
        <f t="shared" si="23"/>
        <v>8.4352383329173941E-2</v>
      </c>
      <c r="AQ47" s="14">
        <f t="shared" si="18"/>
        <v>0.33799999999999997</v>
      </c>
    </row>
    <row r="48" spans="2:43" x14ac:dyDescent="0.25">
      <c r="B48" s="5" t="s">
        <v>79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</row>
    <row r="49" spans="2:52" ht="16.5" thickBot="1" x14ac:dyDescent="0.3">
      <c r="B49" s="5" t="s">
        <v>24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0</v>
      </c>
      <c r="I49" s="15" t="str">
        <f>IF(I25-G25=0,"-",I25-G25)</f>
        <v>-</v>
      </c>
      <c r="J49" s="21">
        <f>J25-H25</f>
        <v>4.9120238760491652E-3</v>
      </c>
      <c r="K49" s="15">
        <f>IF(K25-I25=0,"-",K25-I25)</f>
        <v>1.1934206543765631E-2</v>
      </c>
      <c r="L49" s="21">
        <f>L25-J25</f>
        <v>0</v>
      </c>
      <c r="M49" s="15" t="str">
        <f>IF(M25-K25=0,"-",M25-K25)</f>
        <v>-</v>
      </c>
      <c r="N49" s="21">
        <f>N25-L25</f>
        <v>-1.7268456419880396E-2</v>
      </c>
      <c r="O49" s="15">
        <f>IF(O25-M25=0,"-",O25-M25)</f>
        <v>-4.1955277662987955E-2</v>
      </c>
      <c r="P49" s="21">
        <f>P25-N25</f>
        <v>5.8523693388490283E-4</v>
      </c>
      <c r="Q49" s="15">
        <f>IF(Q25-O25=0,"-",Q25-O25)</f>
        <v>1.4218860946659632E-3</v>
      </c>
      <c r="R49" s="21">
        <f>R25-P25</f>
        <v>0</v>
      </c>
      <c r="S49" s="15" t="str">
        <f>IF(S25-Q25=0,"-",S25-Q25)</f>
        <v>-</v>
      </c>
      <c r="T49" s="21">
        <f>T25-R25</f>
        <v>7.9451466657332048E-5</v>
      </c>
      <c r="U49" s="15">
        <f>IF(U25-S25=0,"-",U25-S25)</f>
        <v>1.930345285814615E-4</v>
      </c>
      <c r="V49" s="21">
        <f>V25-T25</f>
        <v>2.1315359232419451E-2</v>
      </c>
      <c r="W49" s="15">
        <f>IF(W25-U25=0,"-",W25-U25)</f>
        <v>5.1787594289721038E-2</v>
      </c>
      <c r="X49" s="21">
        <f>X25-V25</f>
        <v>-8.6379033071894984E-3</v>
      </c>
      <c r="Y49" s="15">
        <f t="shared" ref="Y49" si="24">IF(Y25-U25=0,"-",Y25-U25)</f>
        <v>3.08010264768648E-2</v>
      </c>
      <c r="Z49" s="21">
        <f>Z25-X25</f>
        <v>1.9862866664333012E-5</v>
      </c>
      <c r="AA49" s="15">
        <f t="shared" ref="AA49" si="25">IF(AA25-Y25=0,"-",AA25-Y25)</f>
        <v>4.8258632145364508E-5</v>
      </c>
      <c r="AB49" s="21">
        <f>AB25-Z25</f>
        <v>-1.257509756909525E-3</v>
      </c>
      <c r="AC49" s="15">
        <f t="shared" ref="AC49" si="26">IF(AC25-AA25=0,"-",AC25-AA25)</f>
        <v>-3.0552337587231573E-3</v>
      </c>
      <c r="AD49" s="21">
        <f>AD25-AB25</f>
        <v>0</v>
      </c>
      <c r="AE49" s="15" t="str">
        <f t="shared" ref="AE49" si="27">IF(AE25-AC25=0,"-",AE25-AC25)</f>
        <v>-</v>
      </c>
      <c r="AF49" s="21">
        <f>AF25-AD25</f>
        <v>1.6570170446904564E-3</v>
      </c>
      <c r="AG49" s="15">
        <f t="shared" ref="AG49" si="28">IF(AG25-AE25=0,"-",AG25-AE25)</f>
        <v>4.0258728696942175E-3</v>
      </c>
      <c r="AH49" s="21">
        <f>AH25-AF25</f>
        <v>1.4437453463900241E-4</v>
      </c>
      <c r="AI49" s="15">
        <f t="shared" ref="AI49" si="29">IF(AI25-AG25=0,"-",AI25-AG25)</f>
        <v>3.5077099776391644E-4</v>
      </c>
      <c r="AJ49" s="21">
        <f>AJ25-AH25</f>
        <v>-1.028677000081557E-2</v>
      </c>
      <c r="AK49" s="15">
        <f t="shared" ref="AK49" si="30">IF(AK25-AI25=0,"-",AK25-AI25)</f>
        <v>-2.4992638667035234E-2</v>
      </c>
      <c r="AL49" s="21">
        <f>AL25-AJ25</f>
        <v>0</v>
      </c>
      <c r="AM49" s="15" t="str">
        <f t="shared" ref="AM49" si="31">IF(AM25-AK25=0,"-",AM25-AK25)</f>
        <v>-</v>
      </c>
      <c r="AN49" s="21">
        <f>AN25-AL25</f>
        <v>-2.9861809654748162E-2</v>
      </c>
      <c r="AO49" s="15">
        <f t="shared" ref="AO49" si="32">IF(AO25-AM25=0,"-",AO25-AM25)</f>
        <v>-7.6329481994017429E-2</v>
      </c>
      <c r="AP49" s="21">
        <f>AP25-AN25</f>
        <v>7.6935004519674277E-2</v>
      </c>
      <c r="AQ49" s="15">
        <f t="shared" ref="AQ49" si="33">IF(AQ25-AO25=0,"-",AQ25-AO25)</f>
        <v>0.1944498197519588</v>
      </c>
    </row>
    <row r="51" spans="2:52" x14ac:dyDescent="0.25">
      <c r="D51" s="16">
        <f>MAX(D31:D49)</f>
        <v>0</v>
      </c>
      <c r="F51" s="16">
        <f>MAX(F31:F49)</f>
        <v>0</v>
      </c>
      <c r="H51" s="16">
        <f>MAX(H31:H49)</f>
        <v>0</v>
      </c>
      <c r="J51" s="16">
        <f>MAX(J31:J49)</f>
        <v>1.2642548915412277E-2</v>
      </c>
      <c r="L51" s="16">
        <f>MAX(L31:L49)</f>
        <v>0</v>
      </c>
      <c r="N51" s="16">
        <f>MAX(N31:N49)</f>
        <v>2.8952966419890869E-2</v>
      </c>
      <c r="P51" s="16">
        <f>MAX(P31:P49)</f>
        <v>1.9792742120794404E-3</v>
      </c>
      <c r="R51" s="16">
        <f>MAX(R31:R49)</f>
        <v>1.7489869647474565E-3</v>
      </c>
      <c r="T51" s="16">
        <f>MAX(T31:T49)</f>
        <v>5.0410005289036608E-4</v>
      </c>
      <c r="V51" s="16">
        <f>MAX(V31:V49)</f>
        <v>2.2959820314449542E-2</v>
      </c>
      <c r="X51" s="16">
        <f>MAX(X31:X49)</f>
        <v>4.7706583954542636E-2</v>
      </c>
      <c r="Z51" s="16">
        <f>MAX(Z31:Z49)</f>
        <v>7.0589707729884488E-5</v>
      </c>
      <c r="AB51" s="16">
        <f>MAX(AB31:AB49)</f>
        <v>6.1776371263744245E-4</v>
      </c>
      <c r="AD51" s="16">
        <f>MAX(AD31:AD49)</f>
        <v>0</v>
      </c>
      <c r="AF51" s="16">
        <f>MAX(AF31:AF49)</f>
        <v>4.4025157232704393E-2</v>
      </c>
      <c r="AH51" s="16">
        <f>MAX(AH31:AH49)</f>
        <v>5.2438384897768309E-4</v>
      </c>
      <c r="AJ51" s="16">
        <f>MAX(AJ31:AJ49)</f>
        <v>6.1797752808988804E-2</v>
      </c>
      <c r="AL51" s="16">
        <f>MAX(AL31:AL49)</f>
        <v>0</v>
      </c>
      <c r="AN51" s="16">
        <f>MAX(AN31:AN49)</f>
        <v>1.5723270440251458E-2</v>
      </c>
      <c r="AP51" s="16">
        <f>MAX(AP31:AP49)</f>
        <v>0.10465928133835112</v>
      </c>
    </row>
    <row r="52" spans="2:52" ht="219" customHeight="1" x14ac:dyDescent="0.25">
      <c r="B52" s="17" t="s">
        <v>26</v>
      </c>
      <c r="C52" s="18"/>
      <c r="D52" s="65"/>
      <c r="E52" s="66"/>
      <c r="F52" s="57"/>
      <c r="G52" s="58"/>
      <c r="H52" s="57" t="s">
        <v>27</v>
      </c>
      <c r="I52" s="58"/>
      <c r="J52" s="57" t="s">
        <v>27</v>
      </c>
      <c r="K52" s="58"/>
      <c r="L52" s="57" t="s">
        <v>27</v>
      </c>
      <c r="M52" s="58"/>
      <c r="N52" s="57" t="s">
        <v>84</v>
      </c>
      <c r="O52" s="58"/>
      <c r="P52" s="57" t="s">
        <v>84</v>
      </c>
      <c r="Q52" s="58"/>
      <c r="R52" s="57" t="s">
        <v>27</v>
      </c>
      <c r="S52" s="58"/>
      <c r="T52" s="57" t="s">
        <v>85</v>
      </c>
      <c r="U52" s="58"/>
      <c r="V52" s="57" t="s">
        <v>86</v>
      </c>
      <c r="W52" s="58"/>
      <c r="X52" s="57" t="s">
        <v>86</v>
      </c>
      <c r="Y52" s="58"/>
      <c r="Z52" s="57" t="s">
        <v>82</v>
      </c>
      <c r="AA52" s="58"/>
      <c r="AB52" s="57" t="s">
        <v>81</v>
      </c>
      <c r="AC52" s="58"/>
      <c r="AD52" s="57" t="s">
        <v>27</v>
      </c>
      <c r="AE52" s="58"/>
      <c r="AF52" s="57" t="s">
        <v>86</v>
      </c>
      <c r="AG52" s="58"/>
      <c r="AH52" s="57" t="s">
        <v>87</v>
      </c>
      <c r="AI52" s="58"/>
      <c r="AJ52" s="57" t="s">
        <v>87</v>
      </c>
      <c r="AK52" s="58"/>
      <c r="AL52" s="57" t="s">
        <v>83</v>
      </c>
      <c r="AM52" s="58"/>
      <c r="AN52" s="57" t="s">
        <v>28</v>
      </c>
      <c r="AO52" s="58"/>
      <c r="AP52" s="59" t="s">
        <v>88</v>
      </c>
      <c r="AQ52" s="60"/>
      <c r="AR52" s="61"/>
      <c r="AS52" s="62"/>
    </row>
    <row r="54" spans="2:52" x14ac:dyDescent="0.25">
      <c r="B54" s="1" t="s">
        <v>12</v>
      </c>
      <c r="D54" s="1" t="str">
        <f t="shared" ref="D54:D65" si="34">IF(OR(D7="-",D7&lt;0.02),"",D$28&amp;",")</f>
        <v/>
      </c>
      <c r="E54" s="1" t="str">
        <f t="shared" ref="E54:E65" si="35">IF(OR(D7="-",D7&gt;-0.02),"",D$28&amp;",")</f>
        <v/>
      </c>
      <c r="F54" s="1" t="str">
        <f t="shared" ref="F54:F65" si="36">IF(OR(F31="-",F31&lt;0.02),"",F$28&amp;",")</f>
        <v/>
      </c>
      <c r="G54" s="1" t="str">
        <f t="shared" ref="G54:G65" si="37">IF(OR(F31="-",F31&gt;-0.02),"",F$28&amp;",")</f>
        <v/>
      </c>
      <c r="H54" s="1" t="str">
        <f t="shared" ref="H54:H65" si="38">IF(OR(H31="-",H31&lt;0.02),"",H$28&amp;",")</f>
        <v/>
      </c>
      <c r="I54" s="1" t="str">
        <f t="shared" ref="I54:I65" si="39">IF(OR(H31="-",H31&gt;-0.02),"",H$28&amp;",")</f>
        <v/>
      </c>
      <c r="J54" s="1" t="str">
        <f t="shared" ref="J54:J65" si="40">IF(OR(J31="-",J31&lt;0.02),"",J$28&amp;",")</f>
        <v/>
      </c>
      <c r="K54" s="1" t="str">
        <f t="shared" ref="K54:K65" si="41">IF(OR(J31="-",J31&gt;-0.02),"",J$28&amp;",")</f>
        <v/>
      </c>
      <c r="L54" s="1" t="str">
        <f t="shared" ref="L54:L65" si="42">IF(OR(L31="-",L31&lt;0.02),"",L$28&amp;",")</f>
        <v/>
      </c>
      <c r="M54" s="1" t="str">
        <f t="shared" ref="M54:M65" si="43">IF(OR(L31="-",L31&gt;-0.02),"",L$28&amp;",")</f>
        <v/>
      </c>
      <c r="N54" s="1" t="str">
        <f t="shared" ref="N54:N65" si="44">IF(OR(N31="-",N31&lt;0.02),"",N$28&amp;",")</f>
        <v/>
      </c>
      <c r="O54" s="1" t="str">
        <f t="shared" ref="O54:O65" si="45">IF(OR(N31="-",N31&gt;-0.02),"",N$28&amp;",")</f>
        <v/>
      </c>
      <c r="P54" s="1" t="str">
        <f t="shared" ref="P54:P65" si="46">IF(OR(P31="-",P31&lt;0.02),"",P$28&amp;",")</f>
        <v/>
      </c>
      <c r="Q54" s="1" t="str">
        <f t="shared" ref="Q54:Q65" si="47">IF(OR(P31="-",P31&gt;-0.02),"",P$28&amp;",")</f>
        <v/>
      </c>
      <c r="R54" s="1" t="str">
        <f t="shared" ref="R54:R65" si="48">IF(OR(R31="-",R31&lt;0.02),"",R$28&amp;",")</f>
        <v/>
      </c>
      <c r="S54" s="1" t="str">
        <f t="shared" ref="S54:S65" si="49">IF(OR(R31="-",R31&gt;-0.02),"",R$28&amp;",")</f>
        <v/>
      </c>
      <c r="T54" s="1" t="str">
        <f t="shared" ref="T54:T65" si="50">IF(OR(T31="-",T31&lt;0.02),"",T$28&amp;",")</f>
        <v/>
      </c>
      <c r="U54" s="1" t="str">
        <f t="shared" ref="U54:U65" si="51">IF(OR(T31="-",T31&gt;-0.02),"",T$28&amp;",")</f>
        <v/>
      </c>
      <c r="V54" s="1" t="str">
        <f t="shared" ref="V54:V65" si="52">IF(OR(V31="-",V31&lt;0.02),"",V$28&amp;",")</f>
        <v/>
      </c>
      <c r="W54" s="1" t="str">
        <f t="shared" ref="W54:W65" si="53">IF(OR(V31="-",V31&gt;-0.02),"",V$28&amp;",")</f>
        <v/>
      </c>
      <c r="X54" s="1" t="str">
        <f t="shared" ref="X54:X65" si="54">IF(OR(X31="-",X31&lt;0.02),"",X$28&amp;",")</f>
        <v/>
      </c>
      <c r="Y54" s="1" t="str">
        <f t="shared" ref="Y54:Y65" si="55">IF(OR(X31="-",X31&gt;-0.02),"",X$28&amp;",")</f>
        <v/>
      </c>
      <c r="Z54" s="1" t="str">
        <f t="shared" ref="Z54:Z65" si="56">IF(OR(Z31="-",Z31&lt;0.02),"",Z$28&amp;",")</f>
        <v/>
      </c>
      <c r="AA54" s="1" t="str">
        <f t="shared" ref="AA54:AA65" si="57">IF(OR(Z31="-",Z31&gt;-0.02),"",Z$28&amp;",")</f>
        <v/>
      </c>
      <c r="AB54" s="1" t="str">
        <f t="shared" ref="AB54:AB65" si="58">IF(OR(AB31="-",AB31&lt;0.02),"",AB$28&amp;",")</f>
        <v/>
      </c>
      <c r="AC54" s="1" t="str">
        <f t="shared" ref="AC54:AC65" si="59">IF(OR(AB31="-",AB31&gt;-0.02),"",AB$28&amp;",")</f>
        <v/>
      </c>
      <c r="AD54" s="1" t="str">
        <f t="shared" ref="AD54:AD65" si="60">IF(OR(AD31="-",AD31&lt;0.02),"",AD$28&amp;",")</f>
        <v/>
      </c>
      <c r="AE54" s="1" t="str">
        <f t="shared" ref="AE54:AE65" si="61">IF(OR(AD31="-",AD31&gt;-0.02),"",AD$28&amp;",")</f>
        <v/>
      </c>
      <c r="AF54" s="1" t="str">
        <f t="shared" ref="AF54:AF65" si="62">IF(OR(AF31="-",AF31&lt;0.02),"",AF$28&amp;",")</f>
        <v/>
      </c>
      <c r="AG54" s="1" t="str">
        <f t="shared" ref="AG54:AG65" si="63">IF(OR(AF31="-",AF31&gt;-0.02),"",AF$28&amp;",")</f>
        <v/>
      </c>
      <c r="AH54" s="1" t="str">
        <f t="shared" ref="AH54:AH65" si="64">IF(OR(AH31="-",AH31&lt;0.02),"",AH$28&amp;",")</f>
        <v/>
      </c>
      <c r="AI54" s="1" t="str">
        <f t="shared" ref="AI54:AI65" si="65">IF(OR(AH31="-",AH31&gt;-0.02),"",AH$28&amp;",")</f>
        <v/>
      </c>
      <c r="AJ54" s="1" t="str">
        <f t="shared" ref="AJ54:AJ65" si="66">IF(OR(AJ31="-",AJ31&lt;0.02),"",AJ$28&amp;",")</f>
        <v/>
      </c>
      <c r="AK54" s="1" t="str">
        <f t="shared" ref="AK54:AK65" si="67">IF(OR(AJ31="-",AJ31&gt;-0.02),"",AJ$28&amp;",")</f>
        <v/>
      </c>
      <c r="AL54" s="1" t="str">
        <f t="shared" ref="AL54:AL65" si="68">IF(OR(AL31="-",AL31&lt;0.02),"",AL$28&amp;",")</f>
        <v/>
      </c>
      <c r="AM54" s="1" t="str">
        <f t="shared" ref="AM54:AM65" si="69">IF(OR(AL31="-",AL31&gt;-0.02),"",AL$28&amp;",")</f>
        <v/>
      </c>
      <c r="AN54" s="1" t="str">
        <f t="shared" ref="AN54:AN65" si="70">IF(OR(AN31="-",AN31&lt;0.02),"",AN$28&amp;",")</f>
        <v/>
      </c>
      <c r="AO54" s="1" t="str">
        <f t="shared" ref="AO54:AO65" si="71">IF(OR(AN31="-",AN31&gt;-0.02),"",AN$28&amp;",")</f>
        <v/>
      </c>
      <c r="AP54" s="1" t="str">
        <f t="shared" ref="AP54:AP65" si="72">IF(OR(AP31="-",AP31&lt;0.02),"",AP$28&amp;",")</f>
        <v>Table 1076: allowed revenue,</v>
      </c>
      <c r="AQ54" s="1" t="str">
        <f t="shared" ref="AQ54:AQ65" si="73">IF(OR(AP31="-",AP31&gt;-0.02),"",AP$28&amp;",")</f>
        <v/>
      </c>
      <c r="AU54" s="1" t="str">
        <f>D54&amp;F54&amp;H54&amp;J54&amp;L54&amp;N54&amp;P54&amp;R54&amp;T54&amp;V54&amp;X54&amp;Z54&amp;AB54&amp;AD54&amp;AF54&amp;AH54&amp;AJ54&amp;AL54&amp;AN54&amp;AP54</f>
        <v>Table 1076: allowed revenue,</v>
      </c>
      <c r="AV54" s="1" t="str">
        <f>E54&amp;G54&amp;I54&amp;K54&amp;M54&amp;O54&amp;Q54&amp;S54&amp;U54&amp;W54&amp;Y54&amp;AA54&amp;AC54&amp;AE54&amp;AG54&amp;AI54&amp;AK54&amp;AM54&amp;AO54&amp;AQ54</f>
        <v/>
      </c>
      <c r="AW54" s="1" t="str">
        <f>IF(AU54="","No factors contributing to greater than 2% upward change.",AY54)</f>
        <v>Gone up mainly due to Table 1076: allowed revenue,</v>
      </c>
      <c r="AX54" s="1" t="str">
        <f>IF(AV54="","No factors contributing to greater than 2% downward change.",AZ54)</f>
        <v>No factors contributing to greater than 2% downward change.</v>
      </c>
      <c r="AY54" s="1" t="str">
        <f>"Gone up mainly due to "&amp;AU54</f>
        <v>Gone up mainly due to Table 1076: allowed revenue,</v>
      </c>
      <c r="AZ54" s="1" t="str">
        <f>"Gone down mainly due to "&amp;AV54</f>
        <v xml:space="preserve">Gone down mainly due to </v>
      </c>
    </row>
    <row r="55" spans="2:52" x14ac:dyDescent="0.25">
      <c r="B55" s="1" t="s">
        <v>13</v>
      </c>
      <c r="D55" s="1" t="str">
        <f t="shared" si="34"/>
        <v/>
      </c>
      <c r="E55" s="1" t="str">
        <f t="shared" si="35"/>
        <v/>
      </c>
      <c r="F55" s="1" t="str">
        <f t="shared" si="36"/>
        <v/>
      </c>
      <c r="G55" s="1" t="str">
        <f t="shared" si="37"/>
        <v/>
      </c>
      <c r="H55" s="1" t="str">
        <f t="shared" si="38"/>
        <v/>
      </c>
      <c r="I55" s="1" t="str">
        <f t="shared" si="39"/>
        <v/>
      </c>
      <c r="J55" s="1" t="str">
        <f t="shared" si="40"/>
        <v/>
      </c>
      <c r="K55" s="1" t="str">
        <f t="shared" si="41"/>
        <v/>
      </c>
      <c r="L55" s="1" t="str">
        <f t="shared" si="42"/>
        <v/>
      </c>
      <c r="M55" s="1" t="str">
        <f t="shared" si="43"/>
        <v/>
      </c>
      <c r="N55" s="1" t="str">
        <f t="shared" si="44"/>
        <v/>
      </c>
      <c r="O55" s="1" t="str">
        <f t="shared" si="45"/>
        <v/>
      </c>
      <c r="P55" s="1" t="str">
        <f t="shared" si="46"/>
        <v/>
      </c>
      <c r="Q55" s="1" t="str">
        <f t="shared" si="47"/>
        <v/>
      </c>
      <c r="R55" s="1" t="str">
        <f t="shared" si="48"/>
        <v/>
      </c>
      <c r="S55" s="1" t="str">
        <f t="shared" si="49"/>
        <v/>
      </c>
      <c r="T55" s="1" t="str">
        <f t="shared" si="50"/>
        <v/>
      </c>
      <c r="U55" s="1" t="str">
        <f t="shared" si="51"/>
        <v/>
      </c>
      <c r="V55" s="1" t="str">
        <f t="shared" si="52"/>
        <v/>
      </c>
      <c r="W55" s="1" t="str">
        <f t="shared" si="53"/>
        <v>Table 1041: load characteristics (Load Factor),</v>
      </c>
      <c r="X55" s="1" t="str">
        <f t="shared" si="54"/>
        <v>Table 1041: load characteristics (Coincidence Factor),</v>
      </c>
      <c r="Y55" s="1" t="str">
        <f t="shared" si="55"/>
        <v/>
      </c>
      <c r="Z55" s="1" t="str">
        <f t="shared" si="56"/>
        <v/>
      </c>
      <c r="AA55" s="1" t="str">
        <f t="shared" si="57"/>
        <v/>
      </c>
      <c r="AB55" s="1" t="str">
        <f t="shared" si="58"/>
        <v/>
      </c>
      <c r="AC55" s="1" t="str">
        <f t="shared" si="59"/>
        <v/>
      </c>
      <c r="AD55" s="1" t="str">
        <f t="shared" si="60"/>
        <v/>
      </c>
      <c r="AE55" s="1" t="str">
        <f t="shared" si="61"/>
        <v/>
      </c>
      <c r="AF55" s="1" t="str">
        <f t="shared" si="62"/>
        <v/>
      </c>
      <c r="AG55" s="1" t="str">
        <f t="shared" si="63"/>
        <v/>
      </c>
      <c r="AH55" s="1" t="str">
        <f t="shared" si="64"/>
        <v/>
      </c>
      <c r="AI55" s="1" t="str">
        <f t="shared" si="65"/>
        <v/>
      </c>
      <c r="AJ55" s="1" t="str">
        <f t="shared" si="66"/>
        <v/>
      </c>
      <c r="AK55" s="1" t="str">
        <f t="shared" si="67"/>
        <v/>
      </c>
      <c r="AL55" s="1" t="str">
        <f t="shared" si="68"/>
        <v/>
      </c>
      <c r="AM55" s="1" t="str">
        <f t="shared" si="69"/>
        <v/>
      </c>
      <c r="AN55" s="1" t="str">
        <f t="shared" si="70"/>
        <v/>
      </c>
      <c r="AO55" s="1" t="str">
        <f t="shared" si="71"/>
        <v/>
      </c>
      <c r="AP55" s="1" t="str">
        <f t="shared" si="72"/>
        <v>Table 1076: allowed revenue,</v>
      </c>
      <c r="AQ55" s="1" t="str">
        <f t="shared" si="73"/>
        <v/>
      </c>
      <c r="AU55" s="1" t="str">
        <f t="shared" ref="AU55:AU71" si="74">D55&amp;F55&amp;H55&amp;J55&amp;L55&amp;N55&amp;P55&amp;R55&amp;T55&amp;V55&amp;X55&amp;Z55&amp;AB55&amp;AD55&amp;AF55&amp;AH55&amp;AJ55&amp;AL55&amp;AN55&amp;AP55</f>
        <v>Table 1041: load characteristics (Coincidence Factor),Table 1076: allowed revenue,</v>
      </c>
      <c r="AV55" s="1" t="str">
        <f t="shared" ref="AV55:AV71" si="75">E55&amp;G55&amp;I55&amp;K55&amp;M55&amp;O55&amp;Q55&amp;S55&amp;U55&amp;W55&amp;Y55&amp;AA55&amp;AC55&amp;AE55&amp;AG55&amp;AI55&amp;AK55&amp;AM55&amp;AO55&amp;AQ55</f>
        <v>Table 1041: load characteristics (Load Factor),</v>
      </c>
      <c r="AW55" s="1" t="str">
        <f t="shared" ref="AW55:AW71" si="76">IF(AU55="","No factors contributing to greater than 2% upward change.",AY55)</f>
        <v>Gone up mainly due to Table 1041: load characteristics (Coincidence Factor),Table 1076: allowed revenue,</v>
      </c>
      <c r="AX55" s="1" t="str">
        <f t="shared" ref="AX55:AX71" si="77">IF(AV55="","No factors contributing to greater than 2% downward change.",AZ55)</f>
        <v>Gone down mainly due to Table 1041: load characteristics (Load Factor),</v>
      </c>
      <c r="AY55" s="1" t="str">
        <f t="shared" ref="AY55:AY71" si="78">"Gone up mainly due to "&amp;AU55</f>
        <v>Gone up mainly due to Table 1041: load characteristics (Coincidence Factor),Table 1076: allowed revenue,</v>
      </c>
      <c r="AZ55" s="1" t="str">
        <f t="shared" ref="AZ55:AZ71" si="79">"Gone down mainly due to "&amp;AV55</f>
        <v>Gone down mainly due to Table 1041: load characteristics (Load Factor),</v>
      </c>
    </row>
    <row r="56" spans="2:52" x14ac:dyDescent="0.25">
      <c r="B56" s="1" t="s">
        <v>14</v>
      </c>
      <c r="D56" s="1" t="str">
        <f t="shared" si="34"/>
        <v/>
      </c>
      <c r="E56" s="1" t="str">
        <f t="shared" si="35"/>
        <v/>
      </c>
      <c r="F56" s="1" t="str">
        <f t="shared" si="36"/>
        <v/>
      </c>
      <c r="G56" s="1" t="str">
        <f t="shared" si="37"/>
        <v/>
      </c>
      <c r="H56" s="1" t="str">
        <f t="shared" si="38"/>
        <v/>
      </c>
      <c r="I56" s="1" t="str">
        <f t="shared" si="39"/>
        <v/>
      </c>
      <c r="J56" s="1" t="str">
        <f t="shared" si="40"/>
        <v/>
      </c>
      <c r="K56" s="1" t="str">
        <f t="shared" si="41"/>
        <v>Table 1010 - no of days,</v>
      </c>
      <c r="L56" s="1" t="str">
        <f t="shared" si="42"/>
        <v/>
      </c>
      <c r="M56" s="1" t="str">
        <f t="shared" si="43"/>
        <v/>
      </c>
      <c r="N56" s="1" t="str">
        <f t="shared" si="44"/>
        <v/>
      </c>
      <c r="O56" s="1" t="str">
        <f t="shared" si="45"/>
        <v>Table 1020: Change In 500MW Model,</v>
      </c>
      <c r="P56" s="1" t="str">
        <f t="shared" si="46"/>
        <v/>
      </c>
      <c r="Q56" s="1" t="str">
        <f t="shared" si="47"/>
        <v/>
      </c>
      <c r="R56" s="1" t="str">
        <f t="shared" si="48"/>
        <v/>
      </c>
      <c r="S56" s="1" t="str">
        <f t="shared" si="49"/>
        <v/>
      </c>
      <c r="T56" s="1" t="str">
        <f t="shared" si="50"/>
        <v/>
      </c>
      <c r="U56" s="1" t="str">
        <f t="shared" si="51"/>
        <v/>
      </c>
      <c r="V56" s="1" t="str">
        <f t="shared" si="52"/>
        <v/>
      </c>
      <c r="W56" s="1" t="str">
        <f t="shared" si="53"/>
        <v/>
      </c>
      <c r="X56" s="1" t="str">
        <f t="shared" si="54"/>
        <v/>
      </c>
      <c r="Y56" s="1" t="str">
        <f t="shared" si="55"/>
        <v/>
      </c>
      <c r="Z56" s="1" t="str">
        <f t="shared" si="56"/>
        <v/>
      </c>
      <c r="AA56" s="1" t="str">
        <f t="shared" si="57"/>
        <v/>
      </c>
      <c r="AB56" s="1" t="str">
        <f t="shared" si="58"/>
        <v/>
      </c>
      <c r="AC56" s="1" t="str">
        <f t="shared" si="59"/>
        <v/>
      </c>
      <c r="AD56" s="1" t="str">
        <f t="shared" si="60"/>
        <v/>
      </c>
      <c r="AE56" s="1" t="str">
        <f t="shared" si="61"/>
        <v/>
      </c>
      <c r="AF56" s="1" t="str">
        <f t="shared" si="62"/>
        <v/>
      </c>
      <c r="AG56" s="1" t="str">
        <f t="shared" si="63"/>
        <v/>
      </c>
      <c r="AH56" s="1" t="str">
        <f t="shared" si="64"/>
        <v/>
      </c>
      <c r="AI56" s="1" t="str">
        <f t="shared" si="65"/>
        <v/>
      </c>
      <c r="AJ56" s="1" t="str">
        <f t="shared" si="66"/>
        <v>Table 1069: Peaking probabailities,</v>
      </c>
      <c r="AK56" s="1" t="str">
        <f t="shared" si="67"/>
        <v/>
      </c>
      <c r="AL56" s="1" t="str">
        <f t="shared" si="68"/>
        <v/>
      </c>
      <c r="AM56" s="1" t="str">
        <f t="shared" si="69"/>
        <v/>
      </c>
      <c r="AN56" s="1" t="str">
        <f t="shared" si="70"/>
        <v/>
      </c>
      <c r="AO56" s="1" t="str">
        <f t="shared" si="71"/>
        <v/>
      </c>
      <c r="AP56" s="1" t="str">
        <f t="shared" si="72"/>
        <v>Table 1076: allowed revenue,</v>
      </c>
      <c r="AQ56" s="1" t="str">
        <f t="shared" si="73"/>
        <v/>
      </c>
      <c r="AU56" s="1" t="str">
        <f t="shared" si="74"/>
        <v>Table 1069: Peaking probabailities,Table 1076: allowed revenue,</v>
      </c>
      <c r="AV56" s="1" t="str">
        <f t="shared" si="75"/>
        <v>Table 1010 - no of days,Table 1020: Change In 500MW Model,</v>
      </c>
      <c r="AW56" s="1" t="str">
        <f t="shared" si="76"/>
        <v>Gone up mainly due to Table 1069: Peaking probabailities,Table 1076: allowed revenue,</v>
      </c>
      <c r="AX56" s="1" t="str">
        <f t="shared" si="77"/>
        <v>Gone down mainly due to Table 1010 - no of days,Table 1020: Change In 500MW Model,</v>
      </c>
      <c r="AY56" s="1" t="str">
        <f t="shared" si="78"/>
        <v>Gone up mainly due to Table 1069: Peaking probabailities,Table 1076: allowed revenue,</v>
      </c>
      <c r="AZ56" s="1" t="str">
        <f t="shared" si="79"/>
        <v>Gone down mainly due to Table 1010 - no of days,Table 1020: Change In 500MW Model,</v>
      </c>
    </row>
    <row r="57" spans="2:52" x14ac:dyDescent="0.25">
      <c r="B57" s="1" t="s">
        <v>15</v>
      </c>
      <c r="D57" s="1" t="str">
        <f t="shared" si="34"/>
        <v/>
      </c>
      <c r="E57" s="1" t="str">
        <f t="shared" si="35"/>
        <v/>
      </c>
      <c r="F57" s="1" t="str">
        <f t="shared" si="36"/>
        <v/>
      </c>
      <c r="G57" s="1" t="str">
        <f t="shared" si="37"/>
        <v/>
      </c>
      <c r="H57" s="1" t="str">
        <f t="shared" si="38"/>
        <v/>
      </c>
      <c r="I57" s="1" t="str">
        <f t="shared" si="39"/>
        <v/>
      </c>
      <c r="J57" s="1" t="str">
        <f t="shared" si="40"/>
        <v/>
      </c>
      <c r="K57" s="1" t="str">
        <f t="shared" si="41"/>
        <v/>
      </c>
      <c r="L57" s="1" t="str">
        <f t="shared" si="42"/>
        <v/>
      </c>
      <c r="M57" s="1" t="str">
        <f t="shared" si="43"/>
        <v/>
      </c>
      <c r="N57" s="1" t="str">
        <f t="shared" si="44"/>
        <v/>
      </c>
      <c r="O57" s="1" t="str">
        <f t="shared" si="45"/>
        <v/>
      </c>
      <c r="P57" s="1" t="str">
        <f t="shared" si="46"/>
        <v/>
      </c>
      <c r="Q57" s="1" t="str">
        <f t="shared" si="47"/>
        <v/>
      </c>
      <c r="R57" s="1" t="str">
        <f t="shared" si="48"/>
        <v/>
      </c>
      <c r="S57" s="1" t="str">
        <f t="shared" si="49"/>
        <v/>
      </c>
      <c r="T57" s="1" t="str">
        <f t="shared" si="50"/>
        <v/>
      </c>
      <c r="U57" s="1" t="str">
        <f t="shared" si="51"/>
        <v/>
      </c>
      <c r="V57" s="1" t="str">
        <f t="shared" si="52"/>
        <v/>
      </c>
      <c r="W57" s="1" t="str">
        <f t="shared" si="53"/>
        <v/>
      </c>
      <c r="X57" s="1" t="str">
        <f t="shared" si="54"/>
        <v/>
      </c>
      <c r="Y57" s="1" t="str">
        <f t="shared" si="55"/>
        <v/>
      </c>
      <c r="Z57" s="1" t="str">
        <f t="shared" si="56"/>
        <v/>
      </c>
      <c r="AA57" s="1" t="str">
        <f t="shared" si="57"/>
        <v/>
      </c>
      <c r="AB57" s="1" t="str">
        <f t="shared" si="58"/>
        <v/>
      </c>
      <c r="AC57" s="1" t="str">
        <f t="shared" si="59"/>
        <v/>
      </c>
      <c r="AD57" s="1" t="str">
        <f t="shared" si="60"/>
        <v/>
      </c>
      <c r="AE57" s="1" t="str">
        <f t="shared" si="61"/>
        <v/>
      </c>
      <c r="AF57" s="1" t="str">
        <f t="shared" si="62"/>
        <v/>
      </c>
      <c r="AG57" s="1" t="str">
        <f t="shared" si="63"/>
        <v/>
      </c>
      <c r="AH57" s="1" t="str">
        <f t="shared" si="64"/>
        <v/>
      </c>
      <c r="AI57" s="1" t="str">
        <f t="shared" si="65"/>
        <v/>
      </c>
      <c r="AJ57" s="1" t="str">
        <f t="shared" si="66"/>
        <v/>
      </c>
      <c r="AK57" s="1" t="str">
        <f t="shared" si="67"/>
        <v/>
      </c>
      <c r="AL57" s="1" t="str">
        <f t="shared" si="68"/>
        <v/>
      </c>
      <c r="AM57" s="1" t="str">
        <f t="shared" si="69"/>
        <v/>
      </c>
      <c r="AN57" s="1" t="str">
        <f t="shared" si="70"/>
        <v/>
      </c>
      <c r="AO57" s="1" t="str">
        <f t="shared" si="71"/>
        <v/>
      </c>
      <c r="AP57" s="1" t="str">
        <f t="shared" si="72"/>
        <v>Table 1076: allowed revenue,</v>
      </c>
      <c r="AQ57" s="1" t="str">
        <f t="shared" si="73"/>
        <v/>
      </c>
      <c r="AU57" s="1" t="str">
        <f t="shared" si="74"/>
        <v>Table 1076: allowed revenue,</v>
      </c>
      <c r="AV57" s="1" t="str">
        <f t="shared" si="75"/>
        <v/>
      </c>
      <c r="AW57" s="1" t="str">
        <f t="shared" si="76"/>
        <v>Gone up mainly due to Table 1076: allowed revenue,</v>
      </c>
      <c r="AX57" s="1" t="str">
        <f t="shared" si="77"/>
        <v>No factors contributing to greater than 2% downward change.</v>
      </c>
      <c r="AY57" s="1" t="str">
        <f t="shared" si="78"/>
        <v>Gone up mainly due to Table 1076: allowed revenue,</v>
      </c>
      <c r="AZ57" s="1" t="str">
        <f t="shared" si="79"/>
        <v xml:space="preserve">Gone down mainly due to </v>
      </c>
    </row>
    <row r="58" spans="2:52" x14ac:dyDescent="0.25">
      <c r="B58" s="1" t="s">
        <v>16</v>
      </c>
      <c r="D58" s="1" t="str">
        <f t="shared" si="34"/>
        <v/>
      </c>
      <c r="E58" s="1" t="str">
        <f t="shared" si="35"/>
        <v/>
      </c>
      <c r="F58" s="1" t="str">
        <f t="shared" si="36"/>
        <v/>
      </c>
      <c r="G58" s="1" t="str">
        <f t="shared" si="37"/>
        <v/>
      </c>
      <c r="H58" s="1" t="str">
        <f t="shared" si="38"/>
        <v/>
      </c>
      <c r="I58" s="1" t="str">
        <f t="shared" si="39"/>
        <v/>
      </c>
      <c r="J58" s="1" t="str">
        <f t="shared" si="40"/>
        <v/>
      </c>
      <c r="K58" s="1" t="str">
        <f t="shared" si="41"/>
        <v/>
      </c>
      <c r="L58" s="1" t="str">
        <f t="shared" si="42"/>
        <v/>
      </c>
      <c r="M58" s="1" t="str">
        <f t="shared" si="43"/>
        <v/>
      </c>
      <c r="N58" s="1" t="str">
        <f t="shared" si="44"/>
        <v/>
      </c>
      <c r="O58" s="1" t="str">
        <f t="shared" si="45"/>
        <v/>
      </c>
      <c r="P58" s="1" t="str">
        <f t="shared" si="46"/>
        <v/>
      </c>
      <c r="Q58" s="1" t="str">
        <f t="shared" si="47"/>
        <v/>
      </c>
      <c r="R58" s="1" t="str">
        <f t="shared" si="48"/>
        <v/>
      </c>
      <c r="S58" s="1" t="str">
        <f t="shared" si="49"/>
        <v/>
      </c>
      <c r="T58" s="1" t="str">
        <f t="shared" si="50"/>
        <v/>
      </c>
      <c r="U58" s="1" t="str">
        <f t="shared" si="51"/>
        <v/>
      </c>
      <c r="V58" s="1" t="str">
        <f t="shared" si="52"/>
        <v/>
      </c>
      <c r="W58" s="1" t="str">
        <f t="shared" si="53"/>
        <v/>
      </c>
      <c r="X58" s="1" t="str">
        <f t="shared" si="54"/>
        <v>Table 1041: load characteristics (Coincidence Factor),</v>
      </c>
      <c r="Y58" s="1" t="str">
        <f t="shared" si="55"/>
        <v/>
      </c>
      <c r="Z58" s="1" t="str">
        <f t="shared" si="56"/>
        <v/>
      </c>
      <c r="AA58" s="1" t="str">
        <f t="shared" si="57"/>
        <v/>
      </c>
      <c r="AB58" s="1" t="str">
        <f t="shared" si="58"/>
        <v/>
      </c>
      <c r="AC58" s="1" t="str">
        <f t="shared" si="59"/>
        <v/>
      </c>
      <c r="AD58" s="1" t="str">
        <f t="shared" si="60"/>
        <v/>
      </c>
      <c r="AE58" s="1" t="str">
        <f t="shared" si="61"/>
        <v/>
      </c>
      <c r="AF58" s="1" t="str">
        <f t="shared" si="62"/>
        <v/>
      </c>
      <c r="AG58" s="1" t="str">
        <f t="shared" si="63"/>
        <v/>
      </c>
      <c r="AH58" s="1" t="str">
        <f t="shared" si="64"/>
        <v/>
      </c>
      <c r="AI58" s="1" t="str">
        <f t="shared" si="65"/>
        <v/>
      </c>
      <c r="AJ58" s="1" t="str">
        <f t="shared" si="66"/>
        <v/>
      </c>
      <c r="AK58" s="1" t="str">
        <f t="shared" si="67"/>
        <v/>
      </c>
      <c r="AL58" s="1" t="str">
        <f t="shared" si="68"/>
        <v/>
      </c>
      <c r="AM58" s="1" t="str">
        <f t="shared" si="69"/>
        <v/>
      </c>
      <c r="AN58" s="1" t="str">
        <f t="shared" si="70"/>
        <v/>
      </c>
      <c r="AO58" s="1" t="str">
        <f t="shared" si="71"/>
        <v/>
      </c>
      <c r="AP58" s="1" t="str">
        <f t="shared" si="72"/>
        <v>Table 1076: allowed revenue,</v>
      </c>
      <c r="AQ58" s="1" t="str">
        <f t="shared" si="73"/>
        <v/>
      </c>
      <c r="AU58" s="1" t="str">
        <f t="shared" si="74"/>
        <v>Table 1041: load characteristics (Coincidence Factor),Table 1076: allowed revenue,</v>
      </c>
      <c r="AV58" s="1" t="str">
        <f t="shared" si="75"/>
        <v/>
      </c>
      <c r="AW58" s="1" t="str">
        <f t="shared" si="76"/>
        <v>Gone up mainly due to Table 1041: load characteristics (Coincidence Factor),Table 1076: allowed revenue,</v>
      </c>
      <c r="AX58" s="1" t="str">
        <f t="shared" si="77"/>
        <v>No factors contributing to greater than 2% downward change.</v>
      </c>
      <c r="AY58" s="1" t="str">
        <f t="shared" si="78"/>
        <v>Gone up mainly due to Table 1041: load characteristics (Coincidence Factor),Table 1076: allowed revenue,</v>
      </c>
      <c r="AZ58" s="1" t="str">
        <f t="shared" si="79"/>
        <v xml:space="preserve">Gone down mainly due to </v>
      </c>
    </row>
    <row r="59" spans="2:52" x14ac:dyDescent="0.25">
      <c r="B59" s="1" t="s">
        <v>17</v>
      </c>
      <c r="D59" s="1" t="str">
        <f t="shared" si="34"/>
        <v/>
      </c>
      <c r="E59" s="1" t="str">
        <f t="shared" si="35"/>
        <v/>
      </c>
      <c r="F59" s="1" t="str">
        <f t="shared" si="36"/>
        <v/>
      </c>
      <c r="G59" s="1" t="str">
        <f t="shared" si="37"/>
        <v/>
      </c>
      <c r="H59" s="1" t="str">
        <f t="shared" si="38"/>
        <v/>
      </c>
      <c r="I59" s="1" t="str">
        <f t="shared" si="39"/>
        <v/>
      </c>
      <c r="J59" s="1" t="str">
        <f t="shared" si="40"/>
        <v/>
      </c>
      <c r="K59" s="1" t="str">
        <f t="shared" si="41"/>
        <v/>
      </c>
      <c r="L59" s="1" t="str">
        <f t="shared" si="42"/>
        <v/>
      </c>
      <c r="M59" s="1" t="str">
        <f t="shared" si="43"/>
        <v/>
      </c>
      <c r="N59" s="1" t="str">
        <f t="shared" si="44"/>
        <v/>
      </c>
      <c r="O59" s="1" t="str">
        <f t="shared" si="45"/>
        <v>Table 1020: Change In 500MW Model,</v>
      </c>
      <c r="P59" s="1" t="str">
        <f t="shared" si="46"/>
        <v/>
      </c>
      <c r="Q59" s="1" t="str">
        <f t="shared" si="47"/>
        <v/>
      </c>
      <c r="R59" s="1" t="str">
        <f t="shared" si="48"/>
        <v/>
      </c>
      <c r="S59" s="1" t="str">
        <f t="shared" si="49"/>
        <v/>
      </c>
      <c r="T59" s="1" t="str">
        <f t="shared" si="50"/>
        <v/>
      </c>
      <c r="U59" s="1" t="str">
        <f t="shared" si="51"/>
        <v/>
      </c>
      <c r="V59" s="1" t="str">
        <f t="shared" si="52"/>
        <v/>
      </c>
      <c r="W59" s="1" t="str">
        <f t="shared" si="53"/>
        <v/>
      </c>
      <c r="X59" s="1" t="str">
        <f t="shared" si="54"/>
        <v/>
      </c>
      <c r="Y59" s="1" t="str">
        <f t="shared" si="55"/>
        <v/>
      </c>
      <c r="Z59" s="1" t="str">
        <f t="shared" si="56"/>
        <v/>
      </c>
      <c r="AA59" s="1" t="str">
        <f t="shared" si="57"/>
        <v/>
      </c>
      <c r="AB59" s="1" t="str">
        <f t="shared" si="58"/>
        <v/>
      </c>
      <c r="AC59" s="1" t="str">
        <f t="shared" si="59"/>
        <v/>
      </c>
      <c r="AD59" s="1" t="str">
        <f t="shared" si="60"/>
        <v/>
      </c>
      <c r="AE59" s="1" t="str">
        <f t="shared" si="61"/>
        <v/>
      </c>
      <c r="AF59" s="1" t="str">
        <f t="shared" si="62"/>
        <v>Table 1061/1062/1064: TPR data,</v>
      </c>
      <c r="AG59" s="1" t="str">
        <f t="shared" si="63"/>
        <v/>
      </c>
      <c r="AH59" s="1" t="str">
        <f t="shared" si="64"/>
        <v/>
      </c>
      <c r="AI59" s="1" t="str">
        <f t="shared" si="65"/>
        <v/>
      </c>
      <c r="AJ59" s="1" t="str">
        <f t="shared" si="66"/>
        <v>Table 1069: Peaking probabailities,</v>
      </c>
      <c r="AK59" s="1" t="str">
        <f t="shared" si="67"/>
        <v/>
      </c>
      <c r="AL59" s="1" t="str">
        <f t="shared" si="68"/>
        <v/>
      </c>
      <c r="AM59" s="1" t="str">
        <f t="shared" si="69"/>
        <v/>
      </c>
      <c r="AN59" s="1" t="str">
        <f t="shared" si="70"/>
        <v/>
      </c>
      <c r="AO59" s="1" t="str">
        <f t="shared" si="71"/>
        <v/>
      </c>
      <c r="AP59" s="1" t="str">
        <f t="shared" si="72"/>
        <v>Table 1076: allowed revenue,</v>
      </c>
      <c r="AQ59" s="1" t="str">
        <f t="shared" si="73"/>
        <v/>
      </c>
      <c r="AU59" s="1" t="str">
        <f t="shared" si="74"/>
        <v>Table 1061/1062/1064: TPR data,Table 1069: Peaking probabailities,Table 1076: allowed revenue,</v>
      </c>
      <c r="AV59" s="1" t="str">
        <f t="shared" si="75"/>
        <v>Table 1020: Change In 500MW Model,</v>
      </c>
      <c r="AW59" s="1" t="str">
        <f t="shared" si="76"/>
        <v>Gone up mainly due to Table 1061/1062/1064: TPR data,Table 1069: Peaking probabailities,Table 1076: allowed revenue,</v>
      </c>
      <c r="AX59" s="1" t="str">
        <f t="shared" si="77"/>
        <v>Gone down mainly due to Table 1020: Change In 500MW Model,</v>
      </c>
      <c r="AY59" s="1" t="str">
        <f t="shared" si="78"/>
        <v>Gone up mainly due to Table 1061/1062/1064: TPR data,Table 1069: Peaking probabailities,Table 1076: allowed revenue,</v>
      </c>
      <c r="AZ59" s="1" t="str">
        <f t="shared" si="79"/>
        <v>Gone down mainly due to Table 1020: Change In 500MW Model,</v>
      </c>
    </row>
    <row r="60" spans="2:52" x14ac:dyDescent="0.25">
      <c r="B60" s="1" t="s">
        <v>18</v>
      </c>
      <c r="D60" s="1" t="str">
        <f t="shared" si="34"/>
        <v/>
      </c>
      <c r="E60" s="1" t="str">
        <f t="shared" si="35"/>
        <v/>
      </c>
      <c r="F60" s="1" t="str">
        <f t="shared" si="36"/>
        <v/>
      </c>
      <c r="G60" s="1" t="str">
        <f t="shared" si="37"/>
        <v/>
      </c>
      <c r="H60" s="1" t="str">
        <f t="shared" si="38"/>
        <v/>
      </c>
      <c r="I60" s="1" t="str">
        <f t="shared" si="39"/>
        <v/>
      </c>
      <c r="J60" s="1" t="str">
        <f t="shared" si="40"/>
        <v/>
      </c>
      <c r="K60" s="1" t="str">
        <f t="shared" si="41"/>
        <v/>
      </c>
      <c r="L60" s="1" t="str">
        <f t="shared" si="42"/>
        <v/>
      </c>
      <c r="M60" s="1" t="str">
        <f t="shared" si="43"/>
        <v/>
      </c>
      <c r="N60" s="1" t="str">
        <f t="shared" si="44"/>
        <v/>
      </c>
      <c r="O60" s="1" t="str">
        <f t="shared" si="45"/>
        <v/>
      </c>
      <c r="P60" s="1" t="str">
        <f t="shared" si="46"/>
        <v/>
      </c>
      <c r="Q60" s="1" t="str">
        <f t="shared" si="47"/>
        <v/>
      </c>
      <c r="R60" s="1" t="str">
        <f t="shared" si="48"/>
        <v/>
      </c>
      <c r="S60" s="1" t="str">
        <f t="shared" si="49"/>
        <v/>
      </c>
      <c r="T60" s="1" t="str">
        <f t="shared" si="50"/>
        <v/>
      </c>
      <c r="U60" s="1" t="str">
        <f t="shared" si="51"/>
        <v/>
      </c>
      <c r="V60" s="1" t="str">
        <f t="shared" si="52"/>
        <v/>
      </c>
      <c r="W60" s="1" t="str">
        <f t="shared" si="53"/>
        <v/>
      </c>
      <c r="X60" s="1" t="str">
        <f t="shared" si="54"/>
        <v/>
      </c>
      <c r="Y60" s="1" t="str">
        <f t="shared" si="55"/>
        <v/>
      </c>
      <c r="Z60" s="1" t="str">
        <f t="shared" si="56"/>
        <v/>
      </c>
      <c r="AA60" s="1" t="str">
        <f t="shared" si="57"/>
        <v/>
      </c>
      <c r="AB60" s="1" t="str">
        <f t="shared" si="58"/>
        <v/>
      </c>
      <c r="AC60" s="1" t="str">
        <f t="shared" si="59"/>
        <v/>
      </c>
      <c r="AD60" s="1" t="str">
        <f t="shared" si="60"/>
        <v/>
      </c>
      <c r="AE60" s="1" t="str">
        <f t="shared" si="61"/>
        <v/>
      </c>
      <c r="AF60" s="1" t="str">
        <f t="shared" si="62"/>
        <v/>
      </c>
      <c r="AG60" s="1" t="str">
        <f t="shared" si="63"/>
        <v/>
      </c>
      <c r="AH60" s="1" t="str">
        <f t="shared" si="64"/>
        <v/>
      </c>
      <c r="AI60" s="1" t="str">
        <f t="shared" si="65"/>
        <v/>
      </c>
      <c r="AJ60" s="1" t="str">
        <f t="shared" si="66"/>
        <v/>
      </c>
      <c r="AK60" s="1" t="str">
        <f t="shared" si="67"/>
        <v/>
      </c>
      <c r="AL60" s="1" t="str">
        <f t="shared" si="68"/>
        <v/>
      </c>
      <c r="AM60" s="1" t="str">
        <f t="shared" si="69"/>
        <v/>
      </c>
      <c r="AN60" s="1" t="str">
        <f t="shared" si="70"/>
        <v/>
      </c>
      <c r="AO60" s="1" t="str">
        <f t="shared" si="71"/>
        <v/>
      </c>
      <c r="AP60" s="1" t="str">
        <f t="shared" si="72"/>
        <v>Table 1076: allowed revenue,</v>
      </c>
      <c r="AQ60" s="1" t="str">
        <f t="shared" si="73"/>
        <v/>
      </c>
      <c r="AU60" s="1" t="str">
        <f t="shared" si="74"/>
        <v>Table 1076: allowed revenue,</v>
      </c>
      <c r="AV60" s="1" t="str">
        <f t="shared" si="75"/>
        <v/>
      </c>
      <c r="AW60" s="1" t="str">
        <f t="shared" si="76"/>
        <v>Gone up mainly due to Table 1076: allowed revenue,</v>
      </c>
      <c r="AX60" s="1" t="str">
        <f t="shared" si="77"/>
        <v>No factors contributing to greater than 2% downward change.</v>
      </c>
      <c r="AY60" s="1" t="str">
        <f t="shared" si="78"/>
        <v>Gone up mainly due to Table 1076: allowed revenue,</v>
      </c>
      <c r="AZ60" s="1" t="str">
        <f t="shared" si="79"/>
        <v xml:space="preserve">Gone down mainly due to </v>
      </c>
    </row>
    <row r="61" spans="2:52" x14ac:dyDescent="0.25">
      <c r="B61" s="1" t="s">
        <v>19</v>
      </c>
      <c r="D61" s="1" t="str">
        <f t="shared" si="34"/>
        <v/>
      </c>
      <c r="E61" s="1" t="str">
        <f t="shared" si="35"/>
        <v/>
      </c>
      <c r="F61" s="1" t="str">
        <f t="shared" si="36"/>
        <v/>
      </c>
      <c r="G61" s="1" t="str">
        <f t="shared" si="37"/>
        <v/>
      </c>
      <c r="H61" s="1" t="str">
        <f t="shared" si="38"/>
        <v/>
      </c>
      <c r="I61" s="1" t="str">
        <f t="shared" si="39"/>
        <v/>
      </c>
      <c r="J61" s="1" t="str">
        <f t="shared" si="40"/>
        <v/>
      </c>
      <c r="K61" s="1" t="str">
        <f t="shared" si="41"/>
        <v/>
      </c>
      <c r="L61" s="1" t="str">
        <f t="shared" si="42"/>
        <v/>
      </c>
      <c r="M61" s="1" t="str">
        <f t="shared" si="43"/>
        <v/>
      </c>
      <c r="N61" s="1" t="str">
        <f t="shared" si="44"/>
        <v/>
      </c>
      <c r="O61" s="1" t="str">
        <f t="shared" si="45"/>
        <v>Table 1020: Change In 500MW Model,</v>
      </c>
      <c r="P61" s="1" t="str">
        <f t="shared" si="46"/>
        <v/>
      </c>
      <c r="Q61" s="1" t="str">
        <f t="shared" si="47"/>
        <v/>
      </c>
      <c r="R61" s="1" t="str">
        <f t="shared" si="48"/>
        <v/>
      </c>
      <c r="S61" s="1" t="str">
        <f t="shared" si="49"/>
        <v/>
      </c>
      <c r="T61" s="1" t="str">
        <f t="shared" si="50"/>
        <v/>
      </c>
      <c r="U61" s="1" t="str">
        <f t="shared" si="51"/>
        <v/>
      </c>
      <c r="V61" s="1" t="str">
        <f t="shared" si="52"/>
        <v/>
      </c>
      <c r="W61" s="1" t="str">
        <f t="shared" si="53"/>
        <v/>
      </c>
      <c r="X61" s="1" t="str">
        <f t="shared" si="54"/>
        <v/>
      </c>
      <c r="Y61" s="1" t="str">
        <f t="shared" si="55"/>
        <v/>
      </c>
      <c r="Z61" s="1" t="str">
        <f t="shared" si="56"/>
        <v/>
      </c>
      <c r="AA61" s="1" t="str">
        <f t="shared" si="57"/>
        <v/>
      </c>
      <c r="AB61" s="1" t="str">
        <f t="shared" si="58"/>
        <v/>
      </c>
      <c r="AC61" s="1" t="str">
        <f t="shared" si="59"/>
        <v/>
      </c>
      <c r="AD61" s="1" t="str">
        <f t="shared" si="60"/>
        <v/>
      </c>
      <c r="AE61" s="1" t="str">
        <f t="shared" si="61"/>
        <v/>
      </c>
      <c r="AF61" s="1" t="str">
        <f t="shared" si="62"/>
        <v/>
      </c>
      <c r="AG61" s="1" t="str">
        <f t="shared" si="63"/>
        <v/>
      </c>
      <c r="AH61" s="1" t="str">
        <f t="shared" si="64"/>
        <v/>
      </c>
      <c r="AI61" s="1" t="str">
        <f t="shared" si="65"/>
        <v/>
      </c>
      <c r="AJ61" s="1" t="str">
        <f t="shared" si="66"/>
        <v/>
      </c>
      <c r="AK61" s="1" t="str">
        <f t="shared" si="67"/>
        <v/>
      </c>
      <c r="AL61" s="1" t="str">
        <f t="shared" si="68"/>
        <v/>
      </c>
      <c r="AM61" s="1" t="str">
        <f t="shared" si="69"/>
        <v/>
      </c>
      <c r="AN61" s="1" t="str">
        <f t="shared" si="70"/>
        <v/>
      </c>
      <c r="AO61" s="1" t="str">
        <f t="shared" si="71"/>
        <v>Table 1053: volumes and mpans etc forecast,</v>
      </c>
      <c r="AP61" s="1" t="str">
        <f t="shared" si="72"/>
        <v>Table 1076: allowed revenue,</v>
      </c>
      <c r="AQ61" s="1" t="str">
        <f t="shared" si="73"/>
        <v/>
      </c>
      <c r="AU61" s="1" t="str">
        <f t="shared" si="74"/>
        <v>Table 1076: allowed revenue,</v>
      </c>
      <c r="AV61" s="1" t="str">
        <f t="shared" si="75"/>
        <v>Table 1020: Change In 500MW Model,Table 1053: volumes and mpans etc forecast,</v>
      </c>
      <c r="AW61" s="1" t="str">
        <f t="shared" si="76"/>
        <v>Gone up mainly due to Table 1076: allowed revenue,</v>
      </c>
      <c r="AX61" s="1" t="str">
        <f t="shared" si="77"/>
        <v>Gone down mainly due to Table 1020: Change In 500MW Model,Table 1053: volumes and mpans etc forecast,</v>
      </c>
      <c r="AY61" s="1" t="str">
        <f t="shared" si="78"/>
        <v>Gone up mainly due to Table 1076: allowed revenue,</v>
      </c>
      <c r="AZ61" s="1" t="str">
        <f t="shared" si="79"/>
        <v>Gone down mainly due to Table 1020: Change In 500MW Model,Table 1053: volumes and mpans etc forecast,</v>
      </c>
    </row>
    <row r="62" spans="2:52" x14ac:dyDescent="0.25">
      <c r="B62" s="1" t="s">
        <v>20</v>
      </c>
      <c r="D62" s="1" t="str">
        <f t="shared" si="34"/>
        <v/>
      </c>
      <c r="E62" s="1" t="str">
        <f t="shared" si="35"/>
        <v/>
      </c>
      <c r="F62" s="1" t="str">
        <f t="shared" si="36"/>
        <v/>
      </c>
      <c r="G62" s="1" t="str">
        <f t="shared" si="37"/>
        <v/>
      </c>
      <c r="H62" s="1" t="str">
        <f t="shared" si="38"/>
        <v/>
      </c>
      <c r="I62" s="1" t="str">
        <f t="shared" si="39"/>
        <v/>
      </c>
      <c r="J62" s="1" t="str">
        <f t="shared" si="40"/>
        <v/>
      </c>
      <c r="K62" s="1" t="str">
        <f t="shared" si="41"/>
        <v/>
      </c>
      <c r="L62" s="1" t="str">
        <f t="shared" si="42"/>
        <v/>
      </c>
      <c r="M62" s="1" t="str">
        <f t="shared" si="43"/>
        <v/>
      </c>
      <c r="N62" s="1" t="str">
        <f t="shared" si="44"/>
        <v/>
      </c>
      <c r="O62" s="1" t="str">
        <f t="shared" si="45"/>
        <v>Table 1020: Change In 500MW Model,</v>
      </c>
      <c r="P62" s="1" t="str">
        <f t="shared" si="46"/>
        <v/>
      </c>
      <c r="Q62" s="1" t="str">
        <f t="shared" si="47"/>
        <v/>
      </c>
      <c r="R62" s="1" t="str">
        <f t="shared" si="48"/>
        <v/>
      </c>
      <c r="S62" s="1" t="str">
        <f t="shared" si="49"/>
        <v/>
      </c>
      <c r="T62" s="1" t="str">
        <f t="shared" si="50"/>
        <v/>
      </c>
      <c r="U62" s="1" t="str">
        <f t="shared" si="51"/>
        <v/>
      </c>
      <c r="V62" s="1" t="str">
        <f t="shared" si="52"/>
        <v/>
      </c>
      <c r="W62" s="1" t="str">
        <f t="shared" si="53"/>
        <v/>
      </c>
      <c r="X62" s="1" t="str">
        <f t="shared" si="54"/>
        <v/>
      </c>
      <c r="Y62" s="1" t="str">
        <f t="shared" si="55"/>
        <v/>
      </c>
      <c r="Z62" s="1" t="str">
        <f t="shared" si="56"/>
        <v/>
      </c>
      <c r="AA62" s="1" t="str">
        <f t="shared" si="57"/>
        <v/>
      </c>
      <c r="AB62" s="1" t="str">
        <f t="shared" si="58"/>
        <v/>
      </c>
      <c r="AC62" s="1" t="str">
        <f t="shared" si="59"/>
        <v/>
      </c>
      <c r="AD62" s="1" t="str">
        <f t="shared" si="60"/>
        <v/>
      </c>
      <c r="AE62" s="1" t="str">
        <f t="shared" si="61"/>
        <v/>
      </c>
      <c r="AF62" s="1" t="str">
        <f t="shared" si="62"/>
        <v/>
      </c>
      <c r="AG62" s="1" t="str">
        <f t="shared" si="63"/>
        <v/>
      </c>
      <c r="AH62" s="1" t="str">
        <f t="shared" si="64"/>
        <v/>
      </c>
      <c r="AI62" s="1" t="str">
        <f t="shared" si="65"/>
        <v/>
      </c>
      <c r="AJ62" s="1" t="str">
        <f t="shared" si="66"/>
        <v/>
      </c>
      <c r="AK62" s="1" t="str">
        <f t="shared" si="67"/>
        <v/>
      </c>
      <c r="AL62" s="1" t="str">
        <f t="shared" si="68"/>
        <v/>
      </c>
      <c r="AM62" s="1" t="str">
        <f t="shared" si="69"/>
        <v/>
      </c>
      <c r="AN62" s="1" t="str">
        <f t="shared" si="70"/>
        <v/>
      </c>
      <c r="AO62" s="1" t="str">
        <f t="shared" si="71"/>
        <v/>
      </c>
      <c r="AP62" s="1" t="str">
        <f t="shared" si="72"/>
        <v>Table 1076: allowed revenue,</v>
      </c>
      <c r="AQ62" s="1" t="str">
        <f t="shared" si="73"/>
        <v/>
      </c>
      <c r="AU62" s="1" t="str">
        <f t="shared" si="74"/>
        <v>Table 1076: allowed revenue,</v>
      </c>
      <c r="AV62" s="1" t="str">
        <f t="shared" si="75"/>
        <v>Table 1020: Change In 500MW Model,</v>
      </c>
      <c r="AW62" s="1" t="str">
        <f t="shared" si="76"/>
        <v>Gone up mainly due to Table 1076: allowed revenue,</v>
      </c>
      <c r="AX62" s="1" t="str">
        <f t="shared" si="77"/>
        <v>Gone down mainly due to Table 1020: Change In 500MW Model,</v>
      </c>
      <c r="AY62" s="1" t="str">
        <f t="shared" si="78"/>
        <v>Gone up mainly due to Table 1076: allowed revenue,</v>
      </c>
      <c r="AZ62" s="1" t="str">
        <f t="shared" si="79"/>
        <v>Gone down mainly due to Table 1020: Change In 500MW Model,</v>
      </c>
    </row>
    <row r="63" spans="2:52" x14ac:dyDescent="0.25">
      <c r="B63" s="1" t="s">
        <v>89</v>
      </c>
      <c r="D63" s="1" t="str">
        <f t="shared" si="34"/>
        <v/>
      </c>
      <c r="E63" s="1" t="str">
        <f t="shared" si="35"/>
        <v/>
      </c>
      <c r="F63" s="1" t="str">
        <f t="shared" si="36"/>
        <v/>
      </c>
      <c r="G63" s="1" t="str">
        <f t="shared" si="37"/>
        <v/>
      </c>
      <c r="H63" s="1" t="str">
        <f t="shared" si="38"/>
        <v/>
      </c>
      <c r="I63" s="1" t="str">
        <f t="shared" si="39"/>
        <v/>
      </c>
      <c r="J63" s="1" t="str">
        <f t="shared" si="40"/>
        <v/>
      </c>
      <c r="K63" s="1" t="str">
        <f t="shared" si="41"/>
        <v/>
      </c>
      <c r="L63" s="1" t="str">
        <f t="shared" si="42"/>
        <v/>
      </c>
      <c r="M63" s="1" t="str">
        <f t="shared" si="43"/>
        <v/>
      </c>
      <c r="N63" s="1" t="str">
        <f t="shared" si="44"/>
        <v/>
      </c>
      <c r="O63" s="1" t="str">
        <f t="shared" si="45"/>
        <v/>
      </c>
      <c r="P63" s="1" t="str">
        <f t="shared" si="46"/>
        <v/>
      </c>
      <c r="Q63" s="1" t="str">
        <f t="shared" si="47"/>
        <v/>
      </c>
      <c r="R63" s="1" t="str">
        <f t="shared" si="48"/>
        <v/>
      </c>
      <c r="S63" s="1" t="str">
        <f t="shared" si="49"/>
        <v/>
      </c>
      <c r="T63" s="1" t="str">
        <f t="shared" si="50"/>
        <v/>
      </c>
      <c r="U63" s="1" t="str">
        <f t="shared" si="51"/>
        <v/>
      </c>
      <c r="V63" s="1" t="str">
        <f t="shared" si="52"/>
        <v/>
      </c>
      <c r="W63" s="1" t="str">
        <f t="shared" si="53"/>
        <v/>
      </c>
      <c r="X63" s="1" t="str">
        <f t="shared" si="54"/>
        <v/>
      </c>
      <c r="Y63" s="1" t="str">
        <f t="shared" si="55"/>
        <v/>
      </c>
      <c r="Z63" s="1" t="str">
        <f t="shared" si="56"/>
        <v/>
      </c>
      <c r="AA63" s="1" t="str">
        <f t="shared" si="57"/>
        <v/>
      </c>
      <c r="AB63" s="1" t="str">
        <f t="shared" si="58"/>
        <v/>
      </c>
      <c r="AC63" s="1" t="str">
        <f t="shared" si="59"/>
        <v/>
      </c>
      <c r="AD63" s="1" t="str">
        <f t="shared" si="60"/>
        <v/>
      </c>
      <c r="AE63" s="1" t="str">
        <f t="shared" si="61"/>
        <v/>
      </c>
      <c r="AF63" s="1" t="str">
        <f t="shared" si="62"/>
        <v/>
      </c>
      <c r="AG63" s="1" t="str">
        <f t="shared" si="63"/>
        <v/>
      </c>
      <c r="AH63" s="1" t="str">
        <f t="shared" si="64"/>
        <v/>
      </c>
      <c r="AI63" s="1" t="str">
        <f t="shared" si="65"/>
        <v/>
      </c>
      <c r="AJ63" s="1" t="str">
        <f t="shared" si="66"/>
        <v/>
      </c>
      <c r="AK63" s="1" t="str">
        <f t="shared" si="67"/>
        <v/>
      </c>
      <c r="AL63" s="1" t="str">
        <f t="shared" si="68"/>
        <v/>
      </c>
      <c r="AM63" s="1" t="str">
        <f t="shared" si="69"/>
        <v/>
      </c>
      <c r="AN63" s="1" t="str">
        <f t="shared" si="70"/>
        <v/>
      </c>
      <c r="AO63" s="1" t="str">
        <f t="shared" si="71"/>
        <v/>
      </c>
      <c r="AP63" s="1" t="str">
        <f t="shared" si="72"/>
        <v/>
      </c>
      <c r="AQ63" s="1" t="str">
        <f t="shared" si="73"/>
        <v/>
      </c>
      <c r="AU63" s="1" t="str">
        <f t="shared" si="74"/>
        <v/>
      </c>
      <c r="AV63" s="1" t="str">
        <f t="shared" si="75"/>
        <v/>
      </c>
      <c r="AW63" s="1" t="str">
        <f t="shared" si="76"/>
        <v>No factors contributing to greater than 2% upward change.</v>
      </c>
      <c r="AX63" s="1" t="str">
        <f t="shared" si="77"/>
        <v>No factors contributing to greater than 2% downward change.</v>
      </c>
      <c r="AY63" s="1" t="str">
        <f t="shared" si="78"/>
        <v xml:space="preserve">Gone up mainly due to </v>
      </c>
      <c r="AZ63" s="1" t="str">
        <f t="shared" si="79"/>
        <v xml:space="preserve">Gone down mainly due to </v>
      </c>
    </row>
    <row r="64" spans="2:52" x14ac:dyDescent="0.25">
      <c r="B64" s="1" t="s">
        <v>90</v>
      </c>
      <c r="D64" s="1" t="str">
        <f t="shared" si="34"/>
        <v/>
      </c>
      <c r="E64" s="1" t="str">
        <f t="shared" si="35"/>
        <v/>
      </c>
      <c r="F64" s="1" t="str">
        <f t="shared" si="36"/>
        <v/>
      </c>
      <c r="G64" s="1" t="str">
        <f t="shared" si="37"/>
        <v/>
      </c>
      <c r="H64" s="1" t="str">
        <f t="shared" si="38"/>
        <v/>
      </c>
      <c r="I64" s="1" t="str">
        <f t="shared" si="39"/>
        <v/>
      </c>
      <c r="J64" s="1" t="str">
        <f t="shared" si="40"/>
        <v/>
      </c>
      <c r="K64" s="1" t="str">
        <f t="shared" si="41"/>
        <v/>
      </c>
      <c r="L64" s="1" t="str">
        <f t="shared" si="42"/>
        <v/>
      </c>
      <c r="M64" s="1" t="str">
        <f t="shared" si="43"/>
        <v/>
      </c>
      <c r="N64" s="1" t="str">
        <f t="shared" si="44"/>
        <v/>
      </c>
      <c r="O64" s="1" t="str">
        <f t="shared" si="45"/>
        <v/>
      </c>
      <c r="P64" s="1" t="str">
        <f t="shared" si="46"/>
        <v/>
      </c>
      <c r="Q64" s="1" t="str">
        <f t="shared" si="47"/>
        <v/>
      </c>
      <c r="R64" s="1" t="str">
        <f t="shared" si="48"/>
        <v/>
      </c>
      <c r="S64" s="1" t="str">
        <f t="shared" si="49"/>
        <v/>
      </c>
      <c r="T64" s="1" t="str">
        <f t="shared" si="50"/>
        <v/>
      </c>
      <c r="U64" s="1" t="str">
        <f t="shared" si="51"/>
        <v/>
      </c>
      <c r="V64" s="1" t="str">
        <f t="shared" si="52"/>
        <v/>
      </c>
      <c r="W64" s="1" t="str">
        <f t="shared" si="53"/>
        <v/>
      </c>
      <c r="X64" s="1" t="str">
        <f t="shared" si="54"/>
        <v/>
      </c>
      <c r="Y64" s="1" t="str">
        <f t="shared" si="55"/>
        <v/>
      </c>
      <c r="Z64" s="1" t="str">
        <f t="shared" si="56"/>
        <v/>
      </c>
      <c r="AA64" s="1" t="str">
        <f t="shared" si="57"/>
        <v/>
      </c>
      <c r="AB64" s="1" t="str">
        <f t="shared" si="58"/>
        <v/>
      </c>
      <c r="AC64" s="1" t="str">
        <f t="shared" si="59"/>
        <v/>
      </c>
      <c r="AD64" s="1" t="str">
        <f t="shared" si="60"/>
        <v/>
      </c>
      <c r="AE64" s="1" t="str">
        <f t="shared" si="61"/>
        <v/>
      </c>
      <c r="AF64" s="1" t="str">
        <f t="shared" si="62"/>
        <v/>
      </c>
      <c r="AG64" s="1" t="str">
        <f t="shared" si="63"/>
        <v/>
      </c>
      <c r="AH64" s="1" t="str">
        <f t="shared" si="64"/>
        <v/>
      </c>
      <c r="AI64" s="1" t="str">
        <f t="shared" si="65"/>
        <v/>
      </c>
      <c r="AJ64" s="1" t="str">
        <f t="shared" si="66"/>
        <v/>
      </c>
      <c r="AK64" s="1" t="str">
        <f t="shared" si="67"/>
        <v/>
      </c>
      <c r="AL64" s="1" t="str">
        <f t="shared" si="68"/>
        <v/>
      </c>
      <c r="AM64" s="1" t="str">
        <f t="shared" si="69"/>
        <v/>
      </c>
      <c r="AN64" s="1" t="str">
        <f t="shared" si="70"/>
        <v/>
      </c>
      <c r="AO64" s="1" t="str">
        <f t="shared" si="71"/>
        <v/>
      </c>
      <c r="AP64" s="1" t="str">
        <f t="shared" si="72"/>
        <v/>
      </c>
      <c r="AQ64" s="1" t="str">
        <f t="shared" si="73"/>
        <v/>
      </c>
      <c r="AU64" s="1" t="str">
        <f t="shared" si="74"/>
        <v/>
      </c>
      <c r="AV64" s="1" t="str">
        <f t="shared" si="75"/>
        <v/>
      </c>
      <c r="AW64" s="1" t="str">
        <f t="shared" si="76"/>
        <v>No factors contributing to greater than 2% upward change.</v>
      </c>
      <c r="AX64" s="1" t="str">
        <f t="shared" si="77"/>
        <v>No factors contributing to greater than 2% downward change.</v>
      </c>
      <c r="AY64" s="1" t="str">
        <f t="shared" si="78"/>
        <v xml:space="preserve">Gone up mainly due to </v>
      </c>
      <c r="AZ64" s="1" t="str">
        <f t="shared" si="79"/>
        <v xml:space="preserve">Gone down mainly due to </v>
      </c>
    </row>
    <row r="65" spans="2:52" x14ac:dyDescent="0.25">
      <c r="B65" s="1" t="s">
        <v>21</v>
      </c>
      <c r="D65" s="1" t="str">
        <f t="shared" si="34"/>
        <v/>
      </c>
      <c r="E65" s="1" t="str">
        <f t="shared" si="35"/>
        <v/>
      </c>
      <c r="F65" s="1" t="str">
        <f t="shared" si="36"/>
        <v/>
      </c>
      <c r="G65" s="1" t="str">
        <f t="shared" si="37"/>
        <v/>
      </c>
      <c r="H65" s="1" t="str">
        <f t="shared" si="38"/>
        <v/>
      </c>
      <c r="I65" s="1" t="str">
        <f t="shared" si="39"/>
        <v/>
      </c>
      <c r="J65" s="1" t="str">
        <f t="shared" si="40"/>
        <v/>
      </c>
      <c r="K65" s="1" t="str">
        <f t="shared" si="41"/>
        <v/>
      </c>
      <c r="L65" s="1" t="str">
        <f t="shared" si="42"/>
        <v/>
      </c>
      <c r="M65" s="1" t="str">
        <f t="shared" si="43"/>
        <v/>
      </c>
      <c r="N65" s="1" t="str">
        <f t="shared" si="44"/>
        <v>Table 1020: Change In 500MW Model,</v>
      </c>
      <c r="O65" s="1" t="str">
        <f t="shared" si="45"/>
        <v/>
      </c>
      <c r="P65" s="1" t="str">
        <f t="shared" si="46"/>
        <v/>
      </c>
      <c r="Q65" s="1" t="str">
        <f t="shared" si="47"/>
        <v/>
      </c>
      <c r="R65" s="1" t="str">
        <f t="shared" si="48"/>
        <v/>
      </c>
      <c r="S65" s="1" t="str">
        <f t="shared" si="49"/>
        <v/>
      </c>
      <c r="T65" s="1" t="str">
        <f t="shared" si="50"/>
        <v/>
      </c>
      <c r="U65" s="1" t="str">
        <f t="shared" si="51"/>
        <v/>
      </c>
      <c r="V65" s="1" t="str">
        <f t="shared" si="52"/>
        <v/>
      </c>
      <c r="W65" s="1" t="str">
        <f t="shared" si="53"/>
        <v/>
      </c>
      <c r="X65" s="1" t="str">
        <f t="shared" si="54"/>
        <v/>
      </c>
      <c r="Y65" s="1" t="str">
        <f t="shared" si="55"/>
        <v/>
      </c>
      <c r="Z65" s="1" t="str">
        <f t="shared" si="56"/>
        <v/>
      </c>
      <c r="AA65" s="1" t="str">
        <f t="shared" si="57"/>
        <v/>
      </c>
      <c r="AB65" s="1" t="str">
        <f t="shared" si="58"/>
        <v/>
      </c>
      <c r="AC65" s="1" t="str">
        <f t="shared" si="59"/>
        <v/>
      </c>
      <c r="AD65" s="1" t="str">
        <f t="shared" si="60"/>
        <v/>
      </c>
      <c r="AE65" s="1" t="str">
        <f t="shared" si="61"/>
        <v/>
      </c>
      <c r="AF65" s="1" t="str">
        <f t="shared" si="62"/>
        <v/>
      </c>
      <c r="AG65" s="1" t="str">
        <f t="shared" si="63"/>
        <v/>
      </c>
      <c r="AH65" s="1" t="str">
        <f t="shared" si="64"/>
        <v/>
      </c>
      <c r="AI65" s="1" t="str">
        <f t="shared" si="65"/>
        <v/>
      </c>
      <c r="AJ65" s="1" t="str">
        <f t="shared" si="66"/>
        <v/>
      </c>
      <c r="AK65" s="1" t="str">
        <f t="shared" si="67"/>
        <v/>
      </c>
      <c r="AL65" s="1" t="str">
        <f t="shared" si="68"/>
        <v/>
      </c>
      <c r="AM65" s="1" t="str">
        <f t="shared" si="69"/>
        <v/>
      </c>
      <c r="AN65" s="1" t="str">
        <f t="shared" si="70"/>
        <v/>
      </c>
      <c r="AO65" s="1" t="str">
        <f t="shared" si="71"/>
        <v/>
      </c>
      <c r="AP65" s="1" t="str">
        <f t="shared" si="72"/>
        <v>Table 1076: allowed revenue,</v>
      </c>
      <c r="AQ65" s="1" t="str">
        <f t="shared" si="73"/>
        <v/>
      </c>
      <c r="AU65" s="1" t="str">
        <f t="shared" si="74"/>
        <v>Table 1020: Change In 500MW Model,Table 1076: allowed revenue,</v>
      </c>
      <c r="AV65" s="1" t="str">
        <f t="shared" si="75"/>
        <v/>
      </c>
      <c r="AW65" s="1" t="str">
        <f t="shared" si="76"/>
        <v>Gone up mainly due to Table 1020: Change In 500MW Model,Table 1076: allowed revenue,</v>
      </c>
      <c r="AX65" s="1" t="str">
        <f t="shared" si="77"/>
        <v>No factors contributing to greater than 2% downward change.</v>
      </c>
      <c r="AY65" s="1" t="str">
        <f t="shared" si="78"/>
        <v>Gone up mainly due to Table 1020: Change In 500MW Model,Table 1076: allowed revenue,</v>
      </c>
      <c r="AZ65" s="1" t="str">
        <f t="shared" si="79"/>
        <v xml:space="preserve">Gone down mainly due to </v>
      </c>
    </row>
    <row r="66" spans="2:52" x14ac:dyDescent="0.25">
      <c r="B66" s="1" t="s">
        <v>22</v>
      </c>
      <c r="D66" s="1" t="str">
        <f t="shared" ref="D66:D71" si="80">IF(OR(D19="-",D19&lt;0.02),"",D$28&amp;",")</f>
        <v/>
      </c>
      <c r="E66" s="1" t="str">
        <f t="shared" ref="E66:E71" si="81">IF(OR(D19="-",D19&gt;-0.02),"",D$28&amp;",")</f>
        <v/>
      </c>
      <c r="F66" s="1" t="str">
        <f t="shared" ref="F66:F71" si="82">IF(OR(F43="-",F43&lt;0.02),"",F$28&amp;",")</f>
        <v/>
      </c>
      <c r="G66" s="1" t="str">
        <f t="shared" ref="G66:G71" si="83">IF(OR(F43="-",F43&gt;-0.02),"",F$28&amp;",")</f>
        <v/>
      </c>
      <c r="H66" s="1" t="str">
        <f t="shared" ref="H66:H71" si="84">IF(OR(H43="-",H43&lt;0.02),"",H$28&amp;",")</f>
        <v/>
      </c>
      <c r="I66" s="1" t="str">
        <f t="shared" ref="I66:I71" si="85">IF(OR(H43="-",H43&gt;-0.02),"",H$28&amp;",")</f>
        <v/>
      </c>
      <c r="J66" s="1" t="str">
        <f t="shared" ref="J66:J71" si="86">IF(OR(J43="-",J43&lt;0.02),"",J$28&amp;",")</f>
        <v/>
      </c>
      <c r="K66" s="1" t="str">
        <f t="shared" ref="K66:K71" si="87">IF(OR(J43="-",J43&gt;-0.02),"",J$28&amp;",")</f>
        <v>Table 1010 - no of days,</v>
      </c>
      <c r="L66" s="1" t="str">
        <f t="shared" ref="L66:L71" si="88">IF(OR(L43="-",L43&lt;0.02),"",L$28&amp;",")</f>
        <v/>
      </c>
      <c r="M66" s="1" t="str">
        <f t="shared" ref="M66:M71" si="89">IF(OR(L43="-",L43&gt;-0.02),"",L$28&amp;",")</f>
        <v/>
      </c>
      <c r="N66" s="1" t="str">
        <f t="shared" ref="N66:N71" si="90">IF(OR(N43="-",N43&lt;0.02),"",N$28&amp;",")</f>
        <v>Table 1020: Change In 500MW Model,</v>
      </c>
      <c r="O66" s="1" t="str">
        <f t="shared" ref="O66:O71" si="91">IF(OR(N43="-",N43&gt;-0.02),"",N$28&amp;",")</f>
        <v/>
      </c>
      <c r="P66" s="1" t="str">
        <f t="shared" ref="P66:P71" si="92">IF(OR(P43="-",P43&lt;0.02),"",P$28&amp;",")</f>
        <v/>
      </c>
      <c r="Q66" s="1" t="str">
        <f t="shared" ref="Q66:Q71" si="93">IF(OR(P43="-",P43&gt;-0.02),"",P$28&amp;",")</f>
        <v/>
      </c>
      <c r="R66" s="1" t="str">
        <f t="shared" ref="R66:R71" si="94">IF(OR(R43="-",R43&lt;0.02),"",R$28&amp;",")</f>
        <v/>
      </c>
      <c r="S66" s="1" t="str">
        <f t="shared" ref="S66:S71" si="95">IF(OR(R43="-",R43&gt;-0.02),"",R$28&amp;",")</f>
        <v/>
      </c>
      <c r="T66" s="1" t="str">
        <f t="shared" ref="T66:T71" si="96">IF(OR(T43="-",T43&lt;0.02),"",T$28&amp;",")</f>
        <v/>
      </c>
      <c r="U66" s="1" t="str">
        <f t="shared" ref="U66:U71" si="97">IF(OR(T43="-",T43&gt;-0.02),"",T$28&amp;",")</f>
        <v/>
      </c>
      <c r="V66" s="1" t="str">
        <f t="shared" ref="V66:V71" si="98">IF(OR(V43="-",V43&lt;0.02),"",V$28&amp;",")</f>
        <v/>
      </c>
      <c r="W66" s="1" t="str">
        <f t="shared" ref="W66:W71" si="99">IF(OR(V43="-",V43&gt;-0.02),"",V$28&amp;",")</f>
        <v/>
      </c>
      <c r="X66" s="1" t="str">
        <f t="shared" ref="X66:X71" si="100">IF(OR(X43="-",X43&lt;0.02),"",X$28&amp;",")</f>
        <v/>
      </c>
      <c r="Y66" s="1" t="str">
        <f t="shared" ref="Y66:Y71" si="101">IF(OR(X43="-",X43&gt;-0.02),"",X$28&amp;",")</f>
        <v/>
      </c>
      <c r="Z66" s="1" t="str">
        <f t="shared" ref="Z66:Z71" si="102">IF(OR(Z43="-",Z43&lt;0.02),"",Z$28&amp;",")</f>
        <v/>
      </c>
      <c r="AA66" s="1" t="str">
        <f t="shared" ref="AA66:AA71" si="103">IF(OR(Z43="-",Z43&gt;-0.02),"",Z$28&amp;",")</f>
        <v/>
      </c>
      <c r="AB66" s="1" t="str">
        <f t="shared" ref="AB66:AB71" si="104">IF(OR(AB43="-",AB43&lt;0.02),"",AB$28&amp;",")</f>
        <v/>
      </c>
      <c r="AC66" s="1" t="str">
        <f t="shared" ref="AC66:AC71" si="105">IF(OR(AB43="-",AB43&gt;-0.02),"",AB$28&amp;",")</f>
        <v/>
      </c>
      <c r="AD66" s="1" t="str">
        <f t="shared" ref="AD66:AD71" si="106">IF(OR(AD43="-",AD43&lt;0.02),"",AD$28&amp;",")</f>
        <v/>
      </c>
      <c r="AE66" s="1" t="str">
        <f t="shared" ref="AE66:AE71" si="107">IF(OR(AD43="-",AD43&gt;-0.02),"",AD$28&amp;",")</f>
        <v/>
      </c>
      <c r="AF66" s="1" t="str">
        <f t="shared" ref="AF66:AF71" si="108">IF(OR(AF43="-",AF43&lt;0.02),"",AF$28&amp;",")</f>
        <v/>
      </c>
      <c r="AG66" s="1" t="str">
        <f t="shared" ref="AG66:AG71" si="109">IF(OR(AF43="-",AF43&gt;-0.02),"",AF$28&amp;",")</f>
        <v/>
      </c>
      <c r="AH66" s="1" t="str">
        <f t="shared" ref="AH66:AH71" si="110">IF(OR(AH43="-",AH43&lt;0.02),"",AH$28&amp;",")</f>
        <v/>
      </c>
      <c r="AI66" s="1" t="str">
        <f t="shared" ref="AI66:AI71" si="111">IF(OR(AH43="-",AH43&gt;-0.02),"",AH$28&amp;",")</f>
        <v/>
      </c>
      <c r="AJ66" s="1" t="str">
        <f t="shared" ref="AJ66:AJ71" si="112">IF(OR(AJ43="-",AJ43&lt;0.02),"",AJ$28&amp;",")</f>
        <v/>
      </c>
      <c r="AK66" s="1" t="str">
        <f t="shared" ref="AK66:AK71" si="113">IF(OR(AJ43="-",AJ43&gt;-0.02),"",AJ$28&amp;",")</f>
        <v/>
      </c>
      <c r="AL66" s="1" t="str">
        <f t="shared" ref="AL66:AL71" si="114">IF(OR(AL43="-",AL43&lt;0.02),"",AL$28&amp;",")</f>
        <v/>
      </c>
      <c r="AM66" s="1" t="str">
        <f t="shared" ref="AM66:AM71" si="115">IF(OR(AL43="-",AL43&gt;-0.02),"",AL$28&amp;",")</f>
        <v/>
      </c>
      <c r="AN66" s="1" t="str">
        <f t="shared" ref="AN66:AN71" si="116">IF(OR(AN43="-",AN43&lt;0.02),"",AN$28&amp;",")</f>
        <v/>
      </c>
      <c r="AO66" s="1" t="str">
        <f t="shared" ref="AO66:AO71" si="117">IF(OR(AN43="-",AN43&gt;-0.02),"",AN$28&amp;",")</f>
        <v/>
      </c>
      <c r="AP66" s="1" t="str">
        <f t="shared" ref="AP66:AP71" si="118">IF(OR(AP43="-",AP43&lt;0.02),"",AP$28&amp;",")</f>
        <v>Table 1076: allowed revenue,</v>
      </c>
      <c r="AQ66" s="1" t="str">
        <f t="shared" ref="AQ66:AQ71" si="119">IF(OR(AP43="-",AP43&gt;-0.02),"",AP$28&amp;",")</f>
        <v/>
      </c>
      <c r="AU66" s="1" t="str">
        <f t="shared" ref="AU66" si="120">D66&amp;F66&amp;H66&amp;J66&amp;L66&amp;N66&amp;P66&amp;R66&amp;T66&amp;V66&amp;X66&amp;Z66&amp;AB66&amp;AD66&amp;AF66&amp;AH66&amp;AJ66&amp;AL66&amp;AN66&amp;AP66</f>
        <v>Table 1020: Change In 500MW Model,Table 1076: allowed revenue,</v>
      </c>
      <c r="AV66" s="1" t="str">
        <f t="shared" ref="AV66" si="121">E66&amp;G66&amp;I66&amp;K66&amp;M66&amp;O66&amp;Q66&amp;S66&amp;U66&amp;W66&amp;Y66&amp;AA66&amp;AC66&amp;AE66&amp;AG66&amp;AI66&amp;AK66&amp;AM66&amp;AO66&amp;AQ66</f>
        <v>Table 1010 - no of days,</v>
      </c>
      <c r="AW66" s="1" t="str">
        <f t="shared" ref="AW66" si="122">IF(AU66="","No factors contributing to greater than 2% upward change.",AY66)</f>
        <v>Gone up mainly due to Table 1020: Change In 500MW Model,Table 1076: allowed revenue,</v>
      </c>
      <c r="AX66" s="1" t="str">
        <f t="shared" ref="AX66" si="123">IF(AV66="","No factors contributing to greater than 2% downward change.",AZ66)</f>
        <v>Gone down mainly due to Table 1010 - no of days,</v>
      </c>
      <c r="AY66" s="1" t="str">
        <f t="shared" ref="AY66" si="124">"Gone up mainly due to "&amp;AU66</f>
        <v>Gone up mainly due to Table 1020: Change In 500MW Model,Table 1076: allowed revenue,</v>
      </c>
      <c r="AZ66" s="1" t="str">
        <f t="shared" ref="AZ66" si="125">"Gone down mainly due to "&amp;AV66</f>
        <v>Gone down mainly due to Table 1010 - no of days,</v>
      </c>
    </row>
    <row r="67" spans="2:52" x14ac:dyDescent="0.25">
      <c r="B67" s="1" t="s">
        <v>23</v>
      </c>
      <c r="D67" s="1" t="str">
        <f t="shared" si="80"/>
        <v/>
      </c>
      <c r="E67" s="1" t="str">
        <f t="shared" si="81"/>
        <v/>
      </c>
      <c r="F67" s="1" t="str">
        <f t="shared" si="82"/>
        <v/>
      </c>
      <c r="G67" s="1" t="str">
        <f t="shared" si="83"/>
        <v/>
      </c>
      <c r="H67" s="1" t="str">
        <f t="shared" si="84"/>
        <v/>
      </c>
      <c r="I67" s="1" t="str">
        <f t="shared" si="85"/>
        <v/>
      </c>
      <c r="J67" s="1" t="str">
        <f t="shared" si="86"/>
        <v/>
      </c>
      <c r="K67" s="1" t="str">
        <f t="shared" si="87"/>
        <v/>
      </c>
      <c r="L67" s="1" t="str">
        <f t="shared" si="88"/>
        <v/>
      </c>
      <c r="M67" s="1" t="str">
        <f t="shared" si="89"/>
        <v/>
      </c>
      <c r="N67" s="1" t="str">
        <f t="shared" si="90"/>
        <v/>
      </c>
      <c r="O67" s="1" t="str">
        <f t="shared" si="91"/>
        <v/>
      </c>
      <c r="P67" s="1" t="str">
        <f t="shared" si="92"/>
        <v/>
      </c>
      <c r="Q67" s="1" t="str">
        <f t="shared" si="93"/>
        <v/>
      </c>
      <c r="R67" s="1" t="str">
        <f t="shared" si="94"/>
        <v/>
      </c>
      <c r="S67" s="1" t="str">
        <f t="shared" si="95"/>
        <v/>
      </c>
      <c r="T67" s="1" t="str">
        <f t="shared" si="96"/>
        <v/>
      </c>
      <c r="U67" s="1" t="str">
        <f t="shared" si="97"/>
        <v/>
      </c>
      <c r="V67" s="1" t="str">
        <f t="shared" si="98"/>
        <v/>
      </c>
      <c r="W67" s="1" t="str">
        <f t="shared" si="99"/>
        <v/>
      </c>
      <c r="X67" s="1" t="str">
        <f t="shared" si="100"/>
        <v/>
      </c>
      <c r="Y67" s="1" t="str">
        <f t="shared" si="101"/>
        <v/>
      </c>
      <c r="Z67" s="1" t="str">
        <f t="shared" si="102"/>
        <v/>
      </c>
      <c r="AA67" s="1" t="str">
        <f t="shared" si="103"/>
        <v/>
      </c>
      <c r="AB67" s="1" t="str">
        <f t="shared" si="104"/>
        <v/>
      </c>
      <c r="AC67" s="1" t="str">
        <f t="shared" si="105"/>
        <v/>
      </c>
      <c r="AD67" s="1" t="str">
        <f t="shared" si="106"/>
        <v/>
      </c>
      <c r="AE67" s="1" t="str">
        <f t="shared" si="107"/>
        <v/>
      </c>
      <c r="AF67" s="1" t="str">
        <f t="shared" si="108"/>
        <v/>
      </c>
      <c r="AG67" s="1" t="str">
        <f t="shared" si="109"/>
        <v/>
      </c>
      <c r="AH67" s="1" t="str">
        <f t="shared" si="110"/>
        <v/>
      </c>
      <c r="AI67" s="1" t="str">
        <f t="shared" si="111"/>
        <v/>
      </c>
      <c r="AJ67" s="1" t="str">
        <f t="shared" si="112"/>
        <v/>
      </c>
      <c r="AK67" s="1" t="str">
        <f t="shared" si="113"/>
        <v/>
      </c>
      <c r="AL67" s="1" t="str">
        <f t="shared" si="114"/>
        <v/>
      </c>
      <c r="AM67" s="1" t="str">
        <f t="shared" si="115"/>
        <v/>
      </c>
      <c r="AN67" s="1" t="str">
        <f t="shared" si="116"/>
        <v/>
      </c>
      <c r="AO67" s="1" t="str">
        <f t="shared" si="117"/>
        <v/>
      </c>
      <c r="AP67" s="1" t="str">
        <f t="shared" si="118"/>
        <v>Table 1076: allowed revenue,</v>
      </c>
      <c r="AQ67" s="1" t="str">
        <f t="shared" si="119"/>
        <v/>
      </c>
      <c r="AU67" s="1" t="str">
        <f t="shared" si="74"/>
        <v>Table 1076: allowed revenue,</v>
      </c>
      <c r="AV67" s="1" t="str">
        <f t="shared" si="75"/>
        <v/>
      </c>
      <c r="AW67" s="1" t="str">
        <f t="shared" si="76"/>
        <v>Gone up mainly due to Table 1076: allowed revenue,</v>
      </c>
      <c r="AX67" s="1" t="str">
        <f t="shared" si="77"/>
        <v>No factors contributing to greater than 2% downward change.</v>
      </c>
      <c r="AY67" s="1" t="str">
        <f t="shared" si="78"/>
        <v>Gone up mainly due to Table 1076: allowed revenue,</v>
      </c>
      <c r="AZ67" s="1" t="str">
        <f t="shared" si="79"/>
        <v xml:space="preserve">Gone down mainly due to </v>
      </c>
    </row>
    <row r="68" spans="2:52" x14ac:dyDescent="0.25">
      <c r="B68" s="1" t="s">
        <v>76</v>
      </c>
      <c r="D68" s="1" t="str">
        <f t="shared" si="80"/>
        <v/>
      </c>
      <c r="E68" s="1" t="str">
        <f t="shared" si="81"/>
        <v/>
      </c>
      <c r="F68" s="1" t="str">
        <f t="shared" si="82"/>
        <v/>
      </c>
      <c r="G68" s="1" t="str">
        <f t="shared" si="83"/>
        <v/>
      </c>
      <c r="H68" s="1" t="str">
        <f t="shared" si="84"/>
        <v/>
      </c>
      <c r="I68" s="1" t="str">
        <f t="shared" si="85"/>
        <v/>
      </c>
      <c r="J68" s="1" t="str">
        <f t="shared" si="86"/>
        <v/>
      </c>
      <c r="K68" s="1" t="str">
        <f t="shared" si="87"/>
        <v/>
      </c>
      <c r="L68" s="1" t="str">
        <f t="shared" si="88"/>
        <v/>
      </c>
      <c r="M68" s="1" t="str">
        <f t="shared" si="89"/>
        <v/>
      </c>
      <c r="N68" s="1" t="str">
        <f t="shared" si="90"/>
        <v/>
      </c>
      <c r="O68" s="1" t="str">
        <f t="shared" si="91"/>
        <v>Table 1020: Change In 500MW Model,</v>
      </c>
      <c r="P68" s="1" t="str">
        <f t="shared" si="92"/>
        <v/>
      </c>
      <c r="Q68" s="1" t="str">
        <f t="shared" si="93"/>
        <v/>
      </c>
      <c r="R68" s="1" t="str">
        <f t="shared" si="94"/>
        <v/>
      </c>
      <c r="S68" s="1" t="str">
        <f t="shared" si="95"/>
        <v/>
      </c>
      <c r="T68" s="1" t="str">
        <f t="shared" si="96"/>
        <v/>
      </c>
      <c r="U68" s="1" t="str">
        <f t="shared" si="97"/>
        <v/>
      </c>
      <c r="V68" s="1" t="str">
        <f t="shared" si="98"/>
        <v>Table 1041: load characteristics (Load Factor),</v>
      </c>
      <c r="W68" s="1" t="str">
        <f t="shared" si="99"/>
        <v/>
      </c>
      <c r="X68" s="1" t="str">
        <f t="shared" si="100"/>
        <v/>
      </c>
      <c r="Y68" s="1" t="str">
        <f t="shared" si="101"/>
        <v/>
      </c>
      <c r="Z68" s="1" t="str">
        <f t="shared" si="102"/>
        <v/>
      </c>
      <c r="AA68" s="1" t="str">
        <f t="shared" si="103"/>
        <v/>
      </c>
      <c r="AB68" s="1" t="str">
        <f t="shared" si="104"/>
        <v/>
      </c>
      <c r="AC68" s="1" t="str">
        <f t="shared" si="105"/>
        <v/>
      </c>
      <c r="AD68" s="1" t="str">
        <f t="shared" si="106"/>
        <v/>
      </c>
      <c r="AE68" s="1" t="str">
        <f t="shared" si="107"/>
        <v/>
      </c>
      <c r="AF68" s="1" t="str">
        <f t="shared" si="108"/>
        <v/>
      </c>
      <c r="AG68" s="1" t="str">
        <f t="shared" si="109"/>
        <v/>
      </c>
      <c r="AH68" s="1" t="str">
        <f t="shared" si="110"/>
        <v/>
      </c>
      <c r="AI68" s="1" t="str">
        <f t="shared" si="111"/>
        <v/>
      </c>
      <c r="AJ68" s="1" t="str">
        <f t="shared" si="112"/>
        <v/>
      </c>
      <c r="AK68" s="1" t="str">
        <f t="shared" si="113"/>
        <v/>
      </c>
      <c r="AL68" s="1" t="str">
        <f t="shared" si="114"/>
        <v/>
      </c>
      <c r="AM68" s="1" t="str">
        <f t="shared" si="115"/>
        <v/>
      </c>
      <c r="AN68" s="1" t="str">
        <f t="shared" si="116"/>
        <v/>
      </c>
      <c r="AO68" s="1" t="str">
        <f t="shared" si="117"/>
        <v>Table 1053: volumes and mpans etc forecast,</v>
      </c>
      <c r="AP68" s="1" t="str">
        <f t="shared" si="118"/>
        <v>Table 1076: allowed revenue,</v>
      </c>
      <c r="AQ68" s="1" t="str">
        <f t="shared" si="119"/>
        <v/>
      </c>
      <c r="AU68" s="1" t="str">
        <f t="shared" si="74"/>
        <v>Table 1041: load characteristics (Load Factor),Table 1076: allowed revenue,</v>
      </c>
      <c r="AV68" s="1" t="str">
        <f t="shared" si="75"/>
        <v>Table 1020: Change In 500MW Model,Table 1053: volumes and mpans etc forecast,</v>
      </c>
      <c r="AW68" s="1" t="str">
        <f t="shared" si="76"/>
        <v>Gone up mainly due to Table 1041: load characteristics (Load Factor),Table 1076: allowed revenue,</v>
      </c>
      <c r="AX68" s="1" t="str">
        <f t="shared" si="77"/>
        <v>Gone down mainly due to Table 1020: Change In 500MW Model,Table 1053: volumes and mpans etc forecast,</v>
      </c>
      <c r="AY68" s="1" t="str">
        <f t="shared" si="78"/>
        <v>Gone up mainly due to Table 1041: load characteristics (Load Factor),Table 1076: allowed revenue,</v>
      </c>
      <c r="AZ68" s="1" t="str">
        <f t="shared" si="79"/>
        <v>Gone down mainly due to Table 1020: Change In 500MW Model,Table 1053: volumes and mpans etc forecast,</v>
      </c>
    </row>
    <row r="69" spans="2:52" x14ac:dyDescent="0.25">
      <c r="B69" s="1" t="s">
        <v>77</v>
      </c>
      <c r="D69" s="1" t="str">
        <f t="shared" si="80"/>
        <v/>
      </c>
      <c r="E69" s="1" t="str">
        <f t="shared" si="81"/>
        <v/>
      </c>
      <c r="F69" s="1" t="str">
        <f t="shared" si="82"/>
        <v/>
      </c>
      <c r="G69" s="1" t="str">
        <f t="shared" si="83"/>
        <v/>
      </c>
      <c r="H69" s="1" t="str">
        <f t="shared" si="84"/>
        <v/>
      </c>
      <c r="I69" s="1" t="str">
        <f t="shared" si="85"/>
        <v/>
      </c>
      <c r="J69" s="1" t="str">
        <f t="shared" si="86"/>
        <v/>
      </c>
      <c r="K69" s="1" t="str">
        <f t="shared" si="87"/>
        <v/>
      </c>
      <c r="L69" s="1" t="str">
        <f t="shared" si="88"/>
        <v/>
      </c>
      <c r="M69" s="1" t="str">
        <f t="shared" si="89"/>
        <v/>
      </c>
      <c r="N69" s="1" t="str">
        <f t="shared" si="90"/>
        <v/>
      </c>
      <c r="O69" s="1" t="str">
        <f t="shared" si="91"/>
        <v/>
      </c>
      <c r="P69" s="1" t="str">
        <f t="shared" si="92"/>
        <v/>
      </c>
      <c r="Q69" s="1" t="str">
        <f t="shared" si="93"/>
        <v/>
      </c>
      <c r="R69" s="1" t="str">
        <f t="shared" si="94"/>
        <v/>
      </c>
      <c r="S69" s="1" t="str">
        <f t="shared" si="95"/>
        <v/>
      </c>
      <c r="T69" s="1" t="str">
        <f t="shared" si="96"/>
        <v/>
      </c>
      <c r="U69" s="1" t="str">
        <f t="shared" si="97"/>
        <v/>
      </c>
      <c r="V69" s="1" t="str">
        <f t="shared" si="98"/>
        <v>Table 1041: load characteristics (Load Factor),</v>
      </c>
      <c r="W69" s="1" t="str">
        <f t="shared" si="99"/>
        <v/>
      </c>
      <c r="X69" s="1" t="str">
        <f t="shared" si="100"/>
        <v/>
      </c>
      <c r="Y69" s="1" t="str">
        <f t="shared" si="101"/>
        <v/>
      </c>
      <c r="Z69" s="1" t="str">
        <f t="shared" si="102"/>
        <v/>
      </c>
      <c r="AA69" s="1" t="str">
        <f t="shared" si="103"/>
        <v/>
      </c>
      <c r="AB69" s="1" t="str">
        <f t="shared" si="104"/>
        <v/>
      </c>
      <c r="AC69" s="1" t="str">
        <f t="shared" si="105"/>
        <v/>
      </c>
      <c r="AD69" s="1" t="str">
        <f t="shared" si="106"/>
        <v/>
      </c>
      <c r="AE69" s="1" t="str">
        <f t="shared" si="107"/>
        <v/>
      </c>
      <c r="AF69" s="1" t="str">
        <f t="shared" si="108"/>
        <v/>
      </c>
      <c r="AG69" s="1" t="str">
        <f t="shared" si="109"/>
        <v/>
      </c>
      <c r="AH69" s="1" t="str">
        <f t="shared" si="110"/>
        <v/>
      </c>
      <c r="AI69" s="1" t="str">
        <f t="shared" si="111"/>
        <v/>
      </c>
      <c r="AJ69" s="1" t="str">
        <f t="shared" si="112"/>
        <v/>
      </c>
      <c r="AK69" s="1" t="str">
        <f t="shared" si="113"/>
        <v/>
      </c>
      <c r="AL69" s="1" t="str">
        <f t="shared" si="114"/>
        <v/>
      </c>
      <c r="AM69" s="1" t="str">
        <f t="shared" si="115"/>
        <v/>
      </c>
      <c r="AN69" s="1" t="str">
        <f t="shared" si="116"/>
        <v/>
      </c>
      <c r="AO69" s="1" t="str">
        <f t="shared" si="117"/>
        <v>Table 1053: volumes and mpans etc forecast,</v>
      </c>
      <c r="AP69" s="1" t="str">
        <f t="shared" si="118"/>
        <v>Table 1076: allowed revenue,</v>
      </c>
      <c r="AQ69" s="1" t="str">
        <f t="shared" si="119"/>
        <v/>
      </c>
      <c r="AU69" s="1" t="str">
        <f t="shared" si="74"/>
        <v>Table 1041: load characteristics (Load Factor),Table 1076: allowed revenue,</v>
      </c>
      <c r="AV69" s="1" t="str">
        <f t="shared" si="75"/>
        <v>Table 1053: volumes and mpans etc forecast,</v>
      </c>
      <c r="AW69" s="1" t="str">
        <f t="shared" si="76"/>
        <v>Gone up mainly due to Table 1041: load characteristics (Load Factor),Table 1076: allowed revenue,</v>
      </c>
      <c r="AX69" s="1" t="str">
        <f t="shared" si="77"/>
        <v>Gone down mainly due to Table 1053: volumes and mpans etc forecast,</v>
      </c>
      <c r="AY69" s="1" t="str">
        <f t="shared" si="78"/>
        <v>Gone up mainly due to Table 1041: load characteristics (Load Factor),Table 1076: allowed revenue,</v>
      </c>
      <c r="AZ69" s="1" t="str">
        <f t="shared" si="79"/>
        <v>Gone down mainly due to Table 1053: volumes and mpans etc forecast,</v>
      </c>
    </row>
    <row r="70" spans="2:52" x14ac:dyDescent="0.25">
      <c r="B70" s="1" t="s">
        <v>78</v>
      </c>
      <c r="D70" s="1" t="str">
        <f t="shared" si="80"/>
        <v/>
      </c>
      <c r="E70" s="1" t="str">
        <f t="shared" si="81"/>
        <v/>
      </c>
      <c r="F70" s="1" t="str">
        <f t="shared" si="82"/>
        <v/>
      </c>
      <c r="G70" s="1" t="str">
        <f t="shared" si="83"/>
        <v/>
      </c>
      <c r="H70" s="1" t="str">
        <f t="shared" si="84"/>
        <v/>
      </c>
      <c r="I70" s="1" t="str">
        <f t="shared" si="85"/>
        <v/>
      </c>
      <c r="J70" s="1" t="str">
        <f t="shared" si="86"/>
        <v/>
      </c>
      <c r="K70" s="1" t="str">
        <f t="shared" si="87"/>
        <v/>
      </c>
      <c r="L70" s="1" t="str">
        <f t="shared" si="88"/>
        <v/>
      </c>
      <c r="M70" s="1" t="str">
        <f t="shared" si="89"/>
        <v/>
      </c>
      <c r="N70" s="1" t="str">
        <f t="shared" si="90"/>
        <v/>
      </c>
      <c r="O70" s="1" t="str">
        <f t="shared" si="91"/>
        <v/>
      </c>
      <c r="P70" s="1" t="str">
        <f t="shared" si="92"/>
        <v/>
      </c>
      <c r="Q70" s="1" t="str">
        <f t="shared" si="93"/>
        <v/>
      </c>
      <c r="R70" s="1" t="str">
        <f t="shared" si="94"/>
        <v/>
      </c>
      <c r="S70" s="1" t="str">
        <f t="shared" si="95"/>
        <v/>
      </c>
      <c r="T70" s="1" t="str">
        <f t="shared" si="96"/>
        <v/>
      </c>
      <c r="U70" s="1" t="str">
        <f t="shared" si="97"/>
        <v/>
      </c>
      <c r="V70" s="1" t="str">
        <f t="shared" si="98"/>
        <v>Table 1041: load characteristics (Load Factor),</v>
      </c>
      <c r="W70" s="1" t="str">
        <f t="shared" si="99"/>
        <v/>
      </c>
      <c r="X70" s="1" t="str">
        <f t="shared" si="100"/>
        <v/>
      </c>
      <c r="Y70" s="1" t="str">
        <f t="shared" si="101"/>
        <v/>
      </c>
      <c r="Z70" s="1" t="str">
        <f t="shared" si="102"/>
        <v/>
      </c>
      <c r="AA70" s="1" t="str">
        <f t="shared" si="103"/>
        <v/>
      </c>
      <c r="AB70" s="1" t="str">
        <f t="shared" si="104"/>
        <v/>
      </c>
      <c r="AC70" s="1" t="str">
        <f t="shared" si="105"/>
        <v/>
      </c>
      <c r="AD70" s="1" t="str">
        <f t="shared" si="106"/>
        <v/>
      </c>
      <c r="AE70" s="1" t="str">
        <f t="shared" si="107"/>
        <v/>
      </c>
      <c r="AF70" s="1" t="str">
        <f t="shared" si="108"/>
        <v/>
      </c>
      <c r="AG70" s="1" t="str">
        <f t="shared" si="109"/>
        <v>Table 1061/1062/1064: TPR data,</v>
      </c>
      <c r="AH70" s="1" t="str">
        <f t="shared" si="110"/>
        <v/>
      </c>
      <c r="AI70" s="1" t="str">
        <f t="shared" si="111"/>
        <v/>
      </c>
      <c r="AJ70" s="1" t="str">
        <f t="shared" si="112"/>
        <v/>
      </c>
      <c r="AK70" s="1" t="str">
        <f t="shared" si="113"/>
        <v/>
      </c>
      <c r="AL70" s="1" t="str">
        <f t="shared" si="114"/>
        <v/>
      </c>
      <c r="AM70" s="1" t="str">
        <f t="shared" si="115"/>
        <v/>
      </c>
      <c r="AN70" s="1" t="str">
        <f t="shared" si="116"/>
        <v/>
      </c>
      <c r="AO70" s="1" t="str">
        <f t="shared" si="117"/>
        <v>Table 1053: volumes and mpans etc forecast,</v>
      </c>
      <c r="AP70" s="1" t="str">
        <f t="shared" si="118"/>
        <v>Table 1076: allowed revenue,</v>
      </c>
      <c r="AQ70" s="1" t="str">
        <f t="shared" si="119"/>
        <v/>
      </c>
      <c r="AU70" s="1" t="str">
        <f t="shared" si="74"/>
        <v>Table 1041: load characteristics (Load Factor),Table 1076: allowed revenue,</v>
      </c>
      <c r="AV70" s="1" t="str">
        <f t="shared" si="75"/>
        <v>Table 1061/1062/1064: TPR data,Table 1053: volumes and mpans etc forecast,</v>
      </c>
      <c r="AW70" s="1" t="str">
        <f t="shared" si="76"/>
        <v>Gone up mainly due to Table 1041: load characteristics (Load Factor),Table 1076: allowed revenue,</v>
      </c>
      <c r="AX70" s="1" t="str">
        <f t="shared" si="77"/>
        <v>Gone down mainly due to Table 1061/1062/1064: TPR data,Table 1053: volumes and mpans etc forecast,</v>
      </c>
      <c r="AY70" s="1" t="str">
        <f t="shared" si="78"/>
        <v>Gone up mainly due to Table 1041: load characteristics (Load Factor),Table 1076: allowed revenue,</v>
      </c>
      <c r="AZ70" s="1" t="str">
        <f t="shared" si="79"/>
        <v>Gone down mainly due to Table 1061/1062/1064: TPR data,Table 1053: volumes and mpans etc forecast,</v>
      </c>
    </row>
    <row r="71" spans="2:52" x14ac:dyDescent="0.25">
      <c r="B71" s="1" t="s">
        <v>79</v>
      </c>
      <c r="D71" s="1" t="str">
        <f t="shared" si="80"/>
        <v/>
      </c>
      <c r="E71" s="1" t="str">
        <f t="shared" si="81"/>
        <v/>
      </c>
      <c r="F71" s="1" t="str">
        <f t="shared" si="82"/>
        <v/>
      </c>
      <c r="G71" s="1" t="str">
        <f t="shared" si="83"/>
        <v/>
      </c>
      <c r="H71" s="1" t="str">
        <f t="shared" si="84"/>
        <v/>
      </c>
      <c r="I71" s="1" t="str">
        <f t="shared" si="85"/>
        <v/>
      </c>
      <c r="J71" s="1" t="str">
        <f t="shared" si="86"/>
        <v/>
      </c>
      <c r="K71" s="1" t="str">
        <f t="shared" si="87"/>
        <v/>
      </c>
      <c r="L71" s="1" t="str">
        <f t="shared" si="88"/>
        <v/>
      </c>
      <c r="M71" s="1" t="str">
        <f t="shared" si="89"/>
        <v/>
      </c>
      <c r="N71" s="1" t="str">
        <f t="shared" si="90"/>
        <v/>
      </c>
      <c r="O71" s="1" t="str">
        <f t="shared" si="91"/>
        <v/>
      </c>
      <c r="P71" s="1" t="str">
        <f t="shared" si="92"/>
        <v/>
      </c>
      <c r="Q71" s="1" t="str">
        <f t="shared" si="93"/>
        <v/>
      </c>
      <c r="R71" s="1" t="str">
        <f t="shared" si="94"/>
        <v/>
      </c>
      <c r="S71" s="1" t="str">
        <f t="shared" si="95"/>
        <v/>
      </c>
      <c r="T71" s="1" t="str">
        <f t="shared" si="96"/>
        <v/>
      </c>
      <c r="U71" s="1" t="str">
        <f t="shared" si="97"/>
        <v/>
      </c>
      <c r="V71" s="1" t="str">
        <f t="shared" si="98"/>
        <v/>
      </c>
      <c r="W71" s="1" t="str">
        <f t="shared" si="99"/>
        <v/>
      </c>
      <c r="X71" s="1" t="str">
        <f t="shared" si="100"/>
        <v/>
      </c>
      <c r="Y71" s="1" t="str">
        <f t="shared" si="101"/>
        <v/>
      </c>
      <c r="Z71" s="1" t="str">
        <f t="shared" si="102"/>
        <v/>
      </c>
      <c r="AA71" s="1" t="str">
        <f t="shared" si="103"/>
        <v/>
      </c>
      <c r="AB71" s="1" t="str">
        <f t="shared" si="104"/>
        <v/>
      </c>
      <c r="AC71" s="1" t="str">
        <f t="shared" si="105"/>
        <v/>
      </c>
      <c r="AD71" s="1" t="str">
        <f t="shared" si="106"/>
        <v/>
      </c>
      <c r="AE71" s="1" t="str">
        <f t="shared" si="107"/>
        <v/>
      </c>
      <c r="AF71" s="1" t="str">
        <f t="shared" si="108"/>
        <v/>
      </c>
      <c r="AG71" s="1" t="str">
        <f t="shared" si="109"/>
        <v/>
      </c>
      <c r="AH71" s="1" t="str">
        <f t="shared" si="110"/>
        <v/>
      </c>
      <c r="AI71" s="1" t="str">
        <f t="shared" si="111"/>
        <v/>
      </c>
      <c r="AJ71" s="1" t="str">
        <f t="shared" si="112"/>
        <v/>
      </c>
      <c r="AK71" s="1" t="str">
        <f t="shared" si="113"/>
        <v/>
      </c>
      <c r="AL71" s="1" t="str">
        <f t="shared" si="114"/>
        <v/>
      </c>
      <c r="AM71" s="1" t="str">
        <f t="shared" si="115"/>
        <v/>
      </c>
      <c r="AN71" s="1" t="str">
        <f t="shared" si="116"/>
        <v/>
      </c>
      <c r="AO71" s="1" t="str">
        <f t="shared" si="117"/>
        <v/>
      </c>
      <c r="AP71" s="1" t="str">
        <f t="shared" si="118"/>
        <v/>
      </c>
      <c r="AQ71" s="1" t="str">
        <f t="shared" si="119"/>
        <v/>
      </c>
      <c r="AU71" s="1" t="str">
        <f t="shared" si="74"/>
        <v/>
      </c>
      <c r="AV71" s="1" t="str">
        <f t="shared" si="75"/>
        <v/>
      </c>
      <c r="AW71" s="1" t="str">
        <f t="shared" si="76"/>
        <v>No factors contributing to greater than 2% upward change.</v>
      </c>
      <c r="AX71" s="1" t="str">
        <f t="shared" si="77"/>
        <v>No factors contributing to greater than 2% downward change.</v>
      </c>
      <c r="AY71" s="1" t="str">
        <f t="shared" si="78"/>
        <v xml:space="preserve">Gone up mainly due to </v>
      </c>
      <c r="AZ71" s="1" t="str">
        <f t="shared" si="79"/>
        <v xml:space="preserve">Gone down mainly due to </v>
      </c>
    </row>
    <row r="72" spans="2:52" x14ac:dyDescent="0.25">
      <c r="B72" s="1" t="s">
        <v>24</v>
      </c>
    </row>
  </sheetData>
  <mergeCells count="61"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  <mergeCell ref="D4:E4"/>
    <mergeCell ref="D52:E52"/>
    <mergeCell ref="F4:G4"/>
    <mergeCell ref="F52:G52"/>
    <mergeCell ref="D28:E28"/>
    <mergeCell ref="F28:G28"/>
    <mergeCell ref="AL52:AM52"/>
    <mergeCell ref="Z52:AA52"/>
    <mergeCell ref="AB52:AC52"/>
    <mergeCell ref="AD52:AE52"/>
    <mergeCell ref="AF52:AG52"/>
    <mergeCell ref="AH52:AI52"/>
    <mergeCell ref="AJ52:AK52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Z4:AA4"/>
    <mergeCell ref="AB4:AC4"/>
    <mergeCell ref="AD4:AE4"/>
    <mergeCell ref="AF4:AG4"/>
    <mergeCell ref="AH4:AI4"/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</mergeCells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zoomScale="80" zoomScaleNormal="80" workbookViewId="0">
      <pane xSplit="2" ySplit="5" topLeftCell="L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97</v>
      </c>
    </row>
    <row r="4" spans="1:17" ht="45.75" customHeight="1" x14ac:dyDescent="0.2">
      <c r="B4" s="67" t="s">
        <v>75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70" t="s">
        <v>33</v>
      </c>
      <c r="N4" s="71"/>
      <c r="O4" s="72"/>
      <c r="P4" s="72"/>
      <c r="Q4" s="73"/>
    </row>
    <row r="5" spans="1:17" ht="45.75" customHeight="1" x14ac:dyDescent="0.2">
      <c r="A5" s="40"/>
      <c r="B5" s="48"/>
      <c r="C5" s="48" t="s">
        <v>34</v>
      </c>
      <c r="D5" s="48" t="s">
        <v>35</v>
      </c>
      <c r="E5" s="48" t="s">
        <v>36</v>
      </c>
      <c r="F5" s="48" t="s">
        <v>37</v>
      </c>
      <c r="G5" s="48" t="s">
        <v>38</v>
      </c>
      <c r="H5" s="48" t="s">
        <v>39</v>
      </c>
      <c r="I5" s="48" t="s">
        <v>40</v>
      </c>
      <c r="J5" s="48" t="s">
        <v>41</v>
      </c>
      <c r="K5" s="48" t="s">
        <v>42</v>
      </c>
      <c r="L5" s="48" t="s">
        <v>43</v>
      </c>
      <c r="M5" s="48" t="s">
        <v>44</v>
      </c>
      <c r="N5" s="48" t="s">
        <v>45</v>
      </c>
      <c r="O5" s="48" t="s">
        <v>46</v>
      </c>
      <c r="P5" s="48" t="s">
        <v>47</v>
      </c>
      <c r="Q5" s="48" t="s">
        <v>48</v>
      </c>
    </row>
    <row r="6" spans="1:17" ht="42.75" x14ac:dyDescent="0.2">
      <c r="A6" s="40"/>
      <c r="B6" s="41" t="s">
        <v>12</v>
      </c>
      <c r="C6" s="42"/>
      <c r="D6" s="43">
        <f>VLOOKUP($B6,[1]Tariffs!$A$15:$I$42,3,FALSE)</f>
        <v>1</v>
      </c>
      <c r="E6" s="44">
        <f>VLOOKUP($B6,[2]Tariffs!$A:$I,4,FALSE)</f>
        <v>2.3650000000000002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3.91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VLOOKUP(B6,[2]Summary!$A$1:$I$65536,9,FALSE)</f>
        <v>2.7595508698076263</v>
      </c>
      <c r="N6" s="47">
        <f>VLOOKUP(B6,[1]Summary!$A$1:$I$65536,9,FALSE)</f>
        <v>2.5036542816058933</v>
      </c>
      <c r="O6" s="50">
        <f>M6/N6-1</f>
        <v>0.10220923475009336</v>
      </c>
      <c r="P6" s="51">
        <f>VLOOKUP(B6,[2]Summary!$A$1:$IJ$65536,10,FALSE)</f>
        <v>99.817116757749844</v>
      </c>
      <c r="Q6" s="52" t="str">
        <f>'Detailed Breakdown'!AW54&amp;" and "&amp;'Detailed Breakdown'!AX54</f>
        <v>Gone up mainly due to Table 1076: allowed revenue, and No factors contributing to greater than 2% downward change.</v>
      </c>
    </row>
    <row r="7" spans="1:17" ht="42.75" x14ac:dyDescent="0.2">
      <c r="A7" s="40"/>
      <c r="B7" s="41" t="s">
        <v>13</v>
      </c>
      <c r="C7" s="42"/>
      <c r="D7" s="43">
        <f>VLOOKUP($B7,[1]Tariffs!$A$15:$I$42,3,FALSE)</f>
        <v>2</v>
      </c>
      <c r="E7" s="44">
        <f>VLOOKUP($B7,[2]Tariffs!$A:$I,4,FALSE)</f>
        <v>2.6720000000000002</v>
      </c>
      <c r="F7" s="44">
        <f>VLOOKUP($B7,[2]Tariffs!$A:$I,5,FALSE)</f>
        <v>6.7000000000000004E-2</v>
      </c>
      <c r="G7" s="44">
        <f>VLOOKUP($B7,[2]Tariffs!$A:$I,6,FALSE)</f>
        <v>0</v>
      </c>
      <c r="H7" s="44">
        <f>VLOOKUP($B7,[2]Tariffs!$A:$I,7,FALSE)</f>
        <v>3.91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2" si="0">I7</f>
        <v>0</v>
      </c>
      <c r="L7" s="49"/>
      <c r="M7" s="47">
        <f>VLOOKUP(B7,[2]Summary!$A$1:$I$65536,9,FALSE)</f>
        <v>1.7919693705951265</v>
      </c>
      <c r="N7" s="47">
        <f>VLOOKUP(B7,[1]Summary!$A$1:$I$65536,9,FALSE)</f>
        <v>1.6034143277246917</v>
      </c>
      <c r="O7" s="50">
        <f t="shared" ref="O7:O32" si="1">M7/N7-1</f>
        <v>0.11759595733312533</v>
      </c>
      <c r="P7" s="51">
        <f>VLOOKUP(B7,[2]Summary!$A$1:$IJ$65536,10,FALSE)</f>
        <v>100.2125354640915</v>
      </c>
      <c r="Q7" s="52" t="str">
        <f>'Detailed Breakdown'!AW55&amp;" and "&amp;'Detailed Breakdown'!AX55</f>
        <v>Gone up mainly due to Table 1041: load characteristics (Coincidence Factor),Table 1076: allowed revenue, and Gone down mainly due to Table 1041: load characteristics (Load Factor),</v>
      </c>
    </row>
    <row r="8" spans="1:17" ht="42.75" x14ac:dyDescent="0.2">
      <c r="A8" s="40"/>
      <c r="B8" s="41" t="s">
        <v>14</v>
      </c>
      <c r="C8" s="42"/>
      <c r="D8" s="43">
        <f>VLOOKUP($B8,[1]Tariffs!$A$15:$I$42,3,FALSE)</f>
        <v>2</v>
      </c>
      <c r="E8" s="44">
        <f>VLOOKUP($B8,[2]Tariffs!$A:$I,4,FALSE)</f>
        <v>0.19600000000000001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VLOOKUP(B8,[2]Summary!$A$1:$I$65536,9,FALSE)</f>
        <v>0.19600000000000001</v>
      </c>
      <c r="N8" s="47">
        <f>VLOOKUP(B8,[1]Summary!$A$1:$I$65536,9,FALSE)</f>
        <v>0.17799999999999999</v>
      </c>
      <c r="O8" s="50">
        <f t="shared" si="1"/>
        <v>0.101123595505618</v>
      </c>
      <c r="P8" s="51">
        <f>VLOOKUP(B8,[2]Summary!$A$1:$IJ$65536,10,FALSE)</f>
        <v>6.805619954580993</v>
      </c>
      <c r="Q8" s="52" t="str">
        <f>'Detailed Breakdown'!AW56&amp;" and "&amp;'Detailed Breakdown'!AX56</f>
        <v>Gone up mainly due to Table 1069: Peaking probabailities,Table 1076: allowed revenue, and Gone down mainly due to Table 1010 - no of days,Table 1020: Change In 500MW Model,</v>
      </c>
    </row>
    <row r="9" spans="1:17" ht="57" x14ac:dyDescent="0.2">
      <c r="A9" s="40"/>
      <c r="B9" s="41" t="s">
        <v>15</v>
      </c>
      <c r="C9" s="42"/>
      <c r="D9" s="43">
        <f>VLOOKUP($B9,[1]Tariffs!$A$15:$I$42,3,FALSE)</f>
        <v>3</v>
      </c>
      <c r="E9" s="44">
        <f>VLOOKUP($B9,[2]Tariffs!$A:$I,4,FALSE)</f>
        <v>2.0169999999999999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5.91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VLOOKUP(B9,[2]Summary!$A$1:$I$65536,9,FALSE)</f>
        <v>2.1949185372544471</v>
      </c>
      <c r="N9" s="47">
        <f>VLOOKUP(B9,[1]Summary!$A$1:$I$65536,9,FALSE)</f>
        <v>1.984228337491871</v>
      </c>
      <c r="O9" s="50">
        <f t="shared" si="1"/>
        <v>0.10618243665892568</v>
      </c>
      <c r="P9" s="51">
        <f>VLOOKUP(B9,[2]Summary!$A$1:$IJ$65536,10,FALSE)</f>
        <v>266.12002300058685</v>
      </c>
      <c r="Q9" s="52" t="str">
        <f>'Detailed Breakdown'!AW57&amp;" and "&amp;'Detailed Breakdown'!AX57</f>
        <v>Gone up mainly due to Table 1076: allowed revenue, and No factors contributing to greater than 2% downward change.</v>
      </c>
    </row>
    <row r="10" spans="1:17" ht="57" x14ac:dyDescent="0.2">
      <c r="A10" s="40"/>
      <c r="B10" s="41" t="s">
        <v>16</v>
      </c>
      <c r="C10" s="42"/>
      <c r="D10" s="43">
        <f>VLOOKUP($B10,[1]Tariffs!$A$15:$I$42,3,FALSE)</f>
        <v>4</v>
      </c>
      <c r="E10" s="44">
        <f>VLOOKUP($B10,[2]Tariffs!$A:$I,4,FALSE)</f>
        <v>2.3809999999999998</v>
      </c>
      <c r="F10" s="44">
        <f>VLOOKUP($B10,[2]Tariffs!$A:$I,5,FALSE)</f>
        <v>6.3E-2</v>
      </c>
      <c r="G10" s="44">
        <f>VLOOKUP($B10,[2]Tariffs!$A:$I,6,FALSE)</f>
        <v>0</v>
      </c>
      <c r="H10" s="44">
        <f>VLOOKUP($B10,[2]Tariffs!$A:$I,7,FALSE)</f>
        <v>5.91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VLOOKUP(B10,[2]Summary!$A$1:$I$65536,9,FALSE)</f>
        <v>1.8067623170311</v>
      </c>
      <c r="N10" s="47">
        <f>VLOOKUP(B10,[1]Summary!$A$1:$I$65536,9,FALSE)</f>
        <v>1.6164612982499578</v>
      </c>
      <c r="O10" s="50">
        <f t="shared" si="1"/>
        <v>0.11772692546810082</v>
      </c>
      <c r="P10" s="51">
        <f>VLOOKUP(B10,[2]Summary!$A$1:$IJ$65536,10,FALSE)</f>
        <v>379.70463629697952</v>
      </c>
      <c r="Q10" s="52" t="str">
        <f>'Detailed Breakdown'!AW58&amp;" and "&amp;'Detailed Breakdown'!AX58</f>
        <v>Gone up mainly due to Table 1041: load characteristics (Coincidence Factor),Table 1076: allowed revenue, and No factors contributing to greater than 2% downward change.</v>
      </c>
    </row>
    <row r="11" spans="1:17" ht="42.75" x14ac:dyDescent="0.2">
      <c r="A11" s="40"/>
      <c r="B11" s="41" t="s">
        <v>17</v>
      </c>
      <c r="C11" s="42"/>
      <c r="D11" s="43">
        <f>VLOOKUP($B11,[1]Tariffs!$A$15:$I$42,3,FALSE)</f>
        <v>4</v>
      </c>
      <c r="E11" s="44">
        <f>VLOOKUP($B11,[2]Tariffs!$A:$I,4,FALSE)</f>
        <v>0.36799999999999999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VLOOKUP(B11,[2]Summary!$A$1:$I$65536,9,FALSE)</f>
        <v>0.3680000000000001</v>
      </c>
      <c r="N11" s="47">
        <f>VLOOKUP(B11,[1]Summary!$A$1:$I$65536,9,FALSE)</f>
        <v>0.31799999999999995</v>
      </c>
      <c r="O11" s="50">
        <f t="shared" si="1"/>
        <v>0.15723270440251613</v>
      </c>
      <c r="P11" s="51">
        <f>VLOOKUP(B11,[2]Summary!$A$1:$IJ$65536,10,FALSE)</f>
        <v>27.766605077690517</v>
      </c>
      <c r="Q11" s="52" t="str">
        <f>'Detailed Breakdown'!AW59&amp;" and "&amp;'Detailed Breakdown'!AX59</f>
        <v>Gone up mainly due to Table 1061/1062/1064: TPR data,Table 1069: Peaking probabailities,Table 1076: allowed revenue, and Gone down mainly due to Table 1020: Change In 500MW Model,</v>
      </c>
    </row>
    <row r="12" spans="1:17" ht="57" x14ac:dyDescent="0.2">
      <c r="A12" s="40"/>
      <c r="B12" s="41" t="s">
        <v>18</v>
      </c>
      <c r="C12" s="42"/>
      <c r="D12" s="43" t="str">
        <f>VLOOKUP($B12,[1]Tariffs!$A$15:$I$42,3,FALSE)</f>
        <v>5-8</v>
      </c>
      <c r="E12" s="44">
        <f>VLOOKUP($B12,[2]Tariffs!$A:$I,4,FALSE)</f>
        <v>2.2360000000000002</v>
      </c>
      <c r="F12" s="44">
        <f>VLOOKUP($B12,[2]Tariffs!$A:$I,5,FALSE)</f>
        <v>5.8000000000000003E-2</v>
      </c>
      <c r="G12" s="44">
        <f>VLOOKUP($B12,[2]Tariffs!$A:$I,6,FALSE)</f>
        <v>0</v>
      </c>
      <c r="H12" s="44">
        <f>VLOOKUP($B12,[2]Tariffs!$A:$I,7,FALSE)</f>
        <v>35.659999999999997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>
        <f>VLOOKUP(B12,[2]Summary!$A$1:$I$65536,9,FALSE)</f>
        <v>1.9619230434699513</v>
      </c>
      <c r="N12" s="47">
        <f>VLOOKUP(B12,[1]Summary!$A$1:$I$65536,9,FALSE)</f>
        <v>1.8053123067042027</v>
      </c>
      <c r="O12" s="50">
        <f t="shared" si="1"/>
        <v>8.6749941372558759E-2</v>
      </c>
      <c r="P12" s="51">
        <f>VLOOKUP(B12,[2]Summary!$A$1:$IJ$65536,10,FALSE)</f>
        <v>1628.3024007271206</v>
      </c>
      <c r="Q12" s="52" t="str">
        <f>'Detailed Breakdown'!AW60&amp;" and "&amp;'Detailed Breakdown'!AX60</f>
        <v>Gone up mainly due to Table 1076: allowed revenue, and No factors contributing to greater than 2% downward change.</v>
      </c>
    </row>
    <row r="13" spans="1:17" x14ac:dyDescent="0.2">
      <c r="A13" s="40"/>
      <c r="B13" s="41" t="s">
        <v>19</v>
      </c>
      <c r="C13" s="42"/>
      <c r="D13" s="43" t="str">
        <f>VLOOKUP($B13,[1]Tariffs!$A$15:$I$42,3,FALSE)</f>
        <v>5-8</v>
      </c>
      <c r="E13" s="44">
        <f>VLOOKUP($B13,[2]Tariffs!$A:$I,4,FALSE)</f>
        <v>2.202</v>
      </c>
      <c r="F13" s="44">
        <f>VLOOKUP($B13,[2]Tariffs!$A:$I,5,FALSE)</f>
        <v>5.0999999999999997E-2</v>
      </c>
      <c r="G13" s="44">
        <f>VLOOKUP($B13,[2]Tariffs!$A:$I,6,FALSE)</f>
        <v>0</v>
      </c>
      <c r="H13" s="44">
        <f>VLOOKUP($B13,[2]Tariffs!$A:$I,7,FALSE)</f>
        <v>22.95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>
        <f>VLOOKUP(B13,[2]Summary!$A$1:$I$65536,9,FALSE)</f>
        <v>1.7917074149158903</v>
      </c>
      <c r="N13" s="47">
        <f>VLOOKUP(B13,[1]Summary!$A$1:$I$65536,9,FALSE)</f>
        <v>1.654090967502267</v>
      </c>
      <c r="O13" s="50"/>
      <c r="P13" s="51">
        <f>VLOOKUP(B13,[2]Summary!$A$1:$IJ$65536,10,FALSE)</f>
        <v>1429.2332689716293</v>
      </c>
      <c r="Q13" s="52"/>
    </row>
    <row r="14" spans="1:17" ht="57" x14ac:dyDescent="0.2">
      <c r="A14" s="40"/>
      <c r="B14" s="41" t="s">
        <v>20</v>
      </c>
      <c r="C14" s="42"/>
      <c r="D14" s="43" t="str">
        <f>VLOOKUP($B14,[1]Tariffs!$A$15:$I$42,3,FALSE)</f>
        <v>5-8</v>
      </c>
      <c r="E14" s="44">
        <f>VLOOKUP($B14,[2]Tariffs!$A:$I,4,FALSE)</f>
        <v>1.39</v>
      </c>
      <c r="F14" s="44">
        <f>VLOOKUP($B14,[2]Tariffs!$A:$I,5,FALSE)</f>
        <v>8.0000000000000002E-3</v>
      </c>
      <c r="G14" s="44">
        <f>VLOOKUP($B14,[2]Tariffs!$A:$I,6,FALSE)</f>
        <v>0</v>
      </c>
      <c r="H14" s="44">
        <f>VLOOKUP($B14,[2]Tariffs!$A:$I,7,FALSE)</f>
        <v>262.35000000000002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>
        <f>VLOOKUP(B14,[2]Summary!$A$1:$I$65536,9,FALSE)</f>
        <v>1.693738017466482</v>
      </c>
      <c r="N14" s="47">
        <f>VLOOKUP(B14,[1]Summary!$A$1:$I$65536,9,FALSE)</f>
        <v>1.5748701769332394</v>
      </c>
      <c r="O14" s="50">
        <f t="shared" si="1"/>
        <v>7.5477866223052859E-2</v>
      </c>
      <c r="P14" s="51">
        <f>VLOOKUP(B14,[2]Summary!$A$1:$IJ$65536,10,FALSE)</f>
        <v>2752.7638624843567</v>
      </c>
      <c r="Q14" s="52" t="str">
        <f>'Detailed Breakdown'!AW62&amp;" and "&amp;'Detailed Breakdown'!AX62</f>
        <v>Gone up mainly due to Table 1076: allowed revenue, and Gone down mainly due to Table 1020: Change In 500MW Model,</v>
      </c>
    </row>
    <row r="15" spans="1:17" ht="28.5" x14ac:dyDescent="0.2">
      <c r="A15" s="40"/>
      <c r="B15" s="41" t="s">
        <v>89</v>
      </c>
      <c r="C15" s="42"/>
      <c r="D15" s="43">
        <v>0</v>
      </c>
      <c r="E15" s="44">
        <f>VLOOKUP($B15,[2]Tariffs!$A:$I,4,FALSE)</f>
        <v>13.433999999999999</v>
      </c>
      <c r="F15" s="44">
        <f>VLOOKUP($B15,[2]Tariffs!$A:$I,5,FALSE)</f>
        <v>0.82199999999999995</v>
      </c>
      <c r="G15" s="44">
        <f>VLOOKUP($B15,[2]Tariffs!$A:$I,6,FALSE)</f>
        <v>0.06</v>
      </c>
      <c r="H15" s="44">
        <f>VLOOKUP($B15,[2]Tariffs!$A:$I,7,FALSE)</f>
        <v>3.91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 t="str">
        <f>VLOOKUP(B15,[2]Summary!$A$1:$I$65536,9,FALSE)</f>
        <v/>
      </c>
      <c r="N15" s="47" t="str">
        <f>VLOOKUP(B15,[1]Summary!$A$1:$I$65536,9,FALSE)</f>
        <v/>
      </c>
      <c r="O15" s="50"/>
      <c r="P15" s="51" t="str">
        <f>VLOOKUP(B15,[2]Summary!$A$1:$IJ$65536,10,FALSE)</f>
        <v/>
      </c>
      <c r="Q15" s="52" t="str">
        <f>'Detailed Breakdown'!AW63&amp;" and "&amp;'Detailed Breakdown'!AX63</f>
        <v>No factors contributing to greater than 2% upward change. and No factors contributing to greater than 2% downward change.</v>
      </c>
    </row>
    <row r="16" spans="1:17" ht="28.5" x14ac:dyDescent="0.2">
      <c r="A16" s="40"/>
      <c r="B16" s="41" t="s">
        <v>90</v>
      </c>
      <c r="C16" s="42"/>
      <c r="D16" s="43">
        <v>0</v>
      </c>
      <c r="E16" s="44">
        <f>VLOOKUP($B16,[2]Tariffs!$A:$I,4,FALSE)</f>
        <v>12.545</v>
      </c>
      <c r="F16" s="44">
        <f>VLOOKUP($B16,[2]Tariffs!$A:$I,5,FALSE)</f>
        <v>0.76500000000000001</v>
      </c>
      <c r="G16" s="44">
        <f>VLOOKUP($B16,[2]Tariffs!$A:$I,6,FALSE)</f>
        <v>5.6000000000000001E-2</v>
      </c>
      <c r="H16" s="44">
        <f>VLOOKUP($B16,[2]Tariffs!$A:$I,7,FALSE)</f>
        <v>5.91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VLOOKUP(B16,[2]Summary!$A$1:$I$65536,9,FALSE)</f>
        <v>1.7711319194595025</v>
      </c>
      <c r="N16" s="47" t="str">
        <f>VLOOKUP(B16,[1]Summary!$A$1:$I$65536,9,FALSE)</f>
        <v/>
      </c>
      <c r="O16" s="50"/>
      <c r="P16" s="51">
        <f>VLOOKUP(B16,[2]Summary!$A$1:$IJ$65536,10,FALSE)</f>
        <v>1092.4102321560399</v>
      </c>
      <c r="Q16" s="52" t="str">
        <f>'Detailed Breakdown'!AW64&amp;" and "&amp;'Detailed Breakdown'!AX64</f>
        <v>No factors contributing to greater than 2% upward change. and No factors contributing to greater than 2% downward change.</v>
      </c>
    </row>
    <row r="17" spans="1:17" ht="28.5" x14ac:dyDescent="0.2">
      <c r="A17" s="40"/>
      <c r="B17" s="41" t="s">
        <v>21</v>
      </c>
      <c r="C17" s="42"/>
      <c r="D17" s="43">
        <f>VLOOKUP($B17,[1]Tariffs!$A$15:$I$42,3,FALSE)</f>
        <v>0</v>
      </c>
      <c r="E17" s="44">
        <f>VLOOKUP($B17,[2]Tariffs!$A:$I,4,FALSE)</f>
        <v>11.233000000000001</v>
      </c>
      <c r="F17" s="44">
        <f>VLOOKUP($B17,[2]Tariffs!$A:$I,5,FALSE)</f>
        <v>0.67200000000000004</v>
      </c>
      <c r="G17" s="44">
        <f>VLOOKUP($B17,[2]Tariffs!$A:$I,6,FALSE)</f>
        <v>0.04</v>
      </c>
      <c r="H17" s="44">
        <f>VLOOKUP($B17,[2]Tariffs!$A:$I,7,FALSE)</f>
        <v>7.39</v>
      </c>
      <c r="I17" s="44">
        <f>VLOOKUP($B17,[2]Tariffs!$A:$I,8,FALSE)</f>
        <v>3.45</v>
      </c>
      <c r="J17" s="44">
        <f>VLOOKUP($B17,[2]Tariffs!$A:$I,9,FALSE)</f>
        <v>0.40600000000000003</v>
      </c>
      <c r="K17" s="44">
        <f t="shared" si="0"/>
        <v>3.45</v>
      </c>
      <c r="L17" s="54"/>
      <c r="M17" s="47">
        <f>VLOOKUP(B17,[2]Summary!$A$1:$I$65536,9,FALSE)</f>
        <v>2.2659202187064187</v>
      </c>
      <c r="N17" s="47">
        <f>VLOOKUP(B17,[1]Summary!$A$1:$I$65536,9,FALSE)</f>
        <v>2.0452195230149557</v>
      </c>
      <c r="O17" s="50">
        <f t="shared" si="1"/>
        <v>0.10791051679680708</v>
      </c>
      <c r="P17" s="51">
        <f>VLOOKUP(B17,[2]Summary!$A$1:$IJ$65536,10,FALSE)</f>
        <v>5524.6508062940693</v>
      </c>
      <c r="Q17" s="52" t="str">
        <f>'Detailed Breakdown'!AW63&amp;" and "&amp;'Detailed Breakdown'!AX63</f>
        <v>No factors contributing to greater than 2% upward change. and No factors contributing to greater than 2% downward change.</v>
      </c>
    </row>
    <row r="18" spans="1:17" ht="28.5" x14ac:dyDescent="0.2">
      <c r="A18" s="40"/>
      <c r="B18" s="41" t="s">
        <v>22</v>
      </c>
      <c r="C18" s="42"/>
      <c r="D18" s="43">
        <f>VLOOKUP($B18,[1]Tariffs!$A$15:$I$42,3,FALSE)</f>
        <v>0</v>
      </c>
      <c r="E18" s="44">
        <f>VLOOKUP($B18,[2]Tariffs!$A:$I,4,FALSE)</f>
        <v>9.98</v>
      </c>
      <c r="F18" s="44">
        <f>VLOOKUP($B18,[2]Tariffs!$A:$I,5,FALSE)</f>
        <v>0.57499999999999996</v>
      </c>
      <c r="G18" s="44">
        <f>VLOOKUP($B18,[2]Tariffs!$A:$I,6,FALSE)</f>
        <v>1.9E-2</v>
      </c>
      <c r="H18" s="44">
        <f>VLOOKUP($B18,[2]Tariffs!$A:$I,7,FALSE)</f>
        <v>5.69</v>
      </c>
      <c r="I18" s="44">
        <f>VLOOKUP($B18,[2]Tariffs!$A:$I,8,FALSE)</f>
        <v>4.33</v>
      </c>
      <c r="J18" s="44">
        <f>VLOOKUP($B18,[2]Tariffs!$A:$I,9,FALSE)</f>
        <v>0.34499999999999997</v>
      </c>
      <c r="K18" s="44">
        <f t="shared" si="0"/>
        <v>4.33</v>
      </c>
      <c r="L18" s="54"/>
      <c r="M18" s="47">
        <f>VLOOKUP(B18,[2]Summary!$A$1:$I$65536,9,FALSE)</f>
        <v>2.5499985912165641</v>
      </c>
      <c r="N18" s="47">
        <f>VLOOKUP(B18,[1]Summary!$A$1:$I$65536,9,FALSE)</f>
        <v>2.2824644803021665</v>
      </c>
      <c r="O18" s="50">
        <f t="shared" si="1"/>
        <v>0.11721282553276779</v>
      </c>
      <c r="P18" s="51">
        <f>VLOOKUP(B18,[2]Summary!$A$1:$IJ$65536,10,FALSE)</f>
        <v>14278.466333513605</v>
      </c>
      <c r="Q18" s="52" t="str">
        <f>'Detailed Breakdown'!AW64&amp;" and "&amp;'Detailed Breakdown'!AX64</f>
        <v>No factors contributing to greater than 2% upward change. and No factors contributing to greater than 2% downward change.</v>
      </c>
    </row>
    <row r="19" spans="1:17" ht="57" x14ac:dyDescent="0.2">
      <c r="A19" s="40"/>
      <c r="B19" s="41" t="s">
        <v>23</v>
      </c>
      <c r="C19" s="42"/>
      <c r="D19" s="43">
        <f>VLOOKUP($B19,[1]Tariffs!$A$15:$I$42,3,FALSE)</f>
        <v>0</v>
      </c>
      <c r="E19" s="44">
        <f>VLOOKUP($B19,[2]Tariffs!$A:$I,4,FALSE)</f>
        <v>7.3360000000000003</v>
      </c>
      <c r="F19" s="44">
        <f>VLOOKUP($B19,[2]Tariffs!$A:$I,5,FALSE)</f>
        <v>0.39900000000000002</v>
      </c>
      <c r="G19" s="44">
        <f>VLOOKUP($B19,[2]Tariffs!$A:$I,6,FALSE)</f>
        <v>7.0000000000000001E-3</v>
      </c>
      <c r="H19" s="44">
        <f>VLOOKUP($B19,[2]Tariffs!$A:$I,7,FALSE)</f>
        <v>56.44</v>
      </c>
      <c r="I19" s="44">
        <f>VLOOKUP($B19,[2]Tariffs!$A:$I,8,FALSE)</f>
        <v>4.58</v>
      </c>
      <c r="J19" s="44">
        <f>VLOOKUP($B19,[2]Tariffs!$A:$I,9,FALSE)</f>
        <v>0.23100000000000001</v>
      </c>
      <c r="K19" s="44">
        <f t="shared" si="0"/>
        <v>4.58</v>
      </c>
      <c r="L19" s="54"/>
      <c r="M19" s="47">
        <f>VLOOKUP(B19,[2]Summary!$A$1:$I$65536,9,FALSE)</f>
        <v>1.5570554291786072</v>
      </c>
      <c r="N19" s="47">
        <f>VLOOKUP(B19,[1]Summary!$A$1:$I$65536,9,FALSE)</f>
        <v>1.4053624762438597</v>
      </c>
      <c r="O19" s="50">
        <f t="shared" si="1"/>
        <v>0.10793866742491964</v>
      </c>
      <c r="P19" s="51">
        <f>VLOOKUP(B19,[2]Summary!$A$1:$IJ$65536,10,FALSE)</f>
        <v>31318.655155204098</v>
      </c>
      <c r="Q19" s="52" t="str">
        <f>'Detailed Breakdown'!AW65&amp;" and "&amp;'Detailed Breakdown'!AX65</f>
        <v>Gone up mainly due to Table 1020: Change In 500MW Model,Table 1076: allowed revenue, and No factors contributing to greater than 2% downward change.</v>
      </c>
    </row>
    <row r="20" spans="1:17" ht="42.75" x14ac:dyDescent="0.2">
      <c r="A20" s="40"/>
      <c r="B20" s="41" t="s">
        <v>76</v>
      </c>
      <c r="C20" s="42"/>
      <c r="D20" s="43">
        <f>VLOOKUP($B20,[1]Tariffs!$A$15:$I$42,3,FALSE)</f>
        <v>8</v>
      </c>
      <c r="E20" s="44">
        <f>VLOOKUP($B20,[2]Tariffs!$A:$I,4,FALSE)</f>
        <v>1.9510000000000001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4"/>
      <c r="M20" s="47">
        <f>VLOOKUP(B20,[2]Summary!$A$1:$I$65536,9,FALSE)</f>
        <v>1.9510000000000003</v>
      </c>
      <c r="N20" s="47">
        <f>VLOOKUP(B20,[1]Summary!$A$1:$I$65536,9,FALSE)</f>
        <v>1.9070000000000003</v>
      </c>
      <c r="O20" s="50">
        <f t="shared" si="1"/>
        <v>2.3072889355007842E-2</v>
      </c>
      <c r="P20" s="51">
        <f>VLOOKUP(B20,[2]Summary!$A$1:$IJ$65536,10,FALSE)</f>
        <v>1125.0563634730029</v>
      </c>
      <c r="Q20" s="52" t="str">
        <f>'Detailed Breakdown'!AW67&amp;" and "&amp;'Detailed Breakdown'!AX67</f>
        <v>Gone up mainly due to Table 1076: allowed revenue, and No factors contributing to greater than 2% downward change.</v>
      </c>
    </row>
    <row r="21" spans="1:17" ht="42.75" x14ac:dyDescent="0.2">
      <c r="A21" s="40"/>
      <c r="B21" s="41" t="s">
        <v>77</v>
      </c>
      <c r="C21" s="42"/>
      <c r="D21" s="43">
        <f>VLOOKUP($B21,[1]Tariffs!$A$15:$I$42,3,FALSE)</f>
        <v>1</v>
      </c>
      <c r="E21" s="44">
        <f>VLOOKUP($B21,[2]Tariffs!$A:$I,4,FALSE)</f>
        <v>2.5259999999999998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VLOOKUP(B21,[2]Summary!$A$1:$I$65536,9,FALSE)</f>
        <v>2.5260000000000002</v>
      </c>
      <c r="N21" s="47">
        <f>VLOOKUP(B21,[1]Summary!$A$1:$I$65536,9,FALSE)</f>
        <v>2.4470000000000001</v>
      </c>
      <c r="O21" s="50">
        <f t="shared" si="1"/>
        <v>3.2284429914180679E-2</v>
      </c>
      <c r="P21" s="51">
        <f>VLOOKUP(B21,[2]Summary!$A$1:$IJ$65536,10,FALSE)</f>
        <v>605.73305744677384</v>
      </c>
      <c r="Q21" s="52" t="str">
        <f>'Detailed Breakdown'!AW68&amp;" and "&amp;'Detailed Breakdown'!AX68</f>
        <v>Gone up mainly due to Table 1041: load characteristics (Load Factor),Table 1076: allowed revenue, and Gone down mainly due to Table 1020: Change In 500MW Model,Table 1053: volumes and mpans etc forecast,</v>
      </c>
    </row>
    <row r="22" spans="1:17" ht="42.75" x14ac:dyDescent="0.2">
      <c r="A22" s="40"/>
      <c r="B22" s="41" t="s">
        <v>78</v>
      </c>
      <c r="C22" s="42"/>
      <c r="D22" s="43">
        <f>VLOOKUP($B22,[1]Tariffs!$A$15:$I$42,3,FALSE)</f>
        <v>1</v>
      </c>
      <c r="E22" s="44">
        <f>VLOOKUP($B22,[2]Tariffs!$A:$I,4,FALSE)</f>
        <v>4.117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4"/>
      <c r="M22" s="47">
        <f>VLOOKUP(B22,[2]Summary!$A$1:$I$65536,9,FALSE)</f>
        <v>4.117</v>
      </c>
      <c r="N22" s="47">
        <f>VLOOKUP(B22,[1]Summary!$A$1:$I$65536,9,FALSE)</f>
        <v>4.0069999999999997</v>
      </c>
      <c r="O22" s="50">
        <f t="shared" si="1"/>
        <v>2.7451959071624676E-2</v>
      </c>
      <c r="P22" s="51">
        <f>VLOOKUP(B22,[2]Summary!$A$1:$IJ$65536,10,FALSE)</f>
        <v>228.73161411593375</v>
      </c>
      <c r="Q22" s="52" t="str">
        <f>'Detailed Breakdown'!AW69&amp;" and "&amp;'Detailed Breakdown'!AX69</f>
        <v>Gone up mainly due to Table 1041: load characteristics (Load Factor),Table 1076: allowed revenue, and Gone down mainly due to Table 1053: volumes and mpans etc forecast,</v>
      </c>
    </row>
    <row r="23" spans="1:17" ht="42.75" x14ac:dyDescent="0.2">
      <c r="A23" s="40"/>
      <c r="B23" s="41" t="s">
        <v>79</v>
      </c>
      <c r="C23" s="42"/>
      <c r="D23" s="43">
        <f>VLOOKUP($B23,[1]Tariffs!$A$15:$I$42,3,FALSE)</f>
        <v>1</v>
      </c>
      <c r="E23" s="44">
        <f>VLOOKUP($B23,[2]Tariffs!$A:$I,4,FALSE)</f>
        <v>1.3680000000000001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>
        <f>VLOOKUP(B23,[2]Summary!$A$1:$I$65536,9,FALSE)</f>
        <v>1.3680000000000001</v>
      </c>
      <c r="N23" s="47">
        <f>VLOOKUP(B23,[1]Summary!$A$1:$I$65536,9,FALSE)</f>
        <v>1.44</v>
      </c>
      <c r="O23" s="50">
        <f t="shared" si="1"/>
        <v>-4.9999999999999933E-2</v>
      </c>
      <c r="P23" s="51">
        <f>VLOOKUP(B23,[2]Summary!$A$1:$IJ$65536,10,FALSE)</f>
        <v>1651.5449983613421</v>
      </c>
      <c r="Q23" s="52" t="str">
        <f>'Detailed Breakdown'!AW70&amp;" and "&amp;'Detailed Breakdown'!AX70</f>
        <v>Gone up mainly due to Table 1041: load characteristics (Load Factor),Table 1076: allowed revenue, and Gone down mainly due to Table 1061/1062/1064: TPR data,Table 1053: volumes and mpans etc forecast,</v>
      </c>
    </row>
    <row r="24" spans="1:17" ht="28.5" x14ac:dyDescent="0.2">
      <c r="A24" s="40"/>
      <c r="B24" s="41" t="s">
        <v>24</v>
      </c>
      <c r="C24" s="42"/>
      <c r="D24" s="43">
        <f>VLOOKUP($B24,[1]Tariffs!$A$15:$I$42,3,FALSE)</f>
        <v>0</v>
      </c>
      <c r="E24" s="44">
        <f>VLOOKUP($B24,[2]Tariffs!$A:$I,4,FALSE)</f>
        <v>38.951000000000001</v>
      </c>
      <c r="F24" s="44">
        <f>VLOOKUP($B24,[2]Tariffs!$A:$I,5,FALSE)</f>
        <v>1.216</v>
      </c>
      <c r="G24" s="44">
        <f>VLOOKUP($B24,[2]Tariffs!$A:$I,6,FALSE)</f>
        <v>0.59499999999999997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VLOOKUP(B24,[2]Summary!$A$1:$I$65536,9,FALSE)</f>
        <v>2.6243479964438854</v>
      </c>
      <c r="N24" s="47">
        <f>VLOOKUP(B24,[1]Summary!$A$1:$I$65536,9,FALSE)</f>
        <v>2.4295904997441999</v>
      </c>
      <c r="O24" s="50">
        <f t="shared" si="1"/>
        <v>8.016062654187639E-2</v>
      </c>
      <c r="P24" s="51">
        <f>VLOOKUP(B24,[2]Summary!$A$1:$IJ$65536,10,FALSE)</f>
        <v>327313.04366345506</v>
      </c>
      <c r="Q24" s="52" t="str">
        <f>'Detailed Breakdown'!AW71&amp;" and "&amp;'Detailed Breakdown'!AX71</f>
        <v>No factors contributing to greater than 2% upward change. and No factors contributing to greater than 2% downward change.</v>
      </c>
    </row>
    <row r="25" spans="1:17" ht="15" customHeight="1" x14ac:dyDescent="0.2">
      <c r="A25" s="40"/>
      <c r="B25" s="41" t="s">
        <v>92</v>
      </c>
      <c r="C25" s="42"/>
      <c r="D25" s="43" t="str">
        <f>VLOOKUP($B25,[1]Tariffs!$A$15:$I$42,3,FALSE)</f>
        <v>8&amp;0</v>
      </c>
      <c r="E25" s="44">
        <f>VLOOKUP($B25,[2]Tariffs!$A:$I,4,FALSE)</f>
        <v>-0.54700000000000004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VLOOKUP(B25,[2]Summary!$A$1:$I$65536,9,FALSE)</f>
        <v>-0.54700000000000004</v>
      </c>
      <c r="N25" s="47" t="e">
        <f>VLOOKUP("LV Generation NHH",[1]Summary!$A$1:$I$65536,9,FALSE)</f>
        <v>#N/A</v>
      </c>
      <c r="O25" s="50" t="e">
        <f t="shared" si="1"/>
        <v>#N/A</v>
      </c>
      <c r="P25" s="51">
        <f>VLOOKUP(B25,[2]Summary!$A$1:$IJ$65536,10,FALSE)</f>
        <v>-70.813438029890634</v>
      </c>
      <c r="Q25" s="55"/>
    </row>
    <row r="26" spans="1:17" ht="15" customHeight="1" x14ac:dyDescent="0.2">
      <c r="A26" s="40"/>
      <c r="B26" s="41" t="s">
        <v>49</v>
      </c>
      <c r="C26" s="42"/>
      <c r="D26" s="43">
        <f>VLOOKUP($B26,[1]Tariffs!$A$15:$I$42,3,FALSE)</f>
        <v>8</v>
      </c>
      <c r="E26" s="44">
        <f>VLOOKUP($B26,[2]Tariffs!$A:$I,4,FALSE)</f>
        <v>-0.46700000000000003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/>
      <c r="N26" s="47"/>
      <c r="O26" s="50"/>
      <c r="P26" s="51"/>
      <c r="Q26" s="55"/>
    </row>
    <row r="27" spans="1:17" x14ac:dyDescent="0.2">
      <c r="A27" s="40"/>
      <c r="B27" s="41" t="s">
        <v>50</v>
      </c>
      <c r="C27" s="42"/>
      <c r="D27" s="43">
        <f>VLOOKUP($B27,[1]Tariffs!$A$15:$I$42,3,FALSE)</f>
        <v>0</v>
      </c>
      <c r="E27" s="44">
        <f>VLOOKUP($B27,[2]Tariffs!$A:$I,4,FALSE)</f>
        <v>-0.54700000000000004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0.23400000000000001</v>
      </c>
      <c r="K27" s="44">
        <f t="shared" si="0"/>
        <v>0</v>
      </c>
      <c r="L27" s="49"/>
      <c r="M27" s="47">
        <f>VLOOKUP(B27,[2]Summary!$A$1:$I$65536,9,FALSE)</f>
        <v>-0.5285061438058245</v>
      </c>
      <c r="N27" s="47">
        <f>VLOOKUP(B27,[1]Summary!$A$1:$I$65536,9,FALSE)</f>
        <v>-0.60745933263812102</v>
      </c>
      <c r="O27" s="50">
        <f t="shared" si="1"/>
        <v>-0.12997279750302382</v>
      </c>
      <c r="P27" s="51">
        <f>VLOOKUP(B27,[2]Summary!$A$1:$IJ$65536,10,FALSE)</f>
        <v>-736.48898767166918</v>
      </c>
      <c r="Q27" s="55"/>
    </row>
    <row r="28" spans="1:17" ht="15" customHeight="1" x14ac:dyDescent="0.2">
      <c r="A28" s="40"/>
      <c r="B28" s="41" t="s">
        <v>51</v>
      </c>
      <c r="C28" s="42"/>
      <c r="D28" s="43">
        <f>VLOOKUP($B28,[1]Tariffs!$A$15:$I$42,3,FALSE)</f>
        <v>0</v>
      </c>
      <c r="E28" s="44">
        <f>VLOOKUP($B28,[2]Tariffs!$A:$I,4,FALSE)</f>
        <v>-4.5940000000000003</v>
      </c>
      <c r="F28" s="44">
        <f>VLOOKUP($B28,[2]Tariffs!$A:$I,5,FALSE)</f>
        <v>-0.35</v>
      </c>
      <c r="G28" s="44">
        <f>VLOOKUP($B28,[2]Tariffs!$A:$I,6,FALSE)</f>
        <v>-4.4999999999999998E-2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0.23400000000000001</v>
      </c>
      <c r="K28" s="44">
        <f t="shared" si="0"/>
        <v>0</v>
      </c>
      <c r="L28" s="49"/>
      <c r="M28" s="47">
        <f>VLOOKUP(B28,[2]Summary!$A$1:$I$65536,9,FALSE)</f>
        <v>-0.54406057765096549</v>
      </c>
      <c r="N28" s="47">
        <f>VLOOKUP(B28,[1]Summary!$A$1:$I$65536,9,FALSE)</f>
        <v>-0.62715765946876134</v>
      </c>
      <c r="O28" s="50">
        <f t="shared" si="1"/>
        <v>-0.13249791430145952</v>
      </c>
      <c r="P28" s="51">
        <f>VLOOKUP(B28,[2]Summary!$A$1:$IJ$65536,10,FALSE)</f>
        <v>-563.27257426855681</v>
      </c>
      <c r="Q28" s="55"/>
    </row>
    <row r="29" spans="1:17" ht="15" customHeight="1" x14ac:dyDescent="0.2">
      <c r="A29" s="40"/>
      <c r="B29" s="41" t="s">
        <v>52</v>
      </c>
      <c r="C29" s="42"/>
      <c r="D29" s="43">
        <f>VLOOKUP($B29,[1]Tariffs!$A$15:$I$42,3,FALSE)</f>
        <v>0</v>
      </c>
      <c r="E29" s="44">
        <f>VLOOKUP($B29,[2]Tariffs!$A:$I,4,FALSE)</f>
        <v>-0.46700000000000003</v>
      </c>
      <c r="F29" s="44">
        <f>VLOOKUP($B29,[2]Tariffs!$A:$I,5,FALSE)</f>
        <v>0</v>
      </c>
      <c r="G29" s="44">
        <f>VLOOKUP($B29,[2]Tariffs!$A:$I,6,FALSE)</f>
        <v>0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0.2</v>
      </c>
      <c r="K29" s="44">
        <f t="shared" si="0"/>
        <v>0</v>
      </c>
      <c r="L29" s="49"/>
      <c r="M29" s="47">
        <f>VLOOKUP(B29,[2]Summary!$A$1:$I$65536,9,FALSE)</f>
        <v>-0.44487052534519628</v>
      </c>
      <c r="N29" s="47">
        <f>VLOOKUP(B29,[1]Summary!$A$1:$I$65536,9,FALSE)</f>
        <v>-0.45229483217424815</v>
      </c>
      <c r="O29" s="50">
        <f t="shared" si="1"/>
        <v>-1.6414750514309739E-2</v>
      </c>
      <c r="P29" s="51">
        <f>VLOOKUP(B29,[2]Summary!$A$1:$IJ$65536,10,FALSE)</f>
        <v>-993.30435701442366</v>
      </c>
      <c r="Q29" s="55"/>
    </row>
    <row r="30" spans="1:17" ht="15" customHeight="1" x14ac:dyDescent="0.2">
      <c r="A30" s="40"/>
      <c r="B30" s="41" t="s">
        <v>53</v>
      </c>
      <c r="C30" s="42"/>
      <c r="D30" s="43">
        <f>VLOOKUP($B30,[1]Tariffs!$A$15:$I$42,3,FALSE)</f>
        <v>0</v>
      </c>
      <c r="E30" s="44">
        <f>VLOOKUP($B30,[2]Tariffs!$A:$I,4,FALSE)</f>
        <v>-3.919</v>
      </c>
      <c r="F30" s="44">
        <f>VLOOKUP($B30,[2]Tariffs!$A:$I,5,FALSE)</f>
        <v>-0.30199999999999999</v>
      </c>
      <c r="G30" s="44">
        <f>VLOOKUP($B30,[2]Tariffs!$A:$I,6,FALSE)</f>
        <v>-3.6999999999999998E-2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0.2</v>
      </c>
      <c r="K30" s="44">
        <f t="shared" si="0"/>
        <v>0</v>
      </c>
      <c r="L30" s="49"/>
      <c r="M30" s="47">
        <f>VLOOKUP(B30,[2]Summary!$A$1:$I$65536,9,FALSE)</f>
        <v>-0.62258427547488626</v>
      </c>
      <c r="N30" s="47">
        <f>VLOOKUP(B30,[1]Summary!$A$1:$I$65536,9,FALSE)</f>
        <v>-0.52101096678650693</v>
      </c>
      <c r="O30" s="50">
        <f t="shared" si="1"/>
        <v>0.19495426231594215</v>
      </c>
      <c r="P30" s="51">
        <f>VLOOKUP(B30,[2]Summary!$A$1:$IJ$65536,10,FALSE)</f>
        <v>-15328.681126251344</v>
      </c>
      <c r="Q30" s="55"/>
    </row>
    <row r="31" spans="1:17" x14ac:dyDescent="0.2">
      <c r="A31" s="40"/>
      <c r="B31" s="41" t="s">
        <v>54</v>
      </c>
      <c r="C31" s="42"/>
      <c r="D31" s="43">
        <f>VLOOKUP($B31,[1]Tariffs!$A$15:$I$42,3,FALSE)</f>
        <v>0</v>
      </c>
      <c r="E31" s="44">
        <f>VLOOKUP($B31,[2]Tariffs!$A:$I,4,FALSE)</f>
        <v>-0.23599999999999999</v>
      </c>
      <c r="F31" s="44">
        <f>VLOOKUP($B31,[2]Tariffs!$A:$I,5,FALSE)</f>
        <v>0</v>
      </c>
      <c r="G31" s="44">
        <f>VLOOKUP($B31,[2]Tariffs!$A:$I,6,FALSE)</f>
        <v>0</v>
      </c>
      <c r="H31" s="44">
        <f>VLOOKUP($B31,[2]Tariffs!$A:$I,7,FALSE)</f>
        <v>27.21</v>
      </c>
      <c r="I31" s="44">
        <f>VLOOKUP($B31,[2]Tariffs!$A:$I,8,FALSE)</f>
        <v>0</v>
      </c>
      <c r="J31" s="44">
        <f>VLOOKUP($B31,[2]Tariffs!$A:$I,9,FALSE)</f>
        <v>0.16200000000000001</v>
      </c>
      <c r="K31" s="44">
        <f t="shared" si="0"/>
        <v>0</v>
      </c>
      <c r="L31" s="49"/>
      <c r="M31" s="47">
        <f>VLOOKUP(B31,[2]Summary!$A$1:$I$65536,9,FALSE)</f>
        <v>-0.22408075429434104</v>
      </c>
      <c r="N31" s="47">
        <f>VLOOKUP(B31,[1]Summary!$A$1:$I$65536,9,FALSE)</f>
        <v>-0.28832664599440339</v>
      </c>
      <c r="O31" s="50">
        <f t="shared" si="1"/>
        <v>-0.22282328946215191</v>
      </c>
      <c r="P31" s="51">
        <f>VLOOKUP(B31,[2]Summary!$A$1:$IJ$65536,10,FALSE)</f>
        <v>-3604.3001179636353</v>
      </c>
      <c r="Q31" s="55"/>
    </row>
    <row r="32" spans="1:17" x14ac:dyDescent="0.2">
      <c r="A32" s="40"/>
      <c r="B32" s="41" t="s">
        <v>55</v>
      </c>
      <c r="C32" s="42"/>
      <c r="D32" s="43">
        <f>VLOOKUP($B32,[1]Tariffs!$A$15:$I$42,3,FALSE)</f>
        <v>0</v>
      </c>
      <c r="E32" s="44">
        <f>VLOOKUP($B32,[2]Tariffs!$A:$I,4,FALSE)</f>
        <v>-1.988</v>
      </c>
      <c r="F32" s="44">
        <f>VLOOKUP($B32,[2]Tariffs!$A:$I,5,FALSE)</f>
        <v>-0.161</v>
      </c>
      <c r="G32" s="44">
        <f>VLOOKUP($B32,[2]Tariffs!$A:$I,6,FALSE)</f>
        <v>-1.2999999999999999E-2</v>
      </c>
      <c r="H32" s="44">
        <f>VLOOKUP($B32,[2]Tariffs!$A:$I,7,FALSE)</f>
        <v>27.21</v>
      </c>
      <c r="I32" s="44">
        <f>VLOOKUP($B32,[2]Tariffs!$A:$I,8,FALSE)</f>
        <v>0</v>
      </c>
      <c r="J32" s="44">
        <f>VLOOKUP($B32,[2]Tariffs!$A:$I,9,FALSE)</f>
        <v>0.16200000000000001</v>
      </c>
      <c r="K32" s="44">
        <f t="shared" si="0"/>
        <v>0</v>
      </c>
      <c r="L32" s="49"/>
      <c r="M32" s="47">
        <f>VLOOKUP(B32,[2]Summary!$A$1:$I$65536,9,FALSE)</f>
        <v>-0.25036892529696031</v>
      </c>
      <c r="N32" s="47">
        <f>VLOOKUP(B32,[1]Summary!$A$1:$I$65536,9,FALSE)</f>
        <v>-0.33273635155199771</v>
      </c>
      <c r="O32" s="50">
        <f t="shared" si="1"/>
        <v>-0.24754561943967701</v>
      </c>
      <c r="P32" s="51">
        <f>VLOOKUP(B32,[2]Summary!$A$1:$IJ$65536,10,FALSE)</f>
        <v>-13241.567069339457</v>
      </c>
      <c r="Q32" s="55"/>
    </row>
    <row r="33" spans="1:17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  <row r="34" spans="1:17" ht="15" customHeight="1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</sheetData>
  <mergeCells count="2">
    <mergeCell ref="B4:L4"/>
    <mergeCell ref="M4:Q4"/>
  </mergeCells>
  <conditionalFormatting sqref="E6:L34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2015-12-08T07:33:40Z</cp:lastPrinted>
  <dcterms:created xsi:type="dcterms:W3CDTF">2012-04-17T13:56:47Z</dcterms:created>
  <dcterms:modified xsi:type="dcterms:W3CDTF">2015-12-09T16:43:26Z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