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firstSheet="15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8">AMD!$A$200:$J$207</definedName>
    <definedName name="_xlnm.Print_Area" localSheetId="1">Input!$A$1:$K$393</definedName>
    <definedName name="_xlnm.Print_Area" localSheetId="2">LAFs!$A$70:$J$77</definedName>
    <definedName name="_xlnm.Print_Area" localSheetId="6">Multi!$A:$V</definedName>
    <definedName name="_xlnm.Print_Area" localSheetId="9">Otex!$A$58:$M$68</definedName>
    <definedName name="_xlnm.Print_Area" localSheetId="7">SMD!$A$135:$J$141</definedName>
  </definedNames>
  <calcPr calcId="145621"/>
</workbook>
</file>

<file path=xl/calcChain.xml><?xml version="1.0" encoding="utf-8"?>
<calcChain xmlns="http://schemas.openxmlformats.org/spreadsheetml/2006/main">
  <c r="D69" i="25" l="1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F190" i="24"/>
  <c r="G82" i="24"/>
  <c r="F82" i="24"/>
  <c r="E82" i="24"/>
  <c r="D82" i="24"/>
  <c r="C82" i="24"/>
  <c r="B82" i="24"/>
  <c r="G81" i="24"/>
  <c r="F81" i="24"/>
  <c r="E81" i="24"/>
  <c r="D81" i="24"/>
  <c r="C81" i="24"/>
  <c r="B81" i="24"/>
  <c r="G80" i="24"/>
  <c r="F80" i="24"/>
  <c r="E80" i="24"/>
  <c r="D80" i="24"/>
  <c r="C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E70" i="24"/>
  <c r="D70" i="24"/>
  <c r="C70" i="24"/>
  <c r="B70" i="24"/>
  <c r="G69" i="24"/>
  <c r="F69" i="24"/>
  <c r="F191" i="24" s="1"/>
  <c r="E69" i="24"/>
  <c r="D69" i="24"/>
  <c r="D191" i="24" s="1"/>
  <c r="C69" i="24"/>
  <c r="C190" i="24" s="1"/>
  <c r="B69" i="24"/>
  <c r="G68" i="24"/>
  <c r="G187" i="24" s="1"/>
  <c r="F68" i="24"/>
  <c r="F187" i="24" s="1"/>
  <c r="E68" i="24"/>
  <c r="D68" i="24"/>
  <c r="C68" i="24"/>
  <c r="B68" i="24"/>
  <c r="B187" i="24" s="1"/>
  <c r="G67" i="24"/>
  <c r="G185" i="24" s="1"/>
  <c r="F67" i="24"/>
  <c r="E67" i="24"/>
  <c r="D67" i="24"/>
  <c r="C67" i="24"/>
  <c r="B67" i="24"/>
  <c r="B185" i="24" s="1"/>
  <c r="G66" i="24"/>
  <c r="F66" i="24"/>
  <c r="E66" i="24"/>
  <c r="E179" i="24" s="1"/>
  <c r="D66" i="24"/>
  <c r="C66" i="24"/>
  <c r="B66" i="24"/>
  <c r="G65" i="24"/>
  <c r="G175" i="24" s="1"/>
  <c r="F65" i="24"/>
  <c r="E65" i="24"/>
  <c r="E175" i="24" s="1"/>
  <c r="D65" i="24"/>
  <c r="C65" i="24"/>
  <c r="C177" i="24" s="1"/>
  <c r="B65" i="24"/>
  <c r="G64" i="24"/>
  <c r="F64" i="24"/>
  <c r="E64" i="24"/>
  <c r="E173" i="24" s="1"/>
  <c r="D64" i="24"/>
  <c r="C64" i="24"/>
  <c r="C173" i="24" s="1"/>
  <c r="B64" i="24"/>
  <c r="G63" i="24"/>
  <c r="F63" i="24"/>
  <c r="E63" i="24"/>
  <c r="E171" i="24" s="1"/>
  <c r="D63" i="24"/>
  <c r="C63" i="24"/>
  <c r="C171" i="24" s="1"/>
  <c r="B63" i="24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E159" i="24" s="1"/>
  <c r="D60" i="24"/>
  <c r="C60" i="24"/>
  <c r="B60" i="24"/>
  <c r="G59" i="24"/>
  <c r="F59" i="24"/>
  <c r="E59" i="24"/>
  <c r="E157" i="24" s="1"/>
  <c r="D59" i="24"/>
  <c r="C59" i="24"/>
  <c r="B59" i="24"/>
  <c r="G58" i="24"/>
  <c r="F58" i="24"/>
  <c r="E58" i="24"/>
  <c r="D58" i="24"/>
  <c r="C58" i="24"/>
  <c r="B58" i="24"/>
  <c r="G57" i="24"/>
  <c r="F57" i="24"/>
  <c r="E57" i="24"/>
  <c r="D57" i="24"/>
  <c r="C57" i="24"/>
  <c r="B57" i="24"/>
  <c r="G56" i="24"/>
  <c r="G144" i="24" s="1"/>
  <c r="F56" i="24"/>
  <c r="E56" i="24"/>
  <c r="E144" i="24" s="1"/>
  <c r="D56" i="24"/>
  <c r="C56" i="24"/>
  <c r="C144" i="24" s="1"/>
  <c r="B56" i="24"/>
  <c r="B41" i="24"/>
  <c r="B32" i="25" s="1"/>
  <c r="B40" i="24"/>
  <c r="B31" i="25" s="1"/>
  <c r="B39" i="24"/>
  <c r="B30" i="25" s="1"/>
  <c r="B38" i="24"/>
  <c r="B29" i="25" s="1"/>
  <c r="B37" i="24"/>
  <c r="B28" i="25" s="1"/>
  <c r="B36" i="24"/>
  <c r="B27" i="25" s="1"/>
  <c r="B35" i="24"/>
  <c r="B26" i="25" s="1"/>
  <c r="B34" i="24"/>
  <c r="B25" i="25" s="1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19" i="25" s="1"/>
  <c r="B27" i="24"/>
  <c r="B18" i="25" s="1"/>
  <c r="B26" i="24"/>
  <c r="B17" i="25" s="1"/>
  <c r="B25" i="24"/>
  <c r="B16" i="25" s="1"/>
  <c r="B24" i="24"/>
  <c r="B15" i="25" s="1"/>
  <c r="B23" i="24"/>
  <c r="B14" i="25" s="1"/>
  <c r="A1" i="24"/>
  <c r="A1" i="23"/>
  <c r="A1" i="22"/>
  <c r="K141" i="21"/>
  <c r="I141" i="21"/>
  <c r="C141" i="21"/>
  <c r="B141" i="21"/>
  <c r="C140" i="21"/>
  <c r="B140" i="21"/>
  <c r="H82" i="24" s="1"/>
  <c r="E237" i="24" s="1"/>
  <c r="K138" i="21"/>
  <c r="C138" i="21"/>
  <c r="B138" i="21"/>
  <c r="I138" i="21" s="1"/>
  <c r="C137" i="21"/>
  <c r="B137" i="21"/>
  <c r="H81" i="24" s="1"/>
  <c r="B235" i="24" s="1"/>
  <c r="K135" i="21"/>
  <c r="I135" i="21"/>
  <c r="C135" i="21"/>
  <c r="B135" i="21"/>
  <c r="C134" i="21"/>
  <c r="B134" i="21"/>
  <c r="H80" i="24" s="1"/>
  <c r="K132" i="21"/>
  <c r="C132" i="21"/>
  <c r="B132" i="21"/>
  <c r="I132" i="21" s="1"/>
  <c r="C131" i="21"/>
  <c r="B131" i="21"/>
  <c r="H79" i="24" s="1"/>
  <c r="K129" i="21"/>
  <c r="I129" i="21"/>
  <c r="C129" i="21"/>
  <c r="B129" i="21"/>
  <c r="C128" i="21"/>
  <c r="B128" i="21"/>
  <c r="I128" i="21" s="1"/>
  <c r="C127" i="21"/>
  <c r="B127" i="21"/>
  <c r="H78" i="24" s="1"/>
  <c r="G225" i="24" s="1"/>
  <c r="C125" i="21"/>
  <c r="B125" i="21"/>
  <c r="K124" i="21"/>
  <c r="I124" i="21"/>
  <c r="C124" i="21"/>
  <c r="B124" i="21"/>
  <c r="C123" i="21"/>
  <c r="B123" i="21"/>
  <c r="H77" i="24" s="1"/>
  <c r="C121" i="21"/>
  <c r="B121" i="21"/>
  <c r="K121" i="21" s="1"/>
  <c r="C120" i="21"/>
  <c r="B120" i="21"/>
  <c r="H76" i="24" s="1"/>
  <c r="K118" i="21"/>
  <c r="I118" i="21"/>
  <c r="C118" i="21"/>
  <c r="B118" i="21"/>
  <c r="C117" i="21"/>
  <c r="B117" i="21"/>
  <c r="I117" i="21" s="1"/>
  <c r="C116" i="21"/>
  <c r="B116" i="21"/>
  <c r="H75" i="24" s="1"/>
  <c r="D215" i="24" s="1"/>
  <c r="C114" i="21"/>
  <c r="B114" i="21"/>
  <c r="K114" i="21" s="1"/>
  <c r="K113" i="21"/>
  <c r="I113" i="21"/>
  <c r="C113" i="21"/>
  <c r="B113" i="21"/>
  <c r="C112" i="21"/>
  <c r="B112" i="21"/>
  <c r="H74" i="24" s="1"/>
  <c r="C110" i="21"/>
  <c r="B110" i="21"/>
  <c r="K110" i="21" s="1"/>
  <c r="C109" i="21"/>
  <c r="B109" i="21"/>
  <c r="K109" i="21" s="1"/>
  <c r="K108" i="21"/>
  <c r="I108" i="21"/>
  <c r="C108" i="21"/>
  <c r="B108" i="21"/>
  <c r="H73" i="24" s="1"/>
  <c r="C106" i="21"/>
  <c r="B106" i="21"/>
  <c r="C105" i="21"/>
  <c r="B105" i="21"/>
  <c r="K105" i="21" s="1"/>
  <c r="C104" i="21"/>
  <c r="B104" i="21"/>
  <c r="H72" i="24" s="1"/>
  <c r="E203" i="24" s="1"/>
  <c r="C102" i="21"/>
  <c r="B102" i="21"/>
  <c r="C101" i="21"/>
  <c r="B101" i="21"/>
  <c r="C100" i="21"/>
  <c r="B100" i="21"/>
  <c r="H71" i="24" s="1"/>
  <c r="C98" i="21"/>
  <c r="B98" i="21"/>
  <c r="K97" i="21"/>
  <c r="I97" i="21"/>
  <c r="C97" i="21"/>
  <c r="B97" i="21"/>
  <c r="C96" i="21"/>
  <c r="B96" i="21"/>
  <c r="C94" i="21"/>
  <c r="B94" i="21"/>
  <c r="C93" i="21"/>
  <c r="B93" i="21"/>
  <c r="C91" i="21"/>
  <c r="B91" i="21"/>
  <c r="C90" i="21"/>
  <c r="B90" i="21"/>
  <c r="C88" i="21"/>
  <c r="B88" i="21"/>
  <c r="C87" i="21"/>
  <c r="B87" i="21"/>
  <c r="C86" i="21"/>
  <c r="B86" i="21"/>
  <c r="H67" i="24" s="1"/>
  <c r="C84" i="21"/>
  <c r="B84" i="21"/>
  <c r="C83" i="21"/>
  <c r="B83" i="21"/>
  <c r="K83" i="21" s="1"/>
  <c r="C82" i="21"/>
  <c r="B82" i="21"/>
  <c r="K80" i="21"/>
  <c r="I80" i="21"/>
  <c r="C80" i="21"/>
  <c r="B80" i="21"/>
  <c r="C79" i="21"/>
  <c r="B79" i="21"/>
  <c r="C78" i="21"/>
  <c r="B78" i="21"/>
  <c r="H65" i="24" s="1"/>
  <c r="C76" i="21"/>
  <c r="B76" i="21"/>
  <c r="C74" i="21"/>
  <c r="B74" i="21"/>
  <c r="H63" i="24" s="1"/>
  <c r="C72" i="21"/>
  <c r="B72" i="21"/>
  <c r="C71" i="21"/>
  <c r="B71" i="21"/>
  <c r="K71" i="21" s="1"/>
  <c r="C70" i="21"/>
  <c r="B70" i="21"/>
  <c r="H62" i="24" s="1"/>
  <c r="C68" i="21"/>
  <c r="B68" i="21"/>
  <c r="I68" i="21" s="1"/>
  <c r="C67" i="21"/>
  <c r="B67" i="21"/>
  <c r="K67" i="21" s="1"/>
  <c r="C66" i="21"/>
  <c r="B66" i="21"/>
  <c r="H61" i="24" s="1"/>
  <c r="C64" i="21"/>
  <c r="B64" i="21"/>
  <c r="C63" i="21"/>
  <c r="B63" i="21"/>
  <c r="I63" i="21" s="1"/>
  <c r="C62" i="21"/>
  <c r="B62" i="21"/>
  <c r="H60" i="24" s="1"/>
  <c r="C60" i="21"/>
  <c r="B60" i="21"/>
  <c r="C59" i="21"/>
  <c r="B59" i="21"/>
  <c r="C58" i="21"/>
  <c r="B58" i="21"/>
  <c r="H59" i="24" s="1"/>
  <c r="K56" i="21"/>
  <c r="I56" i="21"/>
  <c r="C56" i="21"/>
  <c r="B56" i="21"/>
  <c r="C55" i="21"/>
  <c r="B55" i="21"/>
  <c r="K55" i="21" s="1"/>
  <c r="C54" i="21"/>
  <c r="B54" i="21"/>
  <c r="H58" i="24" s="1"/>
  <c r="C52" i="21"/>
  <c r="B52" i="21"/>
  <c r="C51" i="21"/>
  <c r="B51" i="21"/>
  <c r="C50" i="21"/>
  <c r="B50" i="21"/>
  <c r="H57" i="24" s="1"/>
  <c r="C48" i="21"/>
  <c r="B48" i="21"/>
  <c r="C47" i="21"/>
  <c r="B47" i="21"/>
  <c r="C46" i="21"/>
  <c r="B46" i="21"/>
  <c r="B14" i="21"/>
  <c r="A1" i="21"/>
  <c r="A1" i="20"/>
  <c r="A1" i="19"/>
  <c r="G448" i="18"/>
  <c r="F874" i="22" s="1"/>
  <c r="F448" i="18"/>
  <c r="E448" i="18"/>
  <c r="E874" i="22" s="1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D446" i="18"/>
  <c r="D810" i="22" s="1"/>
  <c r="C446" i="18"/>
  <c r="C810" i="22" s="1"/>
  <c r="B446" i="18"/>
  <c r="B810" i="22" s="1"/>
  <c r="G445" i="18"/>
  <c r="D778" i="22" s="1"/>
  <c r="F445" i="18"/>
  <c r="E445" i="18"/>
  <c r="C778" i="22" s="1"/>
  <c r="D445" i="18"/>
  <c r="C445" i="18"/>
  <c r="B445" i="18"/>
  <c r="B778" i="22" s="1"/>
  <c r="G444" i="18"/>
  <c r="F746" i="22" s="1"/>
  <c r="F444" i="18"/>
  <c r="E444" i="18"/>
  <c r="E746" i="22" s="1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D442" i="18"/>
  <c r="C442" i="18"/>
  <c r="B442" i="18"/>
  <c r="B682" i="22" s="1"/>
  <c r="G441" i="18"/>
  <c r="F441" i="18"/>
  <c r="E441" i="18"/>
  <c r="C650" i="22" s="1"/>
  <c r="D441" i="18"/>
  <c r="C441" i="18"/>
  <c r="B441" i="18"/>
  <c r="B650" i="22" s="1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D347" i="18"/>
  <c r="B347" i="18"/>
  <c r="D346" i="18"/>
  <c r="B346" i="18"/>
  <c r="D345" i="18"/>
  <c r="B345" i="18"/>
  <c r="D344" i="18"/>
  <c r="B344" i="18"/>
  <c r="D343" i="18"/>
  <c r="B343" i="18"/>
  <c r="D342" i="18"/>
  <c r="B342" i="18"/>
  <c r="D341" i="18"/>
  <c r="B341" i="18"/>
  <c r="D340" i="18"/>
  <c r="B340" i="18"/>
  <c r="D336" i="18"/>
  <c r="B336" i="18"/>
  <c r="D335" i="18"/>
  <c r="B335" i="18"/>
  <c r="D334" i="18"/>
  <c r="B334" i="18"/>
  <c r="D333" i="18"/>
  <c r="B333" i="18"/>
  <c r="D332" i="18"/>
  <c r="B332" i="18"/>
  <c r="D331" i="18"/>
  <c r="B331" i="18"/>
  <c r="D330" i="18"/>
  <c r="B330" i="18"/>
  <c r="D329" i="18"/>
  <c r="B329" i="18"/>
  <c r="D328" i="18"/>
  <c r="B328" i="18"/>
  <c r="D327" i="18"/>
  <c r="B327" i="18"/>
  <c r="D326" i="18"/>
  <c r="B326" i="18"/>
  <c r="D317" i="18"/>
  <c r="B317" i="18"/>
  <c r="D316" i="18"/>
  <c r="B316" i="18"/>
  <c r="D315" i="18"/>
  <c r="B315" i="18"/>
  <c r="D314" i="18"/>
  <c r="B314" i="18"/>
  <c r="D313" i="18"/>
  <c r="B313" i="18"/>
  <c r="D304" i="18"/>
  <c r="B304" i="18"/>
  <c r="D301" i="18"/>
  <c r="B301" i="18"/>
  <c r="D297" i="18"/>
  <c r="B297" i="18"/>
  <c r="D295" i="18"/>
  <c r="B295" i="18"/>
  <c r="D293" i="18"/>
  <c r="B293" i="18"/>
  <c r="D292" i="18"/>
  <c r="B292" i="18"/>
  <c r="D291" i="18"/>
  <c r="B291" i="18"/>
  <c r="D289" i="18"/>
  <c r="B289" i="18"/>
  <c r="D288" i="18"/>
  <c r="B288" i="18"/>
  <c r="D287" i="18"/>
  <c r="B287" i="18"/>
  <c r="D286" i="18"/>
  <c r="B286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B273" i="18"/>
  <c r="D273" i="18" s="1"/>
  <c r="B272" i="18"/>
  <c r="D272" i="18" s="1"/>
  <c r="D270" i="18"/>
  <c r="B270" i="18"/>
  <c r="B268" i="18"/>
  <c r="D268" i="18" s="1"/>
  <c r="D266" i="18"/>
  <c r="B266" i="18"/>
  <c r="B265" i="18"/>
  <c r="D265" i="18" s="1"/>
  <c r="B264" i="18"/>
  <c r="D264" i="18" s="1"/>
  <c r="D262" i="18"/>
  <c r="B262" i="18"/>
  <c r="B261" i="18"/>
  <c r="D261" i="18" s="1"/>
  <c r="B260" i="18"/>
  <c r="D260" i="18" s="1"/>
  <c r="D259" i="18"/>
  <c r="B259" i="18"/>
  <c r="D250" i="18"/>
  <c r="B250" i="18"/>
  <c r="B248" i="18"/>
  <c r="D248" i="18" s="1"/>
  <c r="D247" i="18"/>
  <c r="B247" i="18"/>
  <c r="B245" i="18"/>
  <c r="D245" i="18" s="1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I84" i="11" s="1"/>
  <c r="J120" i="11" s="1"/>
  <c r="E48" i="11"/>
  <c r="D48" i="11"/>
  <c r="C48" i="11"/>
  <c r="B48" i="11"/>
  <c r="H84" i="11" s="1"/>
  <c r="I120" i="11" s="1"/>
  <c r="E47" i="11"/>
  <c r="D47" i="11"/>
  <c r="C47" i="11"/>
  <c r="B47" i="11"/>
  <c r="G84" i="11" s="1"/>
  <c r="H120" i="11" s="1"/>
  <c r="E46" i="11"/>
  <c r="D46" i="11"/>
  <c r="C46" i="11"/>
  <c r="B46" i="11"/>
  <c r="F84" i="11" s="1"/>
  <c r="G120" i="11" s="1"/>
  <c r="E45" i="11"/>
  <c r="D45" i="11"/>
  <c r="C45" i="11"/>
  <c r="B45" i="11"/>
  <c r="E84" i="11" s="1"/>
  <c r="F120" i="11" s="1"/>
  <c r="E44" i="11"/>
  <c r="D44" i="11"/>
  <c r="C44" i="11"/>
  <c r="B44" i="11"/>
  <c r="D84" i="11" s="1"/>
  <c r="E120" i="11" s="1"/>
  <c r="E43" i="11"/>
  <c r="D43" i="11"/>
  <c r="C43" i="11"/>
  <c r="B43" i="11"/>
  <c r="C84" i="11" s="1"/>
  <c r="D120" i="11" s="1"/>
  <c r="E42" i="11"/>
  <c r="D42" i="11"/>
  <c r="C42" i="11"/>
  <c r="B42" i="11"/>
  <c r="B84" i="11" s="1"/>
  <c r="C120" i="11" s="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C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C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C56" i="9" s="1"/>
  <c r="K27" i="9"/>
  <c r="K26" i="9"/>
  <c r="C54" i="9" s="1"/>
  <c r="K25" i="9"/>
  <c r="C53" i="9" s="1"/>
  <c r="K24" i="9"/>
  <c r="C52" i="9" s="1"/>
  <c r="K23" i="9"/>
  <c r="C51" i="9" s="1"/>
  <c r="K22" i="9"/>
  <c r="C50" i="9" s="1"/>
  <c r="K21" i="9"/>
  <c r="C49" i="9" s="1"/>
  <c r="K20" i="9"/>
  <c r="C48" i="9" s="1"/>
  <c r="K19" i="9"/>
  <c r="K18" i="9"/>
  <c r="C46" i="9" s="1"/>
  <c r="K17" i="9"/>
  <c r="C45" i="9" s="1"/>
  <c r="K16" i="9"/>
  <c r="C44" i="9" s="1"/>
  <c r="K15" i="9"/>
  <c r="C43" i="9" s="1"/>
  <c r="K14" i="9"/>
  <c r="C42" i="9" s="1"/>
  <c r="K13" i="9"/>
  <c r="C41" i="9" s="1"/>
  <c r="A1" i="9"/>
  <c r="A1" i="8"/>
  <c r="B652" i="7"/>
  <c r="B651" i="7"/>
  <c r="C651" i="7" s="1"/>
  <c r="B663" i="7" s="1"/>
  <c r="B650" i="7"/>
  <c r="B649" i="7"/>
  <c r="B636" i="7"/>
  <c r="C636" i="7" s="1"/>
  <c r="B255" i="7"/>
  <c r="B254" i="7"/>
  <c r="B253" i="7"/>
  <c r="B252" i="7"/>
  <c r="B251" i="7"/>
  <c r="B250" i="7"/>
  <c r="B249" i="7"/>
  <c r="B248" i="7"/>
  <c r="B247" i="7"/>
  <c r="C234" i="7"/>
  <c r="C233" i="7"/>
  <c r="C232" i="7"/>
  <c r="B76" i="7"/>
  <c r="E76" i="7" s="1"/>
  <c r="D89" i="7" s="1"/>
  <c r="B75" i="7"/>
  <c r="E75" i="7" s="1"/>
  <c r="D88" i="7" s="1"/>
  <c r="B74" i="7"/>
  <c r="E74" i="7" s="1"/>
  <c r="D87" i="7" s="1"/>
  <c r="B73" i="7"/>
  <c r="E73" i="7" s="1"/>
  <c r="D86" i="7" s="1"/>
  <c r="B72" i="7"/>
  <c r="E72" i="7" s="1"/>
  <c r="D85" i="7" s="1"/>
  <c r="B34" i="7"/>
  <c r="B33" i="7"/>
  <c r="B32" i="7"/>
  <c r="B31" i="7"/>
  <c r="B30" i="7"/>
  <c r="B29" i="7"/>
  <c r="B28" i="7"/>
  <c r="B27" i="7"/>
  <c r="B26" i="7"/>
  <c r="B13" i="7"/>
  <c r="E13" i="7" s="1"/>
  <c r="A1" i="7"/>
  <c r="G288" i="6"/>
  <c r="B288" i="6"/>
  <c r="F318" i="19" s="1"/>
  <c r="B287" i="6"/>
  <c r="F317" i="19" s="1"/>
  <c r="G285" i="6"/>
  <c r="B285" i="6"/>
  <c r="I285" i="6" s="1"/>
  <c r="B284" i="6"/>
  <c r="H284" i="6" s="1"/>
  <c r="G282" i="6"/>
  <c r="B282" i="6"/>
  <c r="F312" i="19" s="1"/>
  <c r="B281" i="6"/>
  <c r="F311" i="19" s="1"/>
  <c r="G279" i="6"/>
  <c r="B279" i="6"/>
  <c r="F279" i="6" s="1"/>
  <c r="B278" i="6"/>
  <c r="I278" i="6" s="1"/>
  <c r="G276" i="6"/>
  <c r="B276" i="6"/>
  <c r="F306" i="19" s="1"/>
  <c r="G275" i="6"/>
  <c r="B275" i="6"/>
  <c r="F305" i="19" s="1"/>
  <c r="B274" i="6"/>
  <c r="F304" i="19" s="1"/>
  <c r="G272" i="6"/>
  <c r="B272" i="6"/>
  <c r="F272" i="6" s="1"/>
  <c r="G271" i="6"/>
  <c r="B271" i="6"/>
  <c r="F271" i="6" s="1"/>
  <c r="B270" i="6"/>
  <c r="I270" i="6" s="1"/>
  <c r="G268" i="6"/>
  <c r="B268" i="6"/>
  <c r="F268" i="6" s="1"/>
  <c r="B267" i="6"/>
  <c r="I267" i="6" s="1"/>
  <c r="G265" i="6"/>
  <c r="B265" i="6"/>
  <c r="F265" i="6" s="1"/>
  <c r="G264" i="6"/>
  <c r="B264" i="6"/>
  <c r="H264" i="6" s="1"/>
  <c r="B263" i="6"/>
  <c r="H263" i="6" s="1"/>
  <c r="B261" i="6"/>
  <c r="H261" i="6" s="1"/>
  <c r="B260" i="6"/>
  <c r="H260" i="6" s="1"/>
  <c r="B259" i="6"/>
  <c r="H259" i="6" s="1"/>
  <c r="B257" i="6"/>
  <c r="H257" i="6" s="1"/>
  <c r="B256" i="6"/>
  <c r="H256" i="6" s="1"/>
  <c r="B255" i="6"/>
  <c r="H255" i="6" s="1"/>
  <c r="B253" i="6"/>
  <c r="H253" i="6" s="1"/>
  <c r="B252" i="6"/>
  <c r="H252" i="6" s="1"/>
  <c r="B251" i="6"/>
  <c r="H251" i="6" s="1"/>
  <c r="B249" i="6"/>
  <c r="H249" i="6" s="1"/>
  <c r="B248" i="6"/>
  <c r="H248" i="6" s="1"/>
  <c r="B247" i="6"/>
  <c r="H247" i="6" s="1"/>
  <c r="B245" i="6"/>
  <c r="H245" i="6" s="1"/>
  <c r="B244" i="6"/>
  <c r="I244" i="6" s="1"/>
  <c r="B243" i="6"/>
  <c r="I243" i="6" s="1"/>
  <c r="B241" i="6"/>
  <c r="F241" i="6" s="1"/>
  <c r="B240" i="6"/>
  <c r="F240" i="6" s="1"/>
  <c r="B238" i="6"/>
  <c r="F238" i="6" s="1"/>
  <c r="B237" i="6"/>
  <c r="F237" i="6" s="1"/>
  <c r="D314" i="6" s="1"/>
  <c r="D412" i="22" s="1"/>
  <c r="B235" i="6"/>
  <c r="F235" i="6" s="1"/>
  <c r="B234" i="6"/>
  <c r="F234" i="6" s="1"/>
  <c r="B233" i="6"/>
  <c r="F233" i="6" s="1"/>
  <c r="B231" i="6"/>
  <c r="I231" i="6" s="1"/>
  <c r="B230" i="6"/>
  <c r="I230" i="6" s="1"/>
  <c r="B229" i="6"/>
  <c r="I229" i="6" s="1"/>
  <c r="B227" i="6"/>
  <c r="I227" i="6" s="1"/>
  <c r="B226" i="6"/>
  <c r="I226" i="6" s="1"/>
  <c r="B225" i="6"/>
  <c r="I225" i="6" s="1"/>
  <c r="B223" i="6"/>
  <c r="I223" i="6" s="1"/>
  <c r="G310" i="6" s="1"/>
  <c r="B221" i="6"/>
  <c r="I221" i="6" s="1"/>
  <c r="G309" i="6" s="1"/>
  <c r="B219" i="6"/>
  <c r="I219" i="6" s="1"/>
  <c r="B218" i="6"/>
  <c r="I218" i="6" s="1"/>
  <c r="B217" i="6"/>
  <c r="I217" i="6" s="1"/>
  <c r="B215" i="6"/>
  <c r="I215" i="6" s="1"/>
  <c r="B214" i="6"/>
  <c r="I214" i="6" s="1"/>
  <c r="B213" i="6"/>
  <c r="I213" i="6" s="1"/>
  <c r="B211" i="6"/>
  <c r="I211" i="6" s="1"/>
  <c r="B210" i="6"/>
  <c r="I210" i="6" s="1"/>
  <c r="B209" i="6"/>
  <c r="I209" i="6" s="1"/>
  <c r="B207" i="6"/>
  <c r="I207" i="6" s="1"/>
  <c r="B206" i="6"/>
  <c r="I206" i="6" s="1"/>
  <c r="B205" i="6"/>
  <c r="I205" i="6" s="1"/>
  <c r="B203" i="6"/>
  <c r="I203" i="6" s="1"/>
  <c r="B202" i="6"/>
  <c r="I202" i="6" s="1"/>
  <c r="B201" i="6"/>
  <c r="I201" i="6" s="1"/>
  <c r="B199" i="6"/>
  <c r="I199" i="6" s="1"/>
  <c r="B198" i="6"/>
  <c r="I198" i="6" s="1"/>
  <c r="B197" i="6"/>
  <c r="I197" i="6" s="1"/>
  <c r="B195" i="6"/>
  <c r="I195" i="6" s="1"/>
  <c r="B194" i="6"/>
  <c r="I194" i="6" s="1"/>
  <c r="B193" i="6"/>
  <c r="I193" i="6" s="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405" i="7" s="1"/>
  <c r="B21" i="6"/>
  <c r="B48" i="6" s="1"/>
  <c r="B20" i="6"/>
  <c r="B47" i="6" s="1"/>
  <c r="B19" i="6"/>
  <c r="B46" i="6" s="1"/>
  <c r="A1" i="6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A1" i="5"/>
  <c r="F101" i="4"/>
  <c r="B49" i="4"/>
  <c r="B64" i="4" s="1"/>
  <c r="D48" i="4"/>
  <c r="C48" i="4"/>
  <c r="C49" i="4" s="1"/>
  <c r="C36" i="4"/>
  <c r="C32" i="4"/>
  <c r="B31" i="4"/>
  <c r="I21" i="4"/>
  <c r="B38" i="4" s="1"/>
  <c r="H21" i="4"/>
  <c r="B37" i="4" s="1"/>
  <c r="C38" i="4" s="1"/>
  <c r="G21" i="4"/>
  <c r="B36" i="4" s="1"/>
  <c r="C37" i="4" s="1"/>
  <c r="F21" i="4"/>
  <c r="B35" i="4" s="1"/>
  <c r="E21" i="4"/>
  <c r="B34" i="4" s="1"/>
  <c r="C35" i="4" s="1"/>
  <c r="D21" i="4"/>
  <c r="B33" i="4" s="1"/>
  <c r="C34" i="4" s="1"/>
  <c r="C21" i="4"/>
  <c r="B32" i="4" s="1"/>
  <c r="C33" i="4" s="1"/>
  <c r="B12" i="4"/>
  <c r="C109" i="5" s="1"/>
  <c r="A1" i="4"/>
  <c r="C227" i="3"/>
  <c r="H226" i="3"/>
  <c r="I225" i="3"/>
  <c r="J224" i="3"/>
  <c r="B224" i="3"/>
  <c r="C223" i="3"/>
  <c r="J191" i="3"/>
  <c r="J227" i="3" s="1"/>
  <c r="I191" i="3"/>
  <c r="I227" i="3" s="1"/>
  <c r="H191" i="3"/>
  <c r="H227" i="3" s="1"/>
  <c r="C191" i="3"/>
  <c r="B191" i="3"/>
  <c r="B227" i="3" s="1"/>
  <c r="J190" i="3"/>
  <c r="J226" i="3" s="1"/>
  <c r="I190" i="3"/>
  <c r="I226" i="3" s="1"/>
  <c r="H190" i="3"/>
  <c r="C190" i="3"/>
  <c r="C226" i="3" s="1"/>
  <c r="B190" i="3"/>
  <c r="B226" i="3" s="1"/>
  <c r="J189" i="3"/>
  <c r="J225" i="3" s="1"/>
  <c r="I189" i="3"/>
  <c r="H189" i="3"/>
  <c r="H225" i="3" s="1"/>
  <c r="C189" i="3"/>
  <c r="C225" i="3" s="1"/>
  <c r="B189" i="3"/>
  <c r="B225" i="3" s="1"/>
  <c r="J188" i="3"/>
  <c r="I188" i="3"/>
  <c r="I224" i="3" s="1"/>
  <c r="H188" i="3"/>
  <c r="H224" i="3" s="1"/>
  <c r="C188" i="3"/>
  <c r="C224" i="3" s="1"/>
  <c r="B188" i="3"/>
  <c r="J187" i="3"/>
  <c r="J223" i="3" s="1"/>
  <c r="I187" i="3"/>
  <c r="I223" i="3" s="1"/>
  <c r="H187" i="3"/>
  <c r="H223" i="3" s="1"/>
  <c r="C187" i="3"/>
  <c r="B187" i="3"/>
  <c r="B223" i="3" s="1"/>
  <c r="J186" i="3"/>
  <c r="J222" i="3" s="1"/>
  <c r="I186" i="3"/>
  <c r="I222" i="3" s="1"/>
  <c r="H186" i="3"/>
  <c r="H222" i="3" s="1"/>
  <c r="C186" i="3"/>
  <c r="C222" i="3" s="1"/>
  <c r="B186" i="3"/>
  <c r="B222" i="3" s="1"/>
  <c r="J185" i="3"/>
  <c r="J221" i="3" s="1"/>
  <c r="I185" i="3"/>
  <c r="I221" i="3" s="1"/>
  <c r="H185" i="3"/>
  <c r="H221" i="3" s="1"/>
  <c r="C185" i="3"/>
  <c r="C221" i="3" s="1"/>
  <c r="B185" i="3"/>
  <c r="B221" i="3" s="1"/>
  <c r="J184" i="3"/>
  <c r="J220" i="3" s="1"/>
  <c r="I184" i="3"/>
  <c r="I220" i="3" s="1"/>
  <c r="H184" i="3"/>
  <c r="H220" i="3" s="1"/>
  <c r="C184" i="3"/>
  <c r="C220" i="3" s="1"/>
  <c r="B184" i="3"/>
  <c r="B220" i="3" s="1"/>
  <c r="J183" i="3"/>
  <c r="J219" i="3" s="1"/>
  <c r="I183" i="3"/>
  <c r="I219" i="3" s="1"/>
  <c r="H183" i="3"/>
  <c r="H219" i="3" s="1"/>
  <c r="C183" i="3"/>
  <c r="C219" i="3" s="1"/>
  <c r="B183" i="3"/>
  <c r="B219" i="3" s="1"/>
  <c r="J182" i="3"/>
  <c r="J218" i="3" s="1"/>
  <c r="I182" i="3"/>
  <c r="I218" i="3" s="1"/>
  <c r="H182" i="3"/>
  <c r="H218" i="3" s="1"/>
  <c r="C182" i="3"/>
  <c r="C218" i="3" s="1"/>
  <c r="B182" i="3"/>
  <c r="B218" i="3" s="1"/>
  <c r="J181" i="3"/>
  <c r="J217" i="3" s="1"/>
  <c r="I181" i="3"/>
  <c r="I217" i="3" s="1"/>
  <c r="H181" i="3"/>
  <c r="H217" i="3" s="1"/>
  <c r="C181" i="3"/>
  <c r="C217" i="3" s="1"/>
  <c r="B181" i="3"/>
  <c r="B217" i="3" s="1"/>
  <c r="J180" i="3"/>
  <c r="J216" i="3" s="1"/>
  <c r="I180" i="3"/>
  <c r="I216" i="3" s="1"/>
  <c r="H180" i="3"/>
  <c r="H216" i="3" s="1"/>
  <c r="C180" i="3"/>
  <c r="C216" i="3" s="1"/>
  <c r="B180" i="3"/>
  <c r="B216" i="3" s="1"/>
  <c r="J179" i="3"/>
  <c r="J215" i="3" s="1"/>
  <c r="I179" i="3"/>
  <c r="I215" i="3" s="1"/>
  <c r="H179" i="3"/>
  <c r="H215" i="3" s="1"/>
  <c r="C179" i="3"/>
  <c r="C215" i="3" s="1"/>
  <c r="B179" i="3"/>
  <c r="B215" i="3" s="1"/>
  <c r="J178" i="3"/>
  <c r="J214" i="3" s="1"/>
  <c r="I178" i="3"/>
  <c r="I214" i="3" s="1"/>
  <c r="H178" i="3"/>
  <c r="H214" i="3" s="1"/>
  <c r="C178" i="3"/>
  <c r="C214" i="3" s="1"/>
  <c r="B178" i="3"/>
  <c r="B214" i="3" s="1"/>
  <c r="J177" i="3"/>
  <c r="J213" i="3" s="1"/>
  <c r="I177" i="3"/>
  <c r="I213" i="3" s="1"/>
  <c r="H177" i="3"/>
  <c r="H213" i="3" s="1"/>
  <c r="C177" i="3"/>
  <c r="C213" i="3" s="1"/>
  <c r="B177" i="3"/>
  <c r="B213" i="3" s="1"/>
  <c r="J176" i="3"/>
  <c r="J212" i="3" s="1"/>
  <c r="I176" i="3"/>
  <c r="I212" i="3" s="1"/>
  <c r="H176" i="3"/>
  <c r="H212" i="3" s="1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G173" i="3"/>
  <c r="G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G165" i="3"/>
  <c r="G201" i="3" s="1"/>
  <c r="C165" i="3"/>
  <c r="C201" i="3" s="1"/>
  <c r="B165" i="3"/>
  <c r="B201" i="3" s="1"/>
  <c r="F153" i="3"/>
  <c r="G191" i="3" s="1"/>
  <c r="G227" i="3" s="1"/>
  <c r="B135" i="3"/>
  <c r="E101" i="4" s="1"/>
  <c r="B127" i="3"/>
  <c r="D100" i="4" s="1"/>
  <c r="B119" i="3"/>
  <c r="C99" i="4" s="1"/>
  <c r="B68" i="3"/>
  <c r="J77" i="3" s="1"/>
  <c r="B67" i="3"/>
  <c r="I77" i="3" s="1"/>
  <c r="B66" i="3"/>
  <c r="H77" i="3" s="1"/>
  <c r="B65" i="3"/>
  <c r="G77" i="3" s="1"/>
  <c r="B64" i="3"/>
  <c r="F77" i="3" s="1"/>
  <c r="B63" i="3"/>
  <c r="E77" i="3" s="1"/>
  <c r="B62" i="3"/>
  <c r="D77" i="3" s="1"/>
  <c r="B61" i="3"/>
  <c r="C77" i="3" s="1"/>
  <c r="I40" i="3"/>
  <c r="I39" i="3"/>
  <c r="B66" i="15" s="1"/>
  <c r="B81" i="15" s="1"/>
  <c r="B223" i="16" s="1"/>
  <c r="I38" i="3"/>
  <c r="I37" i="3"/>
  <c r="I36" i="3"/>
  <c r="B63" i="15" s="1"/>
  <c r="B78" i="15" s="1"/>
  <c r="B220" i="16" s="1"/>
  <c r="I35" i="3"/>
  <c r="B62" i="15" s="1"/>
  <c r="B77" i="15" s="1"/>
  <c r="B219" i="16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5" i="2"/>
  <c r="F49" i="2" s="1"/>
  <c r="F42" i="2"/>
  <c r="F41" i="2"/>
  <c r="F40" i="2"/>
  <c r="F39" i="2"/>
  <c r="F43" i="2" s="1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34" i="2" s="1"/>
  <c r="F20" i="2"/>
  <c r="F19" i="2"/>
  <c r="F18" i="2"/>
  <c r="F17" i="2"/>
  <c r="F16" i="2"/>
  <c r="F14" i="2"/>
  <c r="F13" i="2"/>
  <c r="F12" i="2"/>
  <c r="A1" i="2"/>
  <c r="A1" i="1"/>
  <c r="E274" i="6" l="1"/>
  <c r="F275" i="6"/>
  <c r="D205" i="6"/>
  <c r="H202" i="6"/>
  <c r="D217" i="6"/>
  <c r="D279" i="6"/>
  <c r="H195" i="6"/>
  <c r="H217" i="6"/>
  <c r="H211" i="6"/>
  <c r="H218" i="6"/>
  <c r="D271" i="6"/>
  <c r="H197" i="6"/>
  <c r="D225" i="6"/>
  <c r="D195" i="6"/>
  <c r="D202" i="6"/>
  <c r="H225" i="6"/>
  <c r="D194" i="6"/>
  <c r="H201" i="6"/>
  <c r="D206" i="6"/>
  <c r="H207" i="6"/>
  <c r="D213" i="6"/>
  <c r="D215" i="6"/>
  <c r="H223" i="6"/>
  <c r="F310" i="6" s="1"/>
  <c r="D245" i="6"/>
  <c r="C247" i="6"/>
  <c r="E277" i="19" s="1"/>
  <c r="D248" i="6"/>
  <c r="C249" i="6"/>
  <c r="E279" i="19" s="1"/>
  <c r="D251" i="6"/>
  <c r="C252" i="6"/>
  <c r="E282" i="19" s="1"/>
  <c r="D253" i="6"/>
  <c r="C255" i="6"/>
  <c r="E285" i="19" s="1"/>
  <c r="D256" i="6"/>
  <c r="C257" i="6"/>
  <c r="E287" i="19" s="1"/>
  <c r="D259" i="6"/>
  <c r="C260" i="6"/>
  <c r="E290" i="19" s="1"/>
  <c r="D261" i="6"/>
  <c r="C263" i="6"/>
  <c r="G263" i="6" s="1"/>
  <c r="E321" i="6" s="1"/>
  <c r="C626" i="22" s="1"/>
  <c r="E264" i="6"/>
  <c r="I264" i="6"/>
  <c r="E272" i="6"/>
  <c r="C281" i="6"/>
  <c r="G281" i="6" s="1"/>
  <c r="E326" i="6" s="1"/>
  <c r="E786" i="22" s="1"/>
  <c r="E282" i="6"/>
  <c r="I282" i="6"/>
  <c r="F285" i="6"/>
  <c r="D197" i="6"/>
  <c r="D199" i="6"/>
  <c r="H206" i="6"/>
  <c r="D211" i="6"/>
  <c r="H213" i="6"/>
  <c r="D218" i="6"/>
  <c r="D221" i="6"/>
  <c r="B309" i="6" s="1"/>
  <c r="D313" i="6"/>
  <c r="D380" i="22" s="1"/>
  <c r="E245" i="6"/>
  <c r="I247" i="6"/>
  <c r="E248" i="6"/>
  <c r="I249" i="6"/>
  <c r="E251" i="6"/>
  <c r="I252" i="6"/>
  <c r="E253" i="6"/>
  <c r="I255" i="6"/>
  <c r="E256" i="6"/>
  <c r="I257" i="6"/>
  <c r="E259" i="6"/>
  <c r="I260" i="6"/>
  <c r="E261" i="6"/>
  <c r="I263" i="6"/>
  <c r="F264" i="6"/>
  <c r="D274" i="6"/>
  <c r="E275" i="6"/>
  <c r="I281" i="6"/>
  <c r="F282" i="6"/>
  <c r="I245" i="6"/>
  <c r="G316" i="6" s="1"/>
  <c r="I248" i="6"/>
  <c r="I251" i="6"/>
  <c r="I253" i="6"/>
  <c r="I256" i="6"/>
  <c r="I259" i="6"/>
  <c r="I261" i="6"/>
  <c r="H272" i="6"/>
  <c r="D201" i="6"/>
  <c r="D207" i="6"/>
  <c r="B305" i="6" s="1"/>
  <c r="B128" i="22" s="1"/>
  <c r="D210" i="6"/>
  <c r="D223" i="6"/>
  <c r="B310" i="6" s="1"/>
  <c r="C245" i="6"/>
  <c r="E275" i="19" s="1"/>
  <c r="F317" i="6"/>
  <c r="C248" i="6"/>
  <c r="E278" i="19" s="1"/>
  <c r="C251" i="6"/>
  <c r="E281" i="19" s="1"/>
  <c r="C253" i="6"/>
  <c r="E283" i="19" s="1"/>
  <c r="F319" i="6"/>
  <c r="C256" i="6"/>
  <c r="E286" i="19" s="1"/>
  <c r="C259" i="6"/>
  <c r="E289" i="19" s="1"/>
  <c r="C261" i="6"/>
  <c r="E291" i="19" s="1"/>
  <c r="D264" i="6"/>
  <c r="D272" i="6"/>
  <c r="I272" i="6"/>
  <c r="H274" i="6"/>
  <c r="C278" i="6"/>
  <c r="G278" i="6" s="1"/>
  <c r="E325" i="6" s="1"/>
  <c r="D282" i="6"/>
  <c r="H282" i="6"/>
  <c r="E285" i="6"/>
  <c r="C13" i="7"/>
  <c r="E251" i="7"/>
  <c r="D13" i="7"/>
  <c r="E248" i="7"/>
  <c r="D758" i="7" s="1"/>
  <c r="E252" i="7"/>
  <c r="E249" i="7"/>
  <c r="D759" i="7" s="1"/>
  <c r="E253" i="7"/>
  <c r="E250" i="7"/>
  <c r="D760" i="7" s="1"/>
  <c r="D778" i="7" s="1"/>
  <c r="Q791" i="7" s="1"/>
  <c r="E254" i="7"/>
  <c r="E247" i="7"/>
  <c r="E255" i="7"/>
  <c r="G312" i="6"/>
  <c r="D315" i="6"/>
  <c r="D444" i="22" s="1"/>
  <c r="I67" i="21"/>
  <c r="I78" i="21"/>
  <c r="I83" i="21"/>
  <c r="I105" i="21"/>
  <c r="I110" i="21"/>
  <c r="I121" i="21"/>
  <c r="B155" i="24"/>
  <c r="F155" i="24"/>
  <c r="B171" i="24"/>
  <c r="F171" i="24"/>
  <c r="D173" i="24"/>
  <c r="D181" i="24"/>
  <c r="D188" i="24"/>
  <c r="E145" i="24"/>
  <c r="K78" i="21"/>
  <c r="G171" i="24"/>
  <c r="E160" i="24"/>
  <c r="B143" i="24"/>
  <c r="F143" i="24"/>
  <c r="D164" i="24"/>
  <c r="F168" i="24"/>
  <c r="B173" i="24"/>
  <c r="F173" i="24"/>
  <c r="B179" i="24"/>
  <c r="E161" i="24"/>
  <c r="C156" i="21"/>
  <c r="G159" i="24"/>
  <c r="G173" i="24"/>
  <c r="F318" i="6"/>
  <c r="F320" i="6"/>
  <c r="H244" i="6"/>
  <c r="I265" i="6"/>
  <c r="G321" i="6" s="1"/>
  <c r="I284" i="6"/>
  <c r="G327" i="6" s="1"/>
  <c r="D818" i="22" s="1"/>
  <c r="D193" i="6"/>
  <c r="B302" i="6" s="1"/>
  <c r="H194" i="6"/>
  <c r="G303" i="6"/>
  <c r="D198" i="6"/>
  <c r="B303" i="6" s="1"/>
  <c r="B68" i="22" s="1"/>
  <c r="H199" i="6"/>
  <c r="D203" i="6"/>
  <c r="B304" i="6" s="1"/>
  <c r="B100" i="22" s="1"/>
  <c r="H205" i="6"/>
  <c r="D209" i="6"/>
  <c r="B306" i="6" s="1"/>
  <c r="H210" i="6"/>
  <c r="G307" i="6"/>
  <c r="D214" i="6"/>
  <c r="B307" i="6" s="1"/>
  <c r="B192" i="22" s="1"/>
  <c r="H215" i="6"/>
  <c r="D219" i="6"/>
  <c r="B308" i="6" s="1"/>
  <c r="B220" i="22" s="1"/>
  <c r="H221" i="6"/>
  <c r="F309" i="6" s="1"/>
  <c r="G311" i="6"/>
  <c r="C226" i="6"/>
  <c r="G226" i="6" s="1"/>
  <c r="C227" i="6"/>
  <c r="G227" i="6" s="1"/>
  <c r="C229" i="6"/>
  <c r="G229" i="6" s="1"/>
  <c r="C230" i="6"/>
  <c r="G230" i="6" s="1"/>
  <c r="C231" i="6"/>
  <c r="G231" i="6" s="1"/>
  <c r="C233" i="6"/>
  <c r="G233" i="6" s="1"/>
  <c r="C234" i="6"/>
  <c r="G234" i="6" s="1"/>
  <c r="C235" i="6"/>
  <c r="G235" i="6" s="1"/>
  <c r="C237" i="6"/>
  <c r="G237" i="6" s="1"/>
  <c r="C238" i="6"/>
  <c r="G238" i="6" s="1"/>
  <c r="C240" i="6"/>
  <c r="G240" i="6" s="1"/>
  <c r="C241" i="6"/>
  <c r="G241" i="6" s="1"/>
  <c r="C243" i="6"/>
  <c r="E273" i="19" s="1"/>
  <c r="C244" i="6"/>
  <c r="E274" i="19" s="1"/>
  <c r="D247" i="6"/>
  <c r="D249" i="6"/>
  <c r="D252" i="6"/>
  <c r="B318" i="6" s="1"/>
  <c r="B536" i="22" s="1"/>
  <c r="C547" i="22" s="1"/>
  <c r="J24" i="23" s="1"/>
  <c r="D255" i="6"/>
  <c r="D257" i="6"/>
  <c r="D260" i="6"/>
  <c r="B320" i="6" s="1"/>
  <c r="B596" i="22" s="1"/>
  <c r="D263" i="6"/>
  <c r="E265" i="6"/>
  <c r="C270" i="6"/>
  <c r="G270" i="6" s="1"/>
  <c r="E323" i="6" s="1"/>
  <c r="H271" i="6"/>
  <c r="I274" i="6"/>
  <c r="D281" i="6"/>
  <c r="B326" i="6" s="1"/>
  <c r="D284" i="6"/>
  <c r="H193" i="6"/>
  <c r="H198" i="6"/>
  <c r="F303" i="6" s="1"/>
  <c r="G304" i="6"/>
  <c r="H203" i="6"/>
  <c r="F304" i="6" s="1"/>
  <c r="H209" i="6"/>
  <c r="F306" i="6" s="1"/>
  <c r="H214" i="6"/>
  <c r="F307" i="6" s="1"/>
  <c r="G308" i="6"/>
  <c r="H219" i="6"/>
  <c r="F308" i="6" s="1"/>
  <c r="D226" i="6"/>
  <c r="D227" i="6"/>
  <c r="D229" i="6"/>
  <c r="D230" i="6"/>
  <c r="D231" i="6"/>
  <c r="D233" i="6"/>
  <c r="D234" i="6"/>
  <c r="D235" i="6"/>
  <c r="D237" i="6"/>
  <c r="D238" i="6"/>
  <c r="D240" i="6"/>
  <c r="D241" i="6"/>
  <c r="D243" i="6"/>
  <c r="D244" i="6"/>
  <c r="E247" i="6"/>
  <c r="E249" i="6"/>
  <c r="G318" i="6"/>
  <c r="E252" i="6"/>
  <c r="C318" i="6" s="1"/>
  <c r="E255" i="6"/>
  <c r="E257" i="6"/>
  <c r="G320" i="6"/>
  <c r="E260" i="6"/>
  <c r="C320" i="6" s="1"/>
  <c r="C596" i="22" s="1"/>
  <c r="E263" i="6"/>
  <c r="C321" i="6" s="1"/>
  <c r="I275" i="6"/>
  <c r="H279" i="6"/>
  <c r="E281" i="6"/>
  <c r="C326" i="6" s="1"/>
  <c r="C786" i="22" s="1"/>
  <c r="E284" i="6"/>
  <c r="C327" i="6" s="1"/>
  <c r="H226" i="6"/>
  <c r="H227" i="6"/>
  <c r="H229" i="6"/>
  <c r="H230" i="6"/>
  <c r="H231" i="6"/>
  <c r="H233" i="6"/>
  <c r="H234" i="6"/>
  <c r="H235" i="6"/>
  <c r="H237" i="6"/>
  <c r="H238" i="6"/>
  <c r="H240" i="6"/>
  <c r="H241" i="6"/>
  <c r="H243" i="6"/>
  <c r="F316" i="6" s="1"/>
  <c r="E244" i="6"/>
  <c r="H281" i="6"/>
  <c r="F326" i="6" s="1"/>
  <c r="B237" i="3"/>
  <c r="B240" i="3"/>
  <c r="B244" i="3"/>
  <c r="B247" i="3"/>
  <c r="B251" i="3"/>
  <c r="B255" i="3"/>
  <c r="B259" i="3"/>
  <c r="B45" i="12" s="1"/>
  <c r="B263" i="3"/>
  <c r="B49" i="12" s="1"/>
  <c r="B241" i="3"/>
  <c r="B245" i="3"/>
  <c r="B248" i="3"/>
  <c r="B252" i="3"/>
  <c r="B256" i="3"/>
  <c r="B42" i="12" s="1"/>
  <c r="B34" i="16" s="1"/>
  <c r="B238" i="3"/>
  <c r="B242" i="3"/>
  <c r="B249" i="3"/>
  <c r="B253" i="3"/>
  <c r="B257" i="3"/>
  <c r="B43" i="12" s="1"/>
  <c r="B35" i="16" s="1"/>
  <c r="B261" i="3"/>
  <c r="B47" i="12" s="1"/>
  <c r="B239" i="3"/>
  <c r="B243" i="3"/>
  <c r="B246" i="3"/>
  <c r="B250" i="3"/>
  <c r="B254" i="3"/>
  <c r="B258" i="3"/>
  <c r="B44" i="12" s="1"/>
  <c r="B36" i="16" s="1"/>
  <c r="B262" i="3"/>
  <c r="B48" i="12" s="1"/>
  <c r="B40" i="16" s="1"/>
  <c r="G169" i="3"/>
  <c r="G205" i="3" s="1"/>
  <c r="E151" i="3"/>
  <c r="E187" i="3" s="1"/>
  <c r="E223" i="3" s="1"/>
  <c r="B80" i="4"/>
  <c r="B50" i="4"/>
  <c r="C73" i="7"/>
  <c r="B86" i="7" s="1"/>
  <c r="C75" i="7"/>
  <c r="B88" i="7" s="1"/>
  <c r="C72" i="7"/>
  <c r="B85" i="7" s="1"/>
  <c r="C74" i="7"/>
  <c r="B87" i="7" s="1"/>
  <c r="C76" i="7"/>
  <c r="B89" i="7" s="1"/>
  <c r="B125" i="5"/>
  <c r="B129" i="5"/>
  <c r="K152" i="16" s="1"/>
  <c r="B109" i="5"/>
  <c r="C139" i="22" s="1"/>
  <c r="B110" i="5"/>
  <c r="B126" i="5"/>
  <c r="B130" i="5"/>
  <c r="B113" i="5"/>
  <c r="D113" i="5" s="1"/>
  <c r="C131" i="5"/>
  <c r="B106" i="5"/>
  <c r="D106" i="5" s="1"/>
  <c r="B112" i="5"/>
  <c r="B117" i="5"/>
  <c r="E391" i="22" s="1"/>
  <c r="B127" i="5"/>
  <c r="C701" i="22" s="1"/>
  <c r="C132" i="5"/>
  <c r="C114" i="5"/>
  <c r="B108" i="5"/>
  <c r="B115" i="5"/>
  <c r="E327" i="22" s="1"/>
  <c r="C119" i="5"/>
  <c r="L142" i="16" s="1"/>
  <c r="B118" i="5"/>
  <c r="K141" i="16" s="1"/>
  <c r="F21" i="2"/>
  <c r="F15" i="2"/>
  <c r="I261" i="3"/>
  <c r="I257" i="3"/>
  <c r="I253" i="3"/>
  <c r="I249" i="3"/>
  <c r="I245" i="3"/>
  <c r="I241" i="3"/>
  <c r="I237" i="3"/>
  <c r="I263" i="3"/>
  <c r="I259" i="3"/>
  <c r="I255" i="3"/>
  <c r="I251" i="3"/>
  <c r="I247" i="3"/>
  <c r="I243" i="3"/>
  <c r="I239" i="3"/>
  <c r="I258" i="3"/>
  <c r="I250" i="3"/>
  <c r="I242" i="3"/>
  <c r="I256" i="3"/>
  <c r="I248" i="3"/>
  <c r="I240" i="3"/>
  <c r="I262" i="3"/>
  <c r="I254" i="3"/>
  <c r="I246" i="3"/>
  <c r="I238" i="3"/>
  <c r="I260" i="3"/>
  <c r="I252" i="3"/>
  <c r="I244" i="3"/>
  <c r="J260" i="3"/>
  <c r="J256" i="3"/>
  <c r="J252" i="3"/>
  <c r="J248" i="3"/>
  <c r="J244" i="3"/>
  <c r="J240" i="3"/>
  <c r="J262" i="3"/>
  <c r="J258" i="3"/>
  <c r="J254" i="3"/>
  <c r="J250" i="3"/>
  <c r="J246" i="3"/>
  <c r="J242" i="3"/>
  <c r="J238" i="3"/>
  <c r="J257" i="3"/>
  <c r="J249" i="3"/>
  <c r="J241" i="3"/>
  <c r="J263" i="3"/>
  <c r="J255" i="3"/>
  <c r="J247" i="3"/>
  <c r="J239" i="3"/>
  <c r="J261" i="3"/>
  <c r="J253" i="3"/>
  <c r="J245" i="3"/>
  <c r="J237" i="3"/>
  <c r="J259" i="3"/>
  <c r="J251" i="3"/>
  <c r="J243" i="3"/>
  <c r="C263" i="3"/>
  <c r="C259" i="3"/>
  <c r="C255" i="3"/>
  <c r="C251" i="3"/>
  <c r="C247" i="3"/>
  <c r="C243" i="3"/>
  <c r="C239" i="3"/>
  <c r="C261" i="3"/>
  <c r="C257" i="3"/>
  <c r="C253" i="3"/>
  <c r="C249" i="3"/>
  <c r="C245" i="3"/>
  <c r="C241" i="3"/>
  <c r="C237" i="3"/>
  <c r="C256" i="3"/>
  <c r="C248" i="3"/>
  <c r="C240" i="3"/>
  <c r="C262" i="3"/>
  <c r="C254" i="3"/>
  <c r="C246" i="3"/>
  <c r="C238" i="3"/>
  <c r="C260" i="3"/>
  <c r="C252" i="3"/>
  <c r="C244" i="3"/>
  <c r="C258" i="3"/>
  <c r="C250" i="3"/>
  <c r="C242" i="3"/>
  <c r="G263" i="3"/>
  <c r="G245" i="3"/>
  <c r="G241" i="3"/>
  <c r="G237" i="3"/>
  <c r="D127" i="5"/>
  <c r="E259" i="3"/>
  <c r="H262" i="3"/>
  <c r="H258" i="3"/>
  <c r="H254" i="3"/>
  <c r="H250" i="3"/>
  <c r="H246" i="3"/>
  <c r="H242" i="3"/>
  <c r="H238" i="3"/>
  <c r="H260" i="3"/>
  <c r="H256" i="3"/>
  <c r="H252" i="3"/>
  <c r="H248" i="3"/>
  <c r="H244" i="3"/>
  <c r="H240" i="3"/>
  <c r="H259" i="3"/>
  <c r="H251" i="3"/>
  <c r="H243" i="3"/>
  <c r="H257" i="3"/>
  <c r="H249" i="3"/>
  <c r="H241" i="3"/>
  <c r="H263" i="3"/>
  <c r="H255" i="3"/>
  <c r="H247" i="3"/>
  <c r="H239" i="3"/>
  <c r="H261" i="3"/>
  <c r="H253" i="3"/>
  <c r="H245" i="3"/>
  <c r="H237" i="3"/>
  <c r="F152" i="3"/>
  <c r="G166" i="3"/>
  <c r="G202" i="3" s="1"/>
  <c r="G238" i="3" s="1"/>
  <c r="E168" i="3"/>
  <c r="E204" i="3" s="1"/>
  <c r="E240" i="3" s="1"/>
  <c r="G170" i="3"/>
  <c r="G206" i="3" s="1"/>
  <c r="G242" i="3" s="1"/>
  <c r="E172" i="3"/>
  <c r="E208" i="3" s="1"/>
  <c r="E244" i="3" s="1"/>
  <c r="G174" i="3"/>
  <c r="G210" i="3" s="1"/>
  <c r="G246" i="3" s="1"/>
  <c r="E176" i="3"/>
  <c r="E212" i="3" s="1"/>
  <c r="E248" i="3" s="1"/>
  <c r="G178" i="3"/>
  <c r="G214" i="3" s="1"/>
  <c r="G250" i="3" s="1"/>
  <c r="E180" i="3"/>
  <c r="E216" i="3" s="1"/>
  <c r="E252" i="3" s="1"/>
  <c r="G182" i="3"/>
  <c r="G218" i="3" s="1"/>
  <c r="G254" i="3" s="1"/>
  <c r="E184" i="3"/>
  <c r="E220" i="3" s="1"/>
  <c r="E256" i="3" s="1"/>
  <c r="G186" i="3"/>
  <c r="G222" i="3" s="1"/>
  <c r="G258" i="3" s="1"/>
  <c r="E188" i="3"/>
  <c r="E224" i="3" s="1"/>
  <c r="E260" i="3" s="1"/>
  <c r="B132" i="5"/>
  <c r="C129" i="5"/>
  <c r="C125" i="5"/>
  <c r="B124" i="5"/>
  <c r="C121" i="5"/>
  <c r="B120" i="5"/>
  <c r="D120" i="5" s="1"/>
  <c r="C117" i="5"/>
  <c r="B116" i="5"/>
  <c r="C113" i="5"/>
  <c r="C130" i="5"/>
  <c r="C126" i="5"/>
  <c r="C122" i="5"/>
  <c r="B121" i="5"/>
  <c r="D121" i="5" s="1"/>
  <c r="C118" i="5"/>
  <c r="C110" i="5"/>
  <c r="C106" i="5"/>
  <c r="C127" i="5"/>
  <c r="C123" i="5"/>
  <c r="B122" i="5"/>
  <c r="D122" i="5" s="1"/>
  <c r="C115" i="5"/>
  <c r="B114" i="5"/>
  <c r="C111" i="5"/>
  <c r="C107" i="5"/>
  <c r="B131" i="5"/>
  <c r="C128" i="5"/>
  <c r="C124" i="5"/>
  <c r="B123" i="5"/>
  <c r="C120" i="5"/>
  <c r="B119" i="5"/>
  <c r="C116" i="5"/>
  <c r="C112" i="5"/>
  <c r="B111" i="5"/>
  <c r="C108" i="5"/>
  <c r="B128" i="5"/>
  <c r="B107" i="5"/>
  <c r="G305" i="6"/>
  <c r="B284" i="22"/>
  <c r="D762" i="7"/>
  <c r="D780" i="7" s="1"/>
  <c r="Y791" i="7" s="1"/>
  <c r="Y263" i="7"/>
  <c r="Y290" i="7" s="1"/>
  <c r="Y562" i="7" s="1"/>
  <c r="C652" i="7"/>
  <c r="B664" i="7" s="1"/>
  <c r="F37" i="2"/>
  <c r="F44" i="2" s="1"/>
  <c r="E165" i="3"/>
  <c r="E201" i="3" s="1"/>
  <c r="E237" i="3" s="1"/>
  <c r="G167" i="3"/>
  <c r="G203" i="3" s="1"/>
  <c r="G239" i="3" s="1"/>
  <c r="G171" i="3"/>
  <c r="G207" i="3" s="1"/>
  <c r="G243" i="3" s="1"/>
  <c r="E173" i="3"/>
  <c r="E209" i="3" s="1"/>
  <c r="E245" i="3" s="1"/>
  <c r="G175" i="3"/>
  <c r="G211" i="3" s="1"/>
  <c r="G247" i="3" s="1"/>
  <c r="G179" i="3"/>
  <c r="G215" i="3" s="1"/>
  <c r="G251" i="3" s="1"/>
  <c r="E181" i="3"/>
  <c r="E217" i="3" s="1"/>
  <c r="E253" i="3" s="1"/>
  <c r="G183" i="3"/>
  <c r="G219" i="3" s="1"/>
  <c r="G255" i="3" s="1"/>
  <c r="G187" i="3"/>
  <c r="G223" i="3" s="1"/>
  <c r="G259" i="3" s="1"/>
  <c r="E189" i="3"/>
  <c r="E225" i="3" s="1"/>
  <c r="E261" i="3" s="1"/>
  <c r="E190" i="3"/>
  <c r="E226" i="3" s="1"/>
  <c r="E262" i="3" s="1"/>
  <c r="D115" i="5"/>
  <c r="C637" i="22"/>
  <c r="K148" i="16"/>
  <c r="D125" i="5"/>
  <c r="C765" i="22"/>
  <c r="E456" i="22"/>
  <c r="E423" i="22"/>
  <c r="B23" i="12"/>
  <c r="B404" i="7"/>
  <c r="B27" i="12"/>
  <c r="B31" i="12"/>
  <c r="B35" i="12"/>
  <c r="B39" i="12"/>
  <c r="G302" i="6"/>
  <c r="G306" i="6"/>
  <c r="B252" i="22"/>
  <c r="J808" i="22"/>
  <c r="J810" i="22"/>
  <c r="J806" i="22"/>
  <c r="J804" i="22"/>
  <c r="J802" i="22"/>
  <c r="J800" i="22"/>
  <c r="J798" i="22"/>
  <c r="J797" i="22"/>
  <c r="J796" i="22"/>
  <c r="J794" i="22"/>
  <c r="J811" i="22"/>
  <c r="J807" i="22"/>
  <c r="J805" i="22"/>
  <c r="J803" i="22"/>
  <c r="J801" i="22"/>
  <c r="J799" i="22"/>
  <c r="J795" i="22"/>
  <c r="J793" i="22"/>
  <c r="J791" i="22"/>
  <c r="J789" i="22"/>
  <c r="J809" i="22"/>
  <c r="J792" i="22"/>
  <c r="H786" i="22"/>
  <c r="J790" i="22"/>
  <c r="M263" i="7"/>
  <c r="M279" i="7" s="1"/>
  <c r="M386" i="7" s="1"/>
  <c r="AC263" i="7"/>
  <c r="D763" i="7"/>
  <c r="C649" i="7"/>
  <c r="B661" i="7" s="1"/>
  <c r="D150" i="3"/>
  <c r="E166" i="3"/>
  <c r="E202" i="3" s="1"/>
  <c r="E238" i="3" s="1"/>
  <c r="G168" i="3"/>
  <c r="G204" i="3" s="1"/>
  <c r="G240" i="3" s="1"/>
  <c r="E170" i="3"/>
  <c r="E206" i="3" s="1"/>
  <c r="E242" i="3" s="1"/>
  <c r="G172" i="3"/>
  <c r="G208" i="3" s="1"/>
  <c r="G244" i="3" s="1"/>
  <c r="E174" i="3"/>
  <c r="E210" i="3" s="1"/>
  <c r="E246" i="3" s="1"/>
  <c r="G176" i="3"/>
  <c r="G212" i="3" s="1"/>
  <c r="G248" i="3" s="1"/>
  <c r="E178" i="3"/>
  <c r="E214" i="3" s="1"/>
  <c r="E250" i="3" s="1"/>
  <c r="G180" i="3"/>
  <c r="G216" i="3" s="1"/>
  <c r="G252" i="3" s="1"/>
  <c r="E182" i="3"/>
  <c r="E218" i="3" s="1"/>
  <c r="E254" i="3" s="1"/>
  <c r="G184" i="3"/>
  <c r="G220" i="3" s="1"/>
  <c r="G256" i="3" s="1"/>
  <c r="E186" i="3"/>
  <c r="E222" i="3" s="1"/>
  <c r="E258" i="3" s="1"/>
  <c r="G188" i="3"/>
  <c r="G224" i="3" s="1"/>
  <c r="G260" i="3" s="1"/>
  <c r="E191" i="3"/>
  <c r="E227" i="3" s="1"/>
  <c r="E263" i="3" s="1"/>
  <c r="D171" i="22"/>
  <c r="K133" i="16"/>
  <c r="C669" i="22"/>
  <c r="K149" i="16"/>
  <c r="D126" i="5"/>
  <c r="E797" i="22"/>
  <c r="K153" i="16"/>
  <c r="D130" i="5"/>
  <c r="K136" i="16"/>
  <c r="C140" i="22"/>
  <c r="L132" i="16"/>
  <c r="B36" i="22"/>
  <c r="B160" i="22"/>
  <c r="C690" i="22"/>
  <c r="B786" i="22"/>
  <c r="Q263" i="7"/>
  <c r="Q279" i="7" s="1"/>
  <c r="Q386" i="7" s="1"/>
  <c r="D764" i="7"/>
  <c r="D782" i="7" s="1"/>
  <c r="AG791" i="7" s="1"/>
  <c r="AG263" i="7"/>
  <c r="C650" i="7"/>
  <c r="B662" i="7" s="1"/>
  <c r="E167" i="3"/>
  <c r="E203" i="3" s="1"/>
  <c r="E239" i="3" s="1"/>
  <c r="E171" i="3"/>
  <c r="E207" i="3" s="1"/>
  <c r="E243" i="3" s="1"/>
  <c r="E175" i="3"/>
  <c r="E211" i="3" s="1"/>
  <c r="E247" i="3" s="1"/>
  <c r="G177" i="3"/>
  <c r="G213" i="3" s="1"/>
  <c r="G249" i="3" s="1"/>
  <c r="E179" i="3"/>
  <c r="E215" i="3" s="1"/>
  <c r="E251" i="3" s="1"/>
  <c r="G181" i="3"/>
  <c r="G217" i="3" s="1"/>
  <c r="G253" i="3" s="1"/>
  <c r="E183" i="3"/>
  <c r="E219" i="3" s="1"/>
  <c r="E255" i="3" s="1"/>
  <c r="G185" i="3"/>
  <c r="G221" i="3" s="1"/>
  <c r="G257" i="3" s="1"/>
  <c r="G189" i="3"/>
  <c r="G225" i="3" s="1"/>
  <c r="G261" i="3" s="1"/>
  <c r="G190" i="3"/>
  <c r="G226" i="3" s="1"/>
  <c r="G262" i="3" s="1"/>
  <c r="B260" i="3"/>
  <c r="B46" i="12" s="1"/>
  <c r="B38" i="16" s="1"/>
  <c r="D49" i="4"/>
  <c r="C50" i="4"/>
  <c r="C47" i="22"/>
  <c r="K129" i="16"/>
  <c r="D231" i="22"/>
  <c r="K135" i="16"/>
  <c r="D112" i="5"/>
  <c r="D117" i="5"/>
  <c r="B45" i="5"/>
  <c r="E862" i="22"/>
  <c r="L155" i="16"/>
  <c r="D296" i="22"/>
  <c r="L137" i="16"/>
  <c r="C830" i="22"/>
  <c r="L154" i="16"/>
  <c r="B25" i="12"/>
  <c r="C220" i="7"/>
  <c r="B29" i="12"/>
  <c r="B33" i="12"/>
  <c r="B37" i="12"/>
  <c r="B41" i="12"/>
  <c r="C754" i="22"/>
  <c r="E263" i="7"/>
  <c r="E290" i="7" s="1"/>
  <c r="E562" i="7" s="1"/>
  <c r="D757" i="7"/>
  <c r="U263" i="7"/>
  <c r="D761" i="7"/>
  <c r="AK263" i="7"/>
  <c r="AK290" i="7" s="1"/>
  <c r="AK562" i="7" s="1"/>
  <c r="D765" i="7"/>
  <c r="E193" i="6"/>
  <c r="E194" i="6"/>
  <c r="E195" i="6"/>
  <c r="E197" i="6"/>
  <c r="E198" i="6"/>
  <c r="E199" i="6"/>
  <c r="E201" i="6"/>
  <c r="E202" i="6"/>
  <c r="E203" i="6"/>
  <c r="E205" i="6"/>
  <c r="E206" i="6"/>
  <c r="E207" i="6"/>
  <c r="E209" i="6"/>
  <c r="E210" i="6"/>
  <c r="E211" i="6"/>
  <c r="E213" i="6"/>
  <c r="E214" i="6"/>
  <c r="E215" i="6"/>
  <c r="E217" i="6"/>
  <c r="E218" i="6"/>
  <c r="E219" i="6"/>
  <c r="E221" i="6"/>
  <c r="C309" i="6" s="1"/>
  <c r="C252" i="22" s="1"/>
  <c r="E223" i="6"/>
  <c r="C310" i="6" s="1"/>
  <c r="C284" i="22" s="1"/>
  <c r="E225" i="6"/>
  <c r="E226" i="6"/>
  <c r="E227" i="6"/>
  <c r="E229" i="6"/>
  <c r="E230" i="6"/>
  <c r="E231" i="6"/>
  <c r="E233" i="6"/>
  <c r="I233" i="6"/>
  <c r="E234" i="6"/>
  <c r="I234" i="6"/>
  <c r="E235" i="6"/>
  <c r="I235" i="6"/>
  <c r="E237" i="6"/>
  <c r="I237" i="6"/>
  <c r="E238" i="6"/>
  <c r="I238" i="6"/>
  <c r="E240" i="6"/>
  <c r="I240" i="6"/>
  <c r="E241" i="6"/>
  <c r="I241" i="6"/>
  <c r="E243" i="6"/>
  <c r="C316" i="6" s="1"/>
  <c r="D295" i="19"/>
  <c r="G295" i="19"/>
  <c r="C295" i="19"/>
  <c r="F295" i="19"/>
  <c r="C267" i="6"/>
  <c r="G267" i="6" s="1"/>
  <c r="E322" i="6" s="1"/>
  <c r="C658" i="22" s="1"/>
  <c r="D268" i="6"/>
  <c r="H268" i="6"/>
  <c r="D270" i="6"/>
  <c r="B323" i="6" s="1"/>
  <c r="H270" i="6"/>
  <c r="F323" i="6" s="1"/>
  <c r="E271" i="6"/>
  <c r="I271" i="6"/>
  <c r="G323" i="6" s="1"/>
  <c r="D690" i="22" s="1"/>
  <c r="G127" i="21"/>
  <c r="H37" i="20"/>
  <c r="F274" i="6"/>
  <c r="G128" i="21"/>
  <c r="H59" i="20"/>
  <c r="D276" i="6"/>
  <c r="H276" i="6"/>
  <c r="D278" i="6"/>
  <c r="B325" i="6" s="1"/>
  <c r="H278" i="6"/>
  <c r="F325" i="6" s="1"/>
  <c r="E279" i="6"/>
  <c r="I279" i="6"/>
  <c r="G325" i="6" s="1"/>
  <c r="D754" i="22" s="1"/>
  <c r="C314" i="19"/>
  <c r="F314" i="19"/>
  <c r="D314" i="19"/>
  <c r="F284" i="6"/>
  <c r="D327" i="6" s="1"/>
  <c r="D315" i="19"/>
  <c r="C315" i="19"/>
  <c r="F315" i="19"/>
  <c r="C287" i="6"/>
  <c r="G287" i="6" s="1"/>
  <c r="E328" i="6" s="1"/>
  <c r="D288" i="6"/>
  <c r="H288" i="6"/>
  <c r="E26" i="7"/>
  <c r="D43" i="7" s="1"/>
  <c r="D334" i="7" s="1"/>
  <c r="E27" i="7"/>
  <c r="D44" i="7" s="1"/>
  <c r="E28" i="7"/>
  <c r="D45" i="7" s="1"/>
  <c r="D316" i="7" s="1"/>
  <c r="E29" i="7"/>
  <c r="D46" i="7" s="1"/>
  <c r="D335" i="7" s="1"/>
  <c r="E30" i="7"/>
  <c r="D47" i="7" s="1"/>
  <c r="E31" i="7"/>
  <c r="D48" i="7" s="1"/>
  <c r="D317" i="7" s="1"/>
  <c r="E32" i="7"/>
  <c r="D49" i="7" s="1"/>
  <c r="E33" i="7"/>
  <c r="D50" i="7" s="1"/>
  <c r="E34" i="7"/>
  <c r="D51" i="7" s="1"/>
  <c r="C247" i="7"/>
  <c r="C248" i="7"/>
  <c r="C249" i="7"/>
  <c r="C250" i="7"/>
  <c r="C251" i="7"/>
  <c r="C252" i="7"/>
  <c r="C253" i="7"/>
  <c r="C254" i="7"/>
  <c r="C255" i="7"/>
  <c r="M276" i="7"/>
  <c r="M385" i="7" s="1"/>
  <c r="AC276" i="7"/>
  <c r="AC385" i="7" s="1"/>
  <c r="AG279" i="7"/>
  <c r="AG386" i="7" s="1"/>
  <c r="M288" i="7"/>
  <c r="M560" i="7" s="1"/>
  <c r="AC288" i="7"/>
  <c r="AC560" i="7" s="1"/>
  <c r="Y289" i="7"/>
  <c r="Y561" i="7" s="1"/>
  <c r="U290" i="7"/>
  <c r="U562" i="7" s="1"/>
  <c r="D636" i="7"/>
  <c r="D649" i="7" s="1"/>
  <c r="C661" i="7" s="1"/>
  <c r="B26" i="12"/>
  <c r="B30" i="12"/>
  <c r="B34" i="12"/>
  <c r="B38" i="12"/>
  <c r="D223" i="19"/>
  <c r="C223" i="19"/>
  <c r="G223" i="19"/>
  <c r="F223" i="19"/>
  <c r="F193" i="6"/>
  <c r="G224" i="19"/>
  <c r="F224" i="19"/>
  <c r="D224" i="19"/>
  <c r="C224" i="19"/>
  <c r="F194" i="6"/>
  <c r="D225" i="19"/>
  <c r="F225" i="19"/>
  <c r="C225" i="19"/>
  <c r="G225" i="19"/>
  <c r="F195" i="6"/>
  <c r="G227" i="19"/>
  <c r="F227" i="19"/>
  <c r="D227" i="19"/>
  <c r="F197" i="6"/>
  <c r="F228" i="19"/>
  <c r="D228" i="19"/>
  <c r="G228" i="19"/>
  <c r="F198" i="6"/>
  <c r="D229" i="19"/>
  <c r="G229" i="19"/>
  <c r="F229" i="19"/>
  <c r="F199" i="6"/>
  <c r="F231" i="19"/>
  <c r="D231" i="19"/>
  <c r="C231" i="19"/>
  <c r="G231" i="19"/>
  <c r="F201" i="6"/>
  <c r="D232" i="19"/>
  <c r="G232" i="19"/>
  <c r="C232" i="19"/>
  <c r="F232" i="19"/>
  <c r="F202" i="6"/>
  <c r="G233" i="19"/>
  <c r="F233" i="19"/>
  <c r="D233" i="19"/>
  <c r="C233" i="19"/>
  <c r="F203" i="6"/>
  <c r="D235" i="19"/>
  <c r="G235" i="19"/>
  <c r="C235" i="19"/>
  <c r="F235" i="19"/>
  <c r="F205" i="6"/>
  <c r="G236" i="19"/>
  <c r="C236" i="19"/>
  <c r="F236" i="19"/>
  <c r="D236" i="19"/>
  <c r="F206" i="6"/>
  <c r="D237" i="19"/>
  <c r="G237" i="19"/>
  <c r="C237" i="19"/>
  <c r="F237" i="19"/>
  <c r="F207" i="6"/>
  <c r="G239" i="19"/>
  <c r="F239" i="19"/>
  <c r="D239" i="19"/>
  <c r="F209" i="6"/>
  <c r="D240" i="19"/>
  <c r="G240" i="19"/>
  <c r="F240" i="19"/>
  <c r="F210" i="6"/>
  <c r="G241" i="19"/>
  <c r="F241" i="19"/>
  <c r="D241" i="19"/>
  <c r="F211" i="6"/>
  <c r="D243" i="19"/>
  <c r="G243" i="19"/>
  <c r="C243" i="19"/>
  <c r="F243" i="19"/>
  <c r="F213" i="6"/>
  <c r="G244" i="19"/>
  <c r="C244" i="19"/>
  <c r="F244" i="19"/>
  <c r="D244" i="19"/>
  <c r="F214" i="6"/>
  <c r="D245" i="19"/>
  <c r="G245" i="19"/>
  <c r="C245" i="19"/>
  <c r="F245" i="19"/>
  <c r="F215" i="6"/>
  <c r="G247" i="19"/>
  <c r="F247" i="19"/>
  <c r="D247" i="19"/>
  <c r="F217" i="6"/>
  <c r="D248" i="19"/>
  <c r="G248" i="19"/>
  <c r="F248" i="19"/>
  <c r="F218" i="6"/>
  <c r="G249" i="19"/>
  <c r="F249" i="19"/>
  <c r="D249" i="19"/>
  <c r="F219" i="6"/>
  <c r="D251" i="19"/>
  <c r="G251" i="19"/>
  <c r="F251" i="19"/>
  <c r="F221" i="6"/>
  <c r="D309" i="6" s="1"/>
  <c r="G253" i="19"/>
  <c r="F253" i="19"/>
  <c r="D253" i="19"/>
  <c r="F223" i="6"/>
  <c r="D310" i="6" s="1"/>
  <c r="G255" i="19"/>
  <c r="F255" i="19"/>
  <c r="F225" i="6"/>
  <c r="G256" i="19"/>
  <c r="F256" i="19"/>
  <c r="F226" i="6"/>
  <c r="G257" i="19"/>
  <c r="F257" i="19"/>
  <c r="F227" i="6"/>
  <c r="G259" i="19"/>
  <c r="F259" i="19"/>
  <c r="F229" i="6"/>
  <c r="G260" i="19"/>
  <c r="F260" i="19"/>
  <c r="F230" i="6"/>
  <c r="G261" i="19"/>
  <c r="F261" i="19"/>
  <c r="F231" i="6"/>
  <c r="G273" i="19"/>
  <c r="C273" i="19"/>
  <c r="F273" i="19"/>
  <c r="D273" i="19"/>
  <c r="F243" i="6"/>
  <c r="D274" i="19"/>
  <c r="G274" i="19"/>
  <c r="C274" i="19"/>
  <c r="F274" i="19"/>
  <c r="F244" i="6"/>
  <c r="G275" i="19"/>
  <c r="C275" i="19"/>
  <c r="F275" i="19"/>
  <c r="D275" i="19"/>
  <c r="F245" i="6"/>
  <c r="D277" i="19"/>
  <c r="G277" i="19"/>
  <c r="C277" i="19"/>
  <c r="F277" i="19"/>
  <c r="F247" i="6"/>
  <c r="G278" i="19"/>
  <c r="C278" i="19"/>
  <c r="F278" i="19"/>
  <c r="D278" i="19"/>
  <c r="F248" i="6"/>
  <c r="D279" i="19"/>
  <c r="G279" i="19"/>
  <c r="C279" i="19"/>
  <c r="F279" i="19"/>
  <c r="F249" i="6"/>
  <c r="G281" i="19"/>
  <c r="C281" i="19"/>
  <c r="F281" i="19"/>
  <c r="D281" i="19"/>
  <c r="F251" i="6"/>
  <c r="D282" i="19"/>
  <c r="G282" i="19"/>
  <c r="C282" i="19"/>
  <c r="F282" i="19"/>
  <c r="F252" i="6"/>
  <c r="G283" i="19"/>
  <c r="C283" i="19"/>
  <c r="F283" i="19"/>
  <c r="D283" i="19"/>
  <c r="F253" i="6"/>
  <c r="D285" i="19"/>
  <c r="G285" i="19"/>
  <c r="C285" i="19"/>
  <c r="F285" i="19"/>
  <c r="F255" i="6"/>
  <c r="G286" i="19"/>
  <c r="C286" i="19"/>
  <c r="F286" i="19"/>
  <c r="D286" i="19"/>
  <c r="F256" i="6"/>
  <c r="D287" i="19"/>
  <c r="G287" i="19"/>
  <c r="C287" i="19"/>
  <c r="F287" i="19"/>
  <c r="F257" i="6"/>
  <c r="G289" i="19"/>
  <c r="F289" i="19"/>
  <c r="F259" i="6"/>
  <c r="G290" i="19"/>
  <c r="F290" i="19"/>
  <c r="F260" i="6"/>
  <c r="G291" i="19"/>
  <c r="F291" i="19"/>
  <c r="F261" i="6"/>
  <c r="D293" i="19"/>
  <c r="G293" i="19"/>
  <c r="C293" i="19"/>
  <c r="F293" i="19"/>
  <c r="F263" i="6"/>
  <c r="D321" i="6" s="1"/>
  <c r="G294" i="19"/>
  <c r="C294" i="19"/>
  <c r="F294" i="19"/>
  <c r="D294" i="19"/>
  <c r="D265" i="6"/>
  <c r="H265" i="6"/>
  <c r="F321" i="6" s="1"/>
  <c r="D267" i="6"/>
  <c r="B322" i="6" s="1"/>
  <c r="H267" i="6"/>
  <c r="F322" i="6" s="1"/>
  <c r="E268" i="6"/>
  <c r="I268" i="6"/>
  <c r="G322" i="6" s="1"/>
  <c r="E270" i="6"/>
  <c r="C323" i="6" s="1"/>
  <c r="C302" i="19"/>
  <c r="F302" i="19"/>
  <c r="D302" i="19"/>
  <c r="C274" i="6"/>
  <c r="G274" i="6" s="1"/>
  <c r="E324" i="6" s="1"/>
  <c r="E722" i="22" s="1"/>
  <c r="D275" i="6"/>
  <c r="B324" i="6" s="1"/>
  <c r="B722" i="22" s="1"/>
  <c r="H275" i="6"/>
  <c r="F324" i="6" s="1"/>
  <c r="E276" i="6"/>
  <c r="C324" i="6" s="1"/>
  <c r="C722" i="22" s="1"/>
  <c r="I276" i="6"/>
  <c r="E278" i="6"/>
  <c r="C325" i="6" s="1"/>
  <c r="G134" i="21"/>
  <c r="H39" i="20"/>
  <c r="F281" i="6"/>
  <c r="D326" i="6" s="1"/>
  <c r="D786" i="22" s="1"/>
  <c r="G135" i="21"/>
  <c r="H82" i="20"/>
  <c r="C284" i="6"/>
  <c r="G284" i="6" s="1"/>
  <c r="E327" i="6" s="1"/>
  <c r="D285" i="6"/>
  <c r="H285" i="6"/>
  <c r="F327" i="6" s="1"/>
  <c r="D287" i="6"/>
  <c r="B328" i="6" s="1"/>
  <c r="H287" i="6"/>
  <c r="E288" i="6"/>
  <c r="I288" i="6"/>
  <c r="D247" i="7"/>
  <c r="D248" i="7"/>
  <c r="D249" i="7"/>
  <c r="D250" i="7"/>
  <c r="D251" i="7"/>
  <c r="D252" i="7"/>
  <c r="D253" i="7"/>
  <c r="D254" i="7"/>
  <c r="D255" i="7"/>
  <c r="Y276" i="7"/>
  <c r="Y385" i="7" s="1"/>
  <c r="AC279" i="7"/>
  <c r="AC386" i="7" s="1"/>
  <c r="Y288" i="7"/>
  <c r="Y560" i="7" s="1"/>
  <c r="E289" i="7"/>
  <c r="E561" i="7" s="1"/>
  <c r="U289" i="7"/>
  <c r="U561" i="7" s="1"/>
  <c r="Q290" i="7"/>
  <c r="Q562" i="7" s="1"/>
  <c r="AG290" i="7"/>
  <c r="AG562" i="7" s="1"/>
  <c r="E636" i="7"/>
  <c r="E649" i="7" s="1"/>
  <c r="D661" i="7" s="1"/>
  <c r="C193" i="6"/>
  <c r="G193" i="6" s="1"/>
  <c r="C194" i="6"/>
  <c r="G194" i="6" s="1"/>
  <c r="C195" i="6"/>
  <c r="G195" i="6" s="1"/>
  <c r="C197" i="6"/>
  <c r="G197" i="6" s="1"/>
  <c r="C198" i="6"/>
  <c r="G198" i="6" s="1"/>
  <c r="C199" i="6"/>
  <c r="G199" i="6" s="1"/>
  <c r="C201" i="6"/>
  <c r="C202" i="6"/>
  <c r="C203" i="6"/>
  <c r="C205" i="6"/>
  <c r="G205" i="6" s="1"/>
  <c r="C206" i="6"/>
  <c r="G206" i="6" s="1"/>
  <c r="C207" i="6"/>
  <c r="G207" i="6" s="1"/>
  <c r="C209" i="6"/>
  <c r="G209" i="6" s="1"/>
  <c r="C210" i="6"/>
  <c r="G210" i="6" s="1"/>
  <c r="C211" i="6"/>
  <c r="G211" i="6" s="1"/>
  <c r="C213" i="6"/>
  <c r="C214" i="6"/>
  <c r="C215" i="6"/>
  <c r="C217" i="6"/>
  <c r="G217" i="6" s="1"/>
  <c r="C218" i="6"/>
  <c r="G218" i="6" s="1"/>
  <c r="C219" i="6"/>
  <c r="G219" i="6" s="1"/>
  <c r="C221" i="6"/>
  <c r="G221" i="6" s="1"/>
  <c r="E309" i="6" s="1"/>
  <c r="C223" i="6"/>
  <c r="G223" i="6" s="1"/>
  <c r="E310" i="6" s="1"/>
  <c r="C225" i="6"/>
  <c r="G225" i="6" s="1"/>
  <c r="E311" i="6" s="1"/>
  <c r="F96" i="21"/>
  <c r="G29" i="20"/>
  <c r="G243" i="6"/>
  <c r="F97" i="21"/>
  <c r="G52" i="20"/>
  <c r="G244" i="6"/>
  <c r="F98" i="21"/>
  <c r="G72" i="20"/>
  <c r="G245" i="6"/>
  <c r="F100" i="21"/>
  <c r="G30" i="20"/>
  <c r="G247" i="6"/>
  <c r="G53" i="20"/>
  <c r="F101" i="21"/>
  <c r="G248" i="6"/>
  <c r="F102" i="21"/>
  <c r="G73" i="20"/>
  <c r="G249" i="6"/>
  <c r="F104" i="21"/>
  <c r="G31" i="20"/>
  <c r="G251" i="6"/>
  <c r="F105" i="21"/>
  <c r="G54" i="20"/>
  <c r="G252" i="6"/>
  <c r="F106" i="21"/>
  <c r="G74" i="20"/>
  <c r="G253" i="6"/>
  <c r="F108" i="21"/>
  <c r="G32" i="20"/>
  <c r="G255" i="6"/>
  <c r="F109" i="21"/>
  <c r="G55" i="20"/>
  <c r="G256" i="6"/>
  <c r="F110" i="21"/>
  <c r="G75" i="20"/>
  <c r="G257" i="6"/>
  <c r="F112" i="21"/>
  <c r="G33" i="20"/>
  <c r="G259" i="6"/>
  <c r="F113" i="21"/>
  <c r="G56" i="20"/>
  <c r="G260" i="6"/>
  <c r="F114" i="21"/>
  <c r="G76" i="20"/>
  <c r="G261" i="6"/>
  <c r="E267" i="6"/>
  <c r="C322" i="6" s="1"/>
  <c r="C300" i="19"/>
  <c r="F300" i="19"/>
  <c r="D300" i="19"/>
  <c r="F270" i="6"/>
  <c r="D323" i="6" s="1"/>
  <c r="D301" i="19"/>
  <c r="C301" i="19"/>
  <c r="F301" i="19"/>
  <c r="F276" i="6"/>
  <c r="C308" i="19"/>
  <c r="F308" i="19"/>
  <c r="D308" i="19"/>
  <c r="F278" i="6"/>
  <c r="D325" i="6" s="1"/>
  <c r="D309" i="19"/>
  <c r="C309" i="19"/>
  <c r="F309" i="19"/>
  <c r="E287" i="6"/>
  <c r="C328" i="6" s="1"/>
  <c r="C850" i="22" s="1"/>
  <c r="I287" i="6"/>
  <c r="G328" i="6" s="1"/>
  <c r="F850" i="22" s="1"/>
  <c r="F288" i="6"/>
  <c r="C26" i="7"/>
  <c r="B43" i="7" s="1"/>
  <c r="B334" i="7" s="1"/>
  <c r="C27" i="7"/>
  <c r="B44" i="7" s="1"/>
  <c r="C28" i="7"/>
  <c r="B45" i="7" s="1"/>
  <c r="B316" i="7" s="1"/>
  <c r="C29" i="7"/>
  <c r="B46" i="7" s="1"/>
  <c r="B335" i="7" s="1"/>
  <c r="C30" i="7"/>
  <c r="B47" i="7" s="1"/>
  <c r="C31" i="7"/>
  <c r="B48" i="7" s="1"/>
  <c r="B317" i="7" s="1"/>
  <c r="C32" i="7"/>
  <c r="B49" i="7" s="1"/>
  <c r="C33" i="7"/>
  <c r="B50" i="7" s="1"/>
  <c r="C34" i="7"/>
  <c r="B51" i="7" s="1"/>
  <c r="D72" i="7"/>
  <c r="C85" i="7" s="1"/>
  <c r="D73" i="7"/>
  <c r="C86" i="7" s="1"/>
  <c r="D74" i="7"/>
  <c r="C87" i="7" s="1"/>
  <c r="D75" i="7"/>
  <c r="C88" i="7" s="1"/>
  <c r="D76" i="7"/>
  <c r="C89" i="7" s="1"/>
  <c r="E276" i="7"/>
  <c r="E385" i="7" s="1"/>
  <c r="U276" i="7"/>
  <c r="U385" i="7" s="1"/>
  <c r="Y279" i="7"/>
  <c r="Y386" i="7" s="1"/>
  <c r="E288" i="7"/>
  <c r="E560" i="7" s="1"/>
  <c r="U288" i="7"/>
  <c r="U560" i="7" s="1"/>
  <c r="Q289" i="7"/>
  <c r="Q561" i="7" s="1"/>
  <c r="AG289" i="7"/>
  <c r="AG561" i="7" s="1"/>
  <c r="M290" i="7"/>
  <c r="M562" i="7" s="1"/>
  <c r="AC290" i="7"/>
  <c r="AC562" i="7" s="1"/>
  <c r="B24" i="12"/>
  <c r="B28" i="12"/>
  <c r="B32" i="12"/>
  <c r="B61" i="13" s="1"/>
  <c r="B36" i="12"/>
  <c r="B40" i="12"/>
  <c r="G297" i="19"/>
  <c r="C297" i="19"/>
  <c r="F297" i="19"/>
  <c r="D297" i="19"/>
  <c r="F267" i="6"/>
  <c r="D322" i="6" s="1"/>
  <c r="D298" i="19"/>
  <c r="G298" i="19"/>
  <c r="C298" i="19"/>
  <c r="F298" i="19"/>
  <c r="G129" i="21"/>
  <c r="H80" i="20"/>
  <c r="G140" i="21"/>
  <c r="H41" i="20"/>
  <c r="F287" i="6"/>
  <c r="D328" i="6" s="1"/>
  <c r="D850" i="22" s="1"/>
  <c r="G141" i="21"/>
  <c r="H84" i="20"/>
  <c r="D26" i="7"/>
  <c r="C43" i="7" s="1"/>
  <c r="C334" i="7" s="1"/>
  <c r="D27" i="7"/>
  <c r="C44" i="7" s="1"/>
  <c r="D28" i="7"/>
  <c r="C45" i="7" s="1"/>
  <c r="C316" i="7" s="1"/>
  <c r="D29" i="7"/>
  <c r="C46" i="7" s="1"/>
  <c r="C335" i="7" s="1"/>
  <c r="D30" i="7"/>
  <c r="C47" i="7" s="1"/>
  <c r="D31" i="7"/>
  <c r="C48" i="7" s="1"/>
  <c r="C317" i="7" s="1"/>
  <c r="D32" i="7"/>
  <c r="C49" i="7" s="1"/>
  <c r="D33" i="7"/>
  <c r="C50" i="7" s="1"/>
  <c r="D34" i="7"/>
  <c r="C51" i="7" s="1"/>
  <c r="C223" i="7"/>
  <c r="AG276" i="7"/>
  <c r="AG385" i="7" s="1"/>
  <c r="E279" i="7"/>
  <c r="E386" i="7" s="1"/>
  <c r="U279" i="7"/>
  <c r="U386" i="7" s="1"/>
  <c r="Q288" i="7"/>
  <c r="Q560" i="7" s="1"/>
  <c r="AG288" i="7"/>
  <c r="AG560" i="7" s="1"/>
  <c r="M289" i="7"/>
  <c r="M561" i="7" s="1"/>
  <c r="AC289" i="7"/>
  <c r="AC561" i="7" s="1"/>
  <c r="D58" i="11"/>
  <c r="E94" i="11" s="1"/>
  <c r="H58" i="11"/>
  <c r="I94" i="11" s="1"/>
  <c r="D59" i="11"/>
  <c r="E95" i="11" s="1"/>
  <c r="H59" i="11"/>
  <c r="I95" i="11" s="1"/>
  <c r="D60" i="11"/>
  <c r="E96" i="11" s="1"/>
  <c r="H60" i="11"/>
  <c r="I96" i="11" s="1"/>
  <c r="D61" i="11"/>
  <c r="E97" i="11" s="1"/>
  <c r="H61" i="11"/>
  <c r="I97" i="11" s="1"/>
  <c r="D62" i="11"/>
  <c r="E98" i="11" s="1"/>
  <c r="H62" i="11"/>
  <c r="I98" i="11" s="1"/>
  <c r="D63" i="11"/>
  <c r="E99" i="11" s="1"/>
  <c r="H63" i="11"/>
  <c r="I99" i="11" s="1"/>
  <c r="D64" i="11"/>
  <c r="E100" i="11" s="1"/>
  <c r="H64" i="11"/>
  <c r="I100" i="11" s="1"/>
  <c r="D65" i="11"/>
  <c r="E101" i="11" s="1"/>
  <c r="H65" i="11"/>
  <c r="I101" i="11" s="1"/>
  <c r="D66" i="11"/>
  <c r="E102" i="11" s="1"/>
  <c r="H66" i="11"/>
  <c r="I102" i="11" s="1"/>
  <c r="D67" i="11"/>
  <c r="E103" i="11" s="1"/>
  <c r="H67" i="11"/>
  <c r="I103" i="11" s="1"/>
  <c r="D68" i="11"/>
  <c r="E104" i="11" s="1"/>
  <c r="H68" i="11"/>
  <c r="I104" i="11" s="1"/>
  <c r="D69" i="11"/>
  <c r="E105" i="11" s="1"/>
  <c r="H69" i="11"/>
  <c r="I105" i="11" s="1"/>
  <c r="D70" i="11"/>
  <c r="E106" i="11" s="1"/>
  <c r="H70" i="11"/>
  <c r="I106" i="11" s="1"/>
  <c r="D71" i="11"/>
  <c r="E107" i="11" s="1"/>
  <c r="H71" i="11"/>
  <c r="I107" i="11" s="1"/>
  <c r="D72" i="11"/>
  <c r="E108" i="11" s="1"/>
  <c r="H72" i="11"/>
  <c r="I108" i="11" s="1"/>
  <c r="D73" i="11"/>
  <c r="E109" i="11" s="1"/>
  <c r="H73" i="11"/>
  <c r="I109" i="11" s="1"/>
  <c r="D74" i="11"/>
  <c r="E110" i="11" s="1"/>
  <c r="H74" i="11"/>
  <c r="I110" i="11" s="1"/>
  <c r="D75" i="11"/>
  <c r="E111" i="11" s="1"/>
  <c r="H75" i="11"/>
  <c r="I111" i="11" s="1"/>
  <c r="D76" i="11"/>
  <c r="E112" i="11" s="1"/>
  <c r="H76" i="11"/>
  <c r="I112" i="11" s="1"/>
  <c r="D77" i="11"/>
  <c r="E113" i="11" s="1"/>
  <c r="H77" i="11"/>
  <c r="I113" i="11" s="1"/>
  <c r="D78" i="11"/>
  <c r="E114" i="11" s="1"/>
  <c r="H78" i="11"/>
  <c r="I114" i="11" s="1"/>
  <c r="D79" i="11"/>
  <c r="E115" i="11" s="1"/>
  <c r="H79" i="11"/>
  <c r="I115" i="11" s="1"/>
  <c r="D80" i="11"/>
  <c r="E116" i="11" s="1"/>
  <c r="H80" i="11"/>
  <c r="I116" i="11" s="1"/>
  <c r="D81" i="11"/>
  <c r="E117" i="11" s="1"/>
  <c r="H81" i="11"/>
  <c r="I117" i="11" s="1"/>
  <c r="D82" i="11"/>
  <c r="E118" i="11" s="1"/>
  <c r="H82" i="11"/>
  <c r="I118" i="11" s="1"/>
  <c r="D83" i="11"/>
  <c r="E119" i="11" s="1"/>
  <c r="H83" i="11"/>
  <c r="I119" i="11" s="1"/>
  <c r="B52" i="13"/>
  <c r="B53" i="13"/>
  <c r="B54" i="13"/>
  <c r="B55" i="13"/>
  <c r="B56" i="13"/>
  <c r="B57" i="13"/>
  <c r="B58" i="13"/>
  <c r="B59" i="13"/>
  <c r="B60" i="13"/>
  <c r="B62" i="13"/>
  <c r="B63" i="13"/>
  <c r="B9" i="15" s="1"/>
  <c r="B21" i="15" s="1"/>
  <c r="B209" i="16" s="1"/>
  <c r="B64" i="13"/>
  <c r="B10" i="15" s="1"/>
  <c r="B22" i="15" s="1"/>
  <c r="B210" i="16" s="1"/>
  <c r="B65" i="13"/>
  <c r="B11" i="15" s="1"/>
  <c r="B23" i="15" s="1"/>
  <c r="B211" i="16" s="1"/>
  <c r="B66" i="13"/>
  <c r="B67" i="13"/>
  <c r="B68" i="13"/>
  <c r="B69" i="13"/>
  <c r="B70" i="13"/>
  <c r="E58" i="11"/>
  <c r="F94" i="11" s="1"/>
  <c r="I58" i="11"/>
  <c r="J94" i="11" s="1"/>
  <c r="E59" i="11"/>
  <c r="F95" i="11" s="1"/>
  <c r="I59" i="11"/>
  <c r="J95" i="11" s="1"/>
  <c r="E60" i="11"/>
  <c r="F96" i="11" s="1"/>
  <c r="I60" i="11"/>
  <c r="J96" i="11" s="1"/>
  <c r="E61" i="11"/>
  <c r="F97" i="11" s="1"/>
  <c r="I61" i="11"/>
  <c r="J97" i="11" s="1"/>
  <c r="E62" i="11"/>
  <c r="F98" i="11" s="1"/>
  <c r="I62" i="11"/>
  <c r="J98" i="11" s="1"/>
  <c r="E63" i="11"/>
  <c r="F99" i="11" s="1"/>
  <c r="I63" i="11"/>
  <c r="J99" i="11" s="1"/>
  <c r="E64" i="11"/>
  <c r="F100" i="11" s="1"/>
  <c r="I64" i="11"/>
  <c r="J100" i="11" s="1"/>
  <c r="E65" i="11"/>
  <c r="F101" i="11" s="1"/>
  <c r="I65" i="11"/>
  <c r="J101" i="11" s="1"/>
  <c r="E66" i="11"/>
  <c r="F102" i="11" s="1"/>
  <c r="I66" i="11"/>
  <c r="J102" i="11" s="1"/>
  <c r="E67" i="11"/>
  <c r="F103" i="11" s="1"/>
  <c r="I67" i="11"/>
  <c r="J103" i="11" s="1"/>
  <c r="E68" i="11"/>
  <c r="F104" i="11" s="1"/>
  <c r="I68" i="11"/>
  <c r="J104" i="11" s="1"/>
  <c r="E69" i="11"/>
  <c r="F105" i="11" s="1"/>
  <c r="I69" i="11"/>
  <c r="J105" i="11" s="1"/>
  <c r="E70" i="11"/>
  <c r="F106" i="11" s="1"/>
  <c r="I70" i="11"/>
  <c r="J106" i="11" s="1"/>
  <c r="E71" i="11"/>
  <c r="F107" i="11" s="1"/>
  <c r="I71" i="11"/>
  <c r="J107" i="11" s="1"/>
  <c r="E72" i="11"/>
  <c r="F108" i="11" s="1"/>
  <c r="I72" i="11"/>
  <c r="J108" i="11" s="1"/>
  <c r="E73" i="11"/>
  <c r="F109" i="11" s="1"/>
  <c r="I73" i="11"/>
  <c r="J109" i="11" s="1"/>
  <c r="E74" i="11"/>
  <c r="F110" i="11" s="1"/>
  <c r="I74" i="11"/>
  <c r="J110" i="11" s="1"/>
  <c r="E75" i="11"/>
  <c r="F111" i="11" s="1"/>
  <c r="I75" i="11"/>
  <c r="J111" i="11" s="1"/>
  <c r="E76" i="11"/>
  <c r="F112" i="11" s="1"/>
  <c r="I76" i="11"/>
  <c r="J112" i="11" s="1"/>
  <c r="E77" i="11"/>
  <c r="F113" i="11" s="1"/>
  <c r="I77" i="11"/>
  <c r="J113" i="11" s="1"/>
  <c r="E78" i="11"/>
  <c r="F114" i="11" s="1"/>
  <c r="I78" i="11"/>
  <c r="J114" i="11" s="1"/>
  <c r="E79" i="11"/>
  <c r="F115" i="11" s="1"/>
  <c r="I79" i="11"/>
  <c r="J115" i="11" s="1"/>
  <c r="E80" i="11"/>
  <c r="F116" i="11" s="1"/>
  <c r="I80" i="11"/>
  <c r="J116" i="11" s="1"/>
  <c r="E81" i="11"/>
  <c r="F117" i="11" s="1"/>
  <c r="I81" i="11"/>
  <c r="J117" i="11" s="1"/>
  <c r="E82" i="11"/>
  <c r="F118" i="11" s="1"/>
  <c r="I82" i="11"/>
  <c r="J118" i="11" s="1"/>
  <c r="E83" i="11"/>
  <c r="F119" i="11" s="1"/>
  <c r="I83" i="11"/>
  <c r="J119" i="11" s="1"/>
  <c r="B67" i="15"/>
  <c r="B82" i="15" s="1"/>
  <c r="B224" i="16" s="1"/>
  <c r="B58" i="11"/>
  <c r="C94" i="11" s="1"/>
  <c r="F58" i="11"/>
  <c r="G94" i="11" s="1"/>
  <c r="B59" i="11"/>
  <c r="C95" i="11" s="1"/>
  <c r="F59" i="11"/>
  <c r="G95" i="11" s="1"/>
  <c r="B60" i="11"/>
  <c r="C96" i="11" s="1"/>
  <c r="F60" i="11"/>
  <c r="G96" i="11" s="1"/>
  <c r="B61" i="11"/>
  <c r="C97" i="11" s="1"/>
  <c r="F61" i="11"/>
  <c r="G97" i="11" s="1"/>
  <c r="B62" i="11"/>
  <c r="C98" i="11" s="1"/>
  <c r="F62" i="11"/>
  <c r="G98" i="11" s="1"/>
  <c r="B63" i="11"/>
  <c r="C99" i="11" s="1"/>
  <c r="F63" i="11"/>
  <c r="G99" i="11" s="1"/>
  <c r="B64" i="11"/>
  <c r="C100" i="11" s="1"/>
  <c r="F64" i="11"/>
  <c r="G100" i="11" s="1"/>
  <c r="B65" i="11"/>
  <c r="C101" i="11" s="1"/>
  <c r="F65" i="11"/>
  <c r="G101" i="11" s="1"/>
  <c r="B66" i="11"/>
  <c r="C102" i="11" s="1"/>
  <c r="F66" i="11"/>
  <c r="G102" i="11" s="1"/>
  <c r="B67" i="11"/>
  <c r="C103" i="11" s="1"/>
  <c r="F67" i="11"/>
  <c r="G103" i="11" s="1"/>
  <c r="B68" i="11"/>
  <c r="C104" i="11" s="1"/>
  <c r="F68" i="11"/>
  <c r="G104" i="11" s="1"/>
  <c r="B69" i="11"/>
  <c r="C105" i="11" s="1"/>
  <c r="F69" i="11"/>
  <c r="G105" i="11" s="1"/>
  <c r="B70" i="11"/>
  <c r="C106" i="11" s="1"/>
  <c r="F70" i="11"/>
  <c r="G106" i="11" s="1"/>
  <c r="B71" i="11"/>
  <c r="C107" i="11" s="1"/>
  <c r="F71" i="11"/>
  <c r="G107" i="11" s="1"/>
  <c r="B72" i="11"/>
  <c r="C108" i="11" s="1"/>
  <c r="F72" i="11"/>
  <c r="G108" i="11" s="1"/>
  <c r="B73" i="11"/>
  <c r="C109" i="11" s="1"/>
  <c r="F73" i="11"/>
  <c r="G109" i="11" s="1"/>
  <c r="B74" i="11"/>
  <c r="C110" i="11" s="1"/>
  <c r="F74" i="11"/>
  <c r="G110" i="11" s="1"/>
  <c r="B75" i="11"/>
  <c r="C111" i="11" s="1"/>
  <c r="F75" i="11"/>
  <c r="G111" i="11" s="1"/>
  <c r="B76" i="11"/>
  <c r="C112" i="11" s="1"/>
  <c r="F76" i="11"/>
  <c r="G112" i="11" s="1"/>
  <c r="B77" i="11"/>
  <c r="C113" i="11" s="1"/>
  <c r="F77" i="11"/>
  <c r="G113" i="11" s="1"/>
  <c r="B78" i="11"/>
  <c r="C114" i="11" s="1"/>
  <c r="F78" i="11"/>
  <c r="G114" i="11" s="1"/>
  <c r="B79" i="11"/>
  <c r="C115" i="11" s="1"/>
  <c r="F79" i="11"/>
  <c r="G115" i="11" s="1"/>
  <c r="B80" i="11"/>
  <c r="C116" i="11" s="1"/>
  <c r="F80" i="11"/>
  <c r="G116" i="11" s="1"/>
  <c r="B81" i="11"/>
  <c r="C117" i="11" s="1"/>
  <c r="F81" i="11"/>
  <c r="G117" i="11" s="1"/>
  <c r="B82" i="11"/>
  <c r="C118" i="11" s="1"/>
  <c r="F82" i="11"/>
  <c r="G118" i="11" s="1"/>
  <c r="B83" i="11"/>
  <c r="C119" i="11" s="1"/>
  <c r="F83" i="11"/>
  <c r="G119" i="11" s="1"/>
  <c r="B64" i="15"/>
  <c r="B79" i="15" s="1"/>
  <c r="B221" i="16" s="1"/>
  <c r="C58" i="11"/>
  <c r="D94" i="11" s="1"/>
  <c r="G58" i="11"/>
  <c r="H94" i="11" s="1"/>
  <c r="C59" i="11"/>
  <c r="D95" i="11" s="1"/>
  <c r="G59" i="11"/>
  <c r="H95" i="11" s="1"/>
  <c r="C60" i="11"/>
  <c r="D96" i="11" s="1"/>
  <c r="G60" i="11"/>
  <c r="H96" i="11" s="1"/>
  <c r="C61" i="11"/>
  <c r="D97" i="11" s="1"/>
  <c r="G61" i="11"/>
  <c r="H97" i="11" s="1"/>
  <c r="C62" i="11"/>
  <c r="D98" i="11" s="1"/>
  <c r="G62" i="11"/>
  <c r="H98" i="11" s="1"/>
  <c r="C63" i="11"/>
  <c r="D99" i="11" s="1"/>
  <c r="G63" i="11"/>
  <c r="H99" i="11" s="1"/>
  <c r="C64" i="11"/>
  <c r="D100" i="11" s="1"/>
  <c r="G64" i="11"/>
  <c r="H100" i="11" s="1"/>
  <c r="C65" i="11"/>
  <c r="D101" i="11" s="1"/>
  <c r="G65" i="11"/>
  <c r="H101" i="11" s="1"/>
  <c r="C66" i="11"/>
  <c r="D102" i="11" s="1"/>
  <c r="G66" i="11"/>
  <c r="H102" i="11" s="1"/>
  <c r="C67" i="11"/>
  <c r="D103" i="11" s="1"/>
  <c r="G67" i="11"/>
  <c r="H103" i="11" s="1"/>
  <c r="C68" i="11"/>
  <c r="D104" i="11" s="1"/>
  <c r="G68" i="11"/>
  <c r="H104" i="11" s="1"/>
  <c r="C69" i="11"/>
  <c r="D105" i="11" s="1"/>
  <c r="G69" i="11"/>
  <c r="H105" i="11" s="1"/>
  <c r="C70" i="11"/>
  <c r="D106" i="11" s="1"/>
  <c r="G70" i="11"/>
  <c r="H106" i="11" s="1"/>
  <c r="C71" i="11"/>
  <c r="D107" i="11" s="1"/>
  <c r="G71" i="11"/>
  <c r="H107" i="11" s="1"/>
  <c r="C72" i="11"/>
  <c r="D108" i="11" s="1"/>
  <c r="G72" i="11"/>
  <c r="H108" i="11" s="1"/>
  <c r="C73" i="11"/>
  <c r="D109" i="11" s="1"/>
  <c r="G73" i="11"/>
  <c r="H109" i="11" s="1"/>
  <c r="C74" i="11"/>
  <c r="D110" i="11" s="1"/>
  <c r="G74" i="11"/>
  <c r="H110" i="11" s="1"/>
  <c r="C75" i="11"/>
  <c r="D111" i="11" s="1"/>
  <c r="G75" i="11"/>
  <c r="H111" i="11" s="1"/>
  <c r="C76" i="11"/>
  <c r="D112" i="11" s="1"/>
  <c r="G76" i="11"/>
  <c r="H112" i="11" s="1"/>
  <c r="C77" i="11"/>
  <c r="D113" i="11" s="1"/>
  <c r="G77" i="11"/>
  <c r="H113" i="11" s="1"/>
  <c r="C78" i="11"/>
  <c r="D114" i="11" s="1"/>
  <c r="G78" i="11"/>
  <c r="H114" i="11" s="1"/>
  <c r="C79" i="11"/>
  <c r="D115" i="11" s="1"/>
  <c r="G79" i="11"/>
  <c r="H115" i="11" s="1"/>
  <c r="C80" i="11"/>
  <c r="D116" i="11" s="1"/>
  <c r="G80" i="11"/>
  <c r="H116" i="11" s="1"/>
  <c r="C81" i="11"/>
  <c r="D117" i="11" s="1"/>
  <c r="G81" i="11"/>
  <c r="H117" i="11" s="1"/>
  <c r="C82" i="11"/>
  <c r="D118" i="11" s="1"/>
  <c r="G82" i="11"/>
  <c r="H118" i="11" s="1"/>
  <c r="C83" i="11"/>
  <c r="D119" i="11" s="1"/>
  <c r="G83" i="11"/>
  <c r="H119" i="11" s="1"/>
  <c r="B65" i="15"/>
  <c r="B80" i="15" s="1"/>
  <c r="B222" i="16" s="1"/>
  <c r="C682" i="22"/>
  <c r="E810" i="22"/>
  <c r="H56" i="24"/>
  <c r="B156" i="21"/>
  <c r="I55" i="21"/>
  <c r="K63" i="21"/>
  <c r="K68" i="21"/>
  <c r="I71" i="21"/>
  <c r="K98" i="21"/>
  <c r="I98" i="21"/>
  <c r="I79" i="21"/>
  <c r="K79" i="21"/>
  <c r="H68" i="24"/>
  <c r="I106" i="21"/>
  <c r="K106" i="21"/>
  <c r="H64" i="24"/>
  <c r="H66" i="24"/>
  <c r="H69" i="24"/>
  <c r="H70" i="24"/>
  <c r="C195" i="24" s="1"/>
  <c r="I109" i="21"/>
  <c r="I114" i="21"/>
  <c r="K117" i="21"/>
  <c r="I120" i="21"/>
  <c r="K128" i="21"/>
  <c r="K134" i="21"/>
  <c r="B206" i="24"/>
  <c r="F207" i="24"/>
  <c r="K120" i="21"/>
  <c r="I134" i="21"/>
  <c r="C211" i="24"/>
  <c r="G209" i="24"/>
  <c r="G148" i="24"/>
  <c r="C156" i="24"/>
  <c r="C155" i="24"/>
  <c r="C157" i="24"/>
  <c r="G156" i="24"/>
  <c r="G155" i="24"/>
  <c r="G157" i="24"/>
  <c r="F198" i="24"/>
  <c r="D203" i="24"/>
  <c r="F213" i="24"/>
  <c r="D232" i="24"/>
  <c r="D148" i="24"/>
  <c r="B153" i="24"/>
  <c r="B151" i="24"/>
  <c r="B152" i="24"/>
  <c r="F153" i="24"/>
  <c r="F151" i="24"/>
  <c r="F152" i="24"/>
  <c r="C164" i="24"/>
  <c r="E194" i="24"/>
  <c r="C199" i="24"/>
  <c r="G197" i="24"/>
  <c r="G206" i="24"/>
  <c r="D145" i="24"/>
  <c r="D143" i="24"/>
  <c r="D144" i="24"/>
  <c r="E148" i="24"/>
  <c r="E147" i="24"/>
  <c r="E149" i="24"/>
  <c r="B168" i="24"/>
  <c r="B167" i="24"/>
  <c r="B169" i="24"/>
  <c r="B193" i="24"/>
  <c r="B201" i="24"/>
  <c r="D161" i="24"/>
  <c r="D159" i="24"/>
  <c r="D160" i="24"/>
  <c r="E164" i="24"/>
  <c r="E165" i="24"/>
  <c r="E163" i="24"/>
  <c r="B165" i="24"/>
  <c r="F163" i="24"/>
  <c r="E198" i="24"/>
  <c r="C201" i="24"/>
  <c r="G202" i="24"/>
  <c r="B149" i="24"/>
  <c r="B148" i="24"/>
  <c r="F149" i="24"/>
  <c r="F148" i="24"/>
  <c r="C151" i="24"/>
  <c r="G151" i="24"/>
  <c r="D157" i="24"/>
  <c r="D156" i="24"/>
  <c r="B164" i="24"/>
  <c r="F164" i="24"/>
  <c r="C169" i="24"/>
  <c r="C167" i="24"/>
  <c r="G169" i="24"/>
  <c r="G167" i="24"/>
  <c r="G168" i="24"/>
  <c r="D171" i="24"/>
  <c r="B175" i="24"/>
  <c r="B176" i="24"/>
  <c r="B177" i="24"/>
  <c r="F175" i="24"/>
  <c r="F177" i="24"/>
  <c r="C181" i="24"/>
  <c r="C180" i="24"/>
  <c r="G181" i="24"/>
  <c r="D183" i="24"/>
  <c r="D184" i="24"/>
  <c r="E187" i="24"/>
  <c r="E188" i="24"/>
  <c r="B191" i="24"/>
  <c r="B190" i="24"/>
  <c r="C193" i="24"/>
  <c r="G193" i="24"/>
  <c r="G194" i="24"/>
  <c r="G195" i="24"/>
  <c r="D199" i="24"/>
  <c r="D197" i="24"/>
  <c r="D198" i="24"/>
  <c r="E201" i="24"/>
  <c r="B207" i="24"/>
  <c r="F206" i="24"/>
  <c r="F205" i="24"/>
  <c r="C210" i="24"/>
  <c r="C209" i="24"/>
  <c r="G210" i="24"/>
  <c r="G211" i="24"/>
  <c r="D214" i="24"/>
  <c r="D213" i="24"/>
  <c r="E218" i="24"/>
  <c r="E217" i="24"/>
  <c r="B222" i="24"/>
  <c r="B220" i="24"/>
  <c r="B221" i="24"/>
  <c r="F222" i="24"/>
  <c r="F220" i="24"/>
  <c r="F221" i="24"/>
  <c r="C224" i="24"/>
  <c r="C226" i="24"/>
  <c r="C225" i="24"/>
  <c r="G224" i="24"/>
  <c r="G226" i="24"/>
  <c r="D228" i="24"/>
  <c r="D229" i="24"/>
  <c r="E232" i="24"/>
  <c r="E231" i="24"/>
  <c r="B234" i="24"/>
  <c r="F234" i="24"/>
  <c r="F235" i="24"/>
  <c r="C238" i="24"/>
  <c r="C237" i="24"/>
  <c r="G238" i="24"/>
  <c r="G237" i="24"/>
  <c r="E143" i="24"/>
  <c r="B145" i="24"/>
  <c r="G145" i="24"/>
  <c r="F147" i="24"/>
  <c r="C153" i="24"/>
  <c r="D155" i="24"/>
  <c r="E156" i="24"/>
  <c r="F157" i="24"/>
  <c r="B163" i="24"/>
  <c r="F165" i="24"/>
  <c r="C168" i="24"/>
  <c r="F169" i="24"/>
  <c r="G179" i="24"/>
  <c r="G183" i="24"/>
  <c r="D185" i="24"/>
  <c r="D190" i="24"/>
  <c r="E202" i="24"/>
  <c r="B205" i="24"/>
  <c r="C149" i="24"/>
  <c r="G149" i="24"/>
  <c r="D152" i="24"/>
  <c r="D151" i="24"/>
  <c r="B160" i="24"/>
  <c r="B159" i="24"/>
  <c r="F160" i="24"/>
  <c r="F159" i="24"/>
  <c r="C165" i="24"/>
  <c r="G164" i="24"/>
  <c r="D169" i="24"/>
  <c r="C176" i="24"/>
  <c r="G176" i="24"/>
  <c r="G177" i="24"/>
  <c r="D179" i="24"/>
  <c r="D180" i="24"/>
  <c r="E184" i="24"/>
  <c r="E183" i="24"/>
  <c r="G190" i="24"/>
  <c r="G191" i="24"/>
  <c r="D194" i="24"/>
  <c r="D193" i="24"/>
  <c r="E197" i="24"/>
  <c r="B202" i="24"/>
  <c r="B203" i="24"/>
  <c r="F202" i="24"/>
  <c r="F203" i="24"/>
  <c r="F201" i="24"/>
  <c r="C206" i="24"/>
  <c r="C207" i="24"/>
  <c r="G207" i="24"/>
  <c r="D211" i="24"/>
  <c r="D209" i="24"/>
  <c r="D210" i="24"/>
  <c r="E215" i="24"/>
  <c r="E213" i="24"/>
  <c r="E214" i="24"/>
  <c r="B217" i="24"/>
  <c r="B218" i="24"/>
  <c r="F217" i="24"/>
  <c r="F218" i="24"/>
  <c r="C221" i="24"/>
  <c r="C222" i="24"/>
  <c r="G221" i="24"/>
  <c r="G222" i="24"/>
  <c r="G220" i="24"/>
  <c r="D225" i="24"/>
  <c r="D226" i="24"/>
  <c r="E229" i="24"/>
  <c r="B231" i="24"/>
  <c r="B232" i="24"/>
  <c r="F231" i="24"/>
  <c r="F232" i="24"/>
  <c r="C235" i="24"/>
  <c r="C234" i="24"/>
  <c r="G235" i="24"/>
  <c r="G234" i="24"/>
  <c r="D237" i="24"/>
  <c r="D238" i="24"/>
  <c r="G143" i="24"/>
  <c r="C145" i="24"/>
  <c r="B147" i="24"/>
  <c r="G147" i="24"/>
  <c r="C152" i="24"/>
  <c r="D153" i="24"/>
  <c r="E155" i="24"/>
  <c r="F156" i="24"/>
  <c r="B161" i="24"/>
  <c r="C163" i="24"/>
  <c r="G165" i="24"/>
  <c r="D168" i="24"/>
  <c r="E177" i="24"/>
  <c r="E181" i="24"/>
  <c r="B184" i="24"/>
  <c r="E185" i="24"/>
  <c r="B188" i="24"/>
  <c r="F194" i="24"/>
  <c r="C197" i="24"/>
  <c r="C205" i="24"/>
  <c r="D224" i="24"/>
  <c r="E153" i="24"/>
  <c r="E152" i="24"/>
  <c r="C161" i="24"/>
  <c r="C160" i="24"/>
  <c r="G161" i="24"/>
  <c r="G160" i="24"/>
  <c r="D165" i="24"/>
  <c r="D163" i="24"/>
  <c r="E167" i="24"/>
  <c r="E168" i="24"/>
  <c r="E169" i="24"/>
  <c r="D177" i="24"/>
  <c r="D175" i="24"/>
  <c r="D176" i="24"/>
  <c r="F185" i="24"/>
  <c r="F183" i="24"/>
  <c r="C187" i="24"/>
  <c r="C188" i="24"/>
  <c r="E195" i="24"/>
  <c r="E193" i="24"/>
  <c r="B197" i="24"/>
  <c r="B198" i="24"/>
  <c r="B199" i="24"/>
  <c r="F197" i="24"/>
  <c r="F199" i="24"/>
  <c r="C203" i="24"/>
  <c r="C202" i="24"/>
  <c r="G203" i="24"/>
  <c r="D205" i="24"/>
  <c r="D207" i="24"/>
  <c r="D206" i="24"/>
  <c r="E210" i="24"/>
  <c r="E209" i="24"/>
  <c r="E211" i="24"/>
  <c r="B214" i="24"/>
  <c r="B215" i="24"/>
  <c r="B213" i="24"/>
  <c r="F214" i="24"/>
  <c r="F215" i="24"/>
  <c r="C218" i="24"/>
  <c r="C217" i="24"/>
  <c r="G218" i="24"/>
  <c r="D220" i="24"/>
  <c r="D222" i="24"/>
  <c r="D221" i="24"/>
  <c r="E226" i="24"/>
  <c r="E224" i="24"/>
  <c r="E225" i="24"/>
  <c r="B228" i="24"/>
  <c r="B229" i="24"/>
  <c r="F228" i="24"/>
  <c r="F229" i="24"/>
  <c r="C232" i="24"/>
  <c r="C231" i="24"/>
  <c r="G232" i="24"/>
  <c r="G231" i="24"/>
  <c r="D234" i="24"/>
  <c r="D235" i="24"/>
  <c r="C143" i="24"/>
  <c r="F144" i="24"/>
  <c r="C147" i="24"/>
  <c r="C148" i="24"/>
  <c r="D149" i="24"/>
  <c r="E151" i="24"/>
  <c r="G153" i="24"/>
  <c r="B157" i="24"/>
  <c r="C159" i="24"/>
  <c r="D167" i="24"/>
  <c r="E176" i="24"/>
  <c r="E180" i="24"/>
  <c r="B183" i="24"/>
  <c r="F184" i="24"/>
  <c r="F188" i="24"/>
  <c r="C191" i="24"/>
  <c r="G201" i="24"/>
  <c r="G205" i="24"/>
  <c r="G217" i="24"/>
  <c r="B180" i="24"/>
  <c r="B181" i="24"/>
  <c r="F180" i="24"/>
  <c r="F181" i="24"/>
  <c r="F179" i="24"/>
  <c r="C184" i="24"/>
  <c r="C185" i="24"/>
  <c r="E190" i="24"/>
  <c r="E191" i="24"/>
  <c r="B194" i="24"/>
  <c r="B195" i="24"/>
  <c r="F195" i="24"/>
  <c r="C198" i="24"/>
  <c r="G198" i="24"/>
  <c r="G199" i="24"/>
  <c r="D201" i="24"/>
  <c r="D202" i="24"/>
  <c r="E207" i="24"/>
  <c r="E206" i="24"/>
  <c r="E205" i="24"/>
  <c r="B211" i="24"/>
  <c r="B209" i="24"/>
  <c r="B210" i="24"/>
  <c r="F211" i="24"/>
  <c r="F209" i="24"/>
  <c r="F210" i="24"/>
  <c r="C213" i="24"/>
  <c r="C215" i="24"/>
  <c r="C214" i="24"/>
  <c r="G213" i="24"/>
  <c r="G215" i="24"/>
  <c r="G214" i="24"/>
  <c r="D217" i="24"/>
  <c r="D218" i="24"/>
  <c r="E221" i="24"/>
  <c r="E220" i="24"/>
  <c r="E222" i="24"/>
  <c r="B225" i="24"/>
  <c r="B226" i="24"/>
  <c r="B224" i="24"/>
  <c r="F225" i="24"/>
  <c r="F224" i="24"/>
  <c r="F226" i="24"/>
  <c r="C229" i="24"/>
  <c r="C228" i="24"/>
  <c r="G229" i="24"/>
  <c r="G228" i="24"/>
  <c r="D231" i="24"/>
  <c r="E235" i="24"/>
  <c r="E234" i="24"/>
  <c r="B237" i="24"/>
  <c r="B238" i="24"/>
  <c r="F237" i="24"/>
  <c r="F238" i="24"/>
  <c r="B144" i="24"/>
  <c r="F145" i="24"/>
  <c r="D147" i="24"/>
  <c r="G152" i="24"/>
  <c r="B156" i="24"/>
  <c r="F161" i="24"/>
  <c r="G163" i="24"/>
  <c r="F167" i="24"/>
  <c r="C175" i="24"/>
  <c r="F176" i="24"/>
  <c r="C179" i="24"/>
  <c r="G180" i="24"/>
  <c r="C183" i="24"/>
  <c r="G184" i="24"/>
  <c r="D187" i="24"/>
  <c r="G188" i="24"/>
  <c r="D195" i="24"/>
  <c r="E199" i="24"/>
  <c r="C220" i="24"/>
  <c r="E228" i="24"/>
  <c r="E238" i="24"/>
  <c r="B317" i="6" l="1"/>
  <c r="B506" i="22" s="1"/>
  <c r="C517" i="22" s="1"/>
  <c r="J23" i="23" s="1"/>
  <c r="E315" i="6"/>
  <c r="E444" i="22" s="1"/>
  <c r="F305" i="6"/>
  <c r="G315" i="6"/>
  <c r="G444" i="22" s="1"/>
  <c r="E306" i="6"/>
  <c r="E302" i="6"/>
  <c r="G314" i="6"/>
  <c r="G412" i="22" s="1"/>
  <c r="C306" i="6"/>
  <c r="C160" i="22" s="1"/>
  <c r="C315" i="6"/>
  <c r="C444" i="22" s="1"/>
  <c r="G326" i="6"/>
  <c r="E320" i="6"/>
  <c r="E312" i="6"/>
  <c r="G317" i="6"/>
  <c r="E317" i="6"/>
  <c r="E303" i="6"/>
  <c r="D312" i="6"/>
  <c r="D348" i="22" s="1"/>
  <c r="C314" i="6"/>
  <c r="C412" i="22" s="1"/>
  <c r="C311" i="6"/>
  <c r="C316" i="22" s="1"/>
  <c r="C303" i="6"/>
  <c r="C68" i="22" s="1"/>
  <c r="F314" i="6"/>
  <c r="B316" i="6"/>
  <c r="B476" i="22" s="1"/>
  <c r="C487" i="22" s="1"/>
  <c r="J22" i="23" s="1"/>
  <c r="B314" i="6"/>
  <c r="B412" i="22" s="1"/>
  <c r="B311" i="6"/>
  <c r="B316" i="22" s="1"/>
  <c r="G319" i="6"/>
  <c r="AK279" i="7"/>
  <c r="AK386" i="7" s="1"/>
  <c r="Q276" i="7"/>
  <c r="Q385" i="7" s="1"/>
  <c r="AK288" i="7"/>
  <c r="AK560" i="7" s="1"/>
  <c r="AK276" i="7"/>
  <c r="AK385" i="7" s="1"/>
  <c r="AK289" i="7"/>
  <c r="AK561" i="7" s="1"/>
  <c r="D776" i="7"/>
  <c r="I791" i="7" s="1"/>
  <c r="I263" i="7"/>
  <c r="E319" i="6"/>
  <c r="E305" i="6"/>
  <c r="C128" i="22" s="1"/>
  <c r="D139" i="22" s="1"/>
  <c r="J11" i="23" s="1"/>
  <c r="F328" i="6"/>
  <c r="D317" i="6"/>
  <c r="D307" i="6"/>
  <c r="D324" i="6"/>
  <c r="D722" i="22" s="1"/>
  <c r="H746" i="22" s="1"/>
  <c r="W30" i="23" s="1"/>
  <c r="C313" i="6"/>
  <c r="C380" i="22" s="1"/>
  <c r="C305" i="6"/>
  <c r="F313" i="6"/>
  <c r="C70" i="9" s="1"/>
  <c r="C110" i="9" s="1"/>
  <c r="F311" i="6"/>
  <c r="B313" i="6"/>
  <c r="B380" i="22" s="1"/>
  <c r="G324" i="6"/>
  <c r="F722" i="22" s="1"/>
  <c r="B321" i="6"/>
  <c r="B626" i="22" s="1"/>
  <c r="D650" i="22" s="1"/>
  <c r="E314" i="6"/>
  <c r="E412" i="22" s="1"/>
  <c r="E318" i="6"/>
  <c r="D320" i="6"/>
  <c r="D596" i="22" s="1"/>
  <c r="J813" i="22"/>
  <c r="B327" i="6"/>
  <c r="B818" i="22" s="1"/>
  <c r="E316" i="6"/>
  <c r="E308" i="6"/>
  <c r="D311" i="6"/>
  <c r="D316" i="22" s="1"/>
  <c r="G313" i="6"/>
  <c r="G380" i="22" s="1"/>
  <c r="C312" i="6"/>
  <c r="C348" i="22" s="1"/>
  <c r="C308" i="6"/>
  <c r="C220" i="22" s="1"/>
  <c r="F315" i="6"/>
  <c r="C72" i="9" s="1"/>
  <c r="C112" i="9" s="1"/>
  <c r="B315" i="6"/>
  <c r="B444" i="22" s="1"/>
  <c r="B312" i="6"/>
  <c r="B348" i="22" s="1"/>
  <c r="B319" i="6"/>
  <c r="B566" i="22" s="1"/>
  <c r="C577" i="22" s="1"/>
  <c r="J25" i="23" s="1"/>
  <c r="E313" i="6"/>
  <c r="E380" i="22" s="1"/>
  <c r="C304" i="6"/>
  <c r="E70" i="9"/>
  <c r="E110" i="9" s="1"/>
  <c r="F312" i="6"/>
  <c r="F302" i="6"/>
  <c r="H442" i="18"/>
  <c r="D318" i="6"/>
  <c r="B135" i="7" s="1"/>
  <c r="G86" i="8" s="1"/>
  <c r="D302" i="6"/>
  <c r="H443" i="18"/>
  <c r="C319" i="6"/>
  <c r="C317" i="6"/>
  <c r="H445" i="18"/>
  <c r="K138" i="16"/>
  <c r="K140" i="16"/>
  <c r="D263" i="22"/>
  <c r="D109" i="5"/>
  <c r="K150" i="16"/>
  <c r="K132" i="16"/>
  <c r="D118" i="5"/>
  <c r="D129" i="5"/>
  <c r="E185" i="3"/>
  <c r="E221" i="3" s="1"/>
  <c r="E257" i="3" s="1"/>
  <c r="E177" i="3"/>
  <c r="E213" i="3" s="1"/>
  <c r="E249" i="3" s="1"/>
  <c r="E71" i="9" s="1"/>
  <c r="E111" i="9" s="1"/>
  <c r="E169" i="3"/>
  <c r="E205" i="3" s="1"/>
  <c r="E241" i="3" s="1"/>
  <c r="B51" i="4"/>
  <c r="B65" i="4"/>
  <c r="B81" i="4" s="1"/>
  <c r="E652" i="7"/>
  <c r="D664" i="7" s="1"/>
  <c r="D652" i="7"/>
  <c r="C664" i="7" s="1"/>
  <c r="D111" i="5"/>
  <c r="D124" i="5"/>
  <c r="D108" i="5"/>
  <c r="D123" i="5"/>
  <c r="D110" i="5"/>
  <c r="F50" i="2"/>
  <c r="C58" i="17" s="1"/>
  <c r="G71" i="9"/>
  <c r="G111" i="9" s="1"/>
  <c r="C86" i="8"/>
  <c r="D728" i="7"/>
  <c r="H121" i="21"/>
  <c r="I78" i="20"/>
  <c r="G120" i="21"/>
  <c r="H35" i="20"/>
  <c r="G132" i="21"/>
  <c r="H81" i="20"/>
  <c r="N131" i="21"/>
  <c r="F38" i="20"/>
  <c r="G124" i="21"/>
  <c r="H58" i="20"/>
  <c r="N123" i="21"/>
  <c r="F36" i="20"/>
  <c r="D284" i="22"/>
  <c r="C33" i="14"/>
  <c r="D220" i="22"/>
  <c r="C31" i="14"/>
  <c r="E231" i="19"/>
  <c r="G201" i="6"/>
  <c r="C764" i="7"/>
  <c r="AF263" i="7"/>
  <c r="C760" i="7"/>
  <c r="P263" i="7"/>
  <c r="M125" i="21"/>
  <c r="E79" i="20"/>
  <c r="N117" i="21"/>
  <c r="F57" i="20"/>
  <c r="N116" i="21"/>
  <c r="F34" i="20"/>
  <c r="G112" i="21"/>
  <c r="H33" i="20"/>
  <c r="M110" i="21"/>
  <c r="E75" i="20"/>
  <c r="N109" i="21"/>
  <c r="F55" i="20"/>
  <c r="D319" i="6"/>
  <c r="N108" i="21"/>
  <c r="F32" i="20"/>
  <c r="M106" i="21"/>
  <c r="E74" i="20"/>
  <c r="M105" i="21"/>
  <c r="E54" i="20"/>
  <c r="N104" i="21"/>
  <c r="F31" i="20"/>
  <c r="N102" i="21"/>
  <c r="F73" i="20"/>
  <c r="M101" i="21"/>
  <c r="E53" i="20"/>
  <c r="E30" i="20"/>
  <c r="M100" i="21"/>
  <c r="N98" i="21"/>
  <c r="F72" i="20"/>
  <c r="N97" i="21"/>
  <c r="F52" i="20"/>
  <c r="M96" i="21"/>
  <c r="E29" i="20"/>
  <c r="H84" i="21"/>
  <c r="I68" i="20"/>
  <c r="G80" i="21"/>
  <c r="H67" i="20"/>
  <c r="H79" i="21"/>
  <c r="I49" i="20"/>
  <c r="D308" i="6"/>
  <c r="N68" i="21"/>
  <c r="F65" i="20"/>
  <c r="M67" i="21"/>
  <c r="E47" i="20"/>
  <c r="E20" i="20"/>
  <c r="M66" i="21"/>
  <c r="F64" i="20"/>
  <c r="N64" i="21"/>
  <c r="H46" i="20"/>
  <c r="G63" i="21"/>
  <c r="F19" i="20"/>
  <c r="N62" i="21"/>
  <c r="H63" i="20"/>
  <c r="G60" i="21"/>
  <c r="H59" i="21"/>
  <c r="I45" i="20"/>
  <c r="I18" i="20"/>
  <c r="H58" i="21"/>
  <c r="F62" i="20"/>
  <c r="N56" i="21"/>
  <c r="G55" i="21"/>
  <c r="H44" i="20"/>
  <c r="D304" i="6"/>
  <c r="G54" i="21"/>
  <c r="H17" i="20"/>
  <c r="N52" i="21"/>
  <c r="F61" i="20"/>
  <c r="H43" i="20"/>
  <c r="G51" i="21"/>
  <c r="H50" i="21"/>
  <c r="I16" i="20"/>
  <c r="G48" i="21"/>
  <c r="H60" i="20"/>
  <c r="N47" i="21"/>
  <c r="F42" i="20"/>
  <c r="H15" i="20"/>
  <c r="G46" i="21"/>
  <c r="D651" i="7"/>
  <c r="C663" i="7" s="1"/>
  <c r="B764" i="7"/>
  <c r="AE263" i="7"/>
  <c r="B760" i="7"/>
  <c r="O263" i="7"/>
  <c r="G138" i="21"/>
  <c r="H83" i="20"/>
  <c r="N137" i="21"/>
  <c r="F40" i="20"/>
  <c r="F682" i="22"/>
  <c r="F679" i="22"/>
  <c r="F675" i="22"/>
  <c r="F671" i="22"/>
  <c r="F667" i="22"/>
  <c r="F663" i="22"/>
  <c r="F680" i="22"/>
  <c r="F676" i="22"/>
  <c r="F672" i="22"/>
  <c r="F668" i="22"/>
  <c r="F664" i="22"/>
  <c r="E658" i="22"/>
  <c r="F681" i="22"/>
  <c r="F677" i="22"/>
  <c r="F673" i="22"/>
  <c r="F669" i="22"/>
  <c r="F665" i="22"/>
  <c r="F661" i="22"/>
  <c r="F683" i="22"/>
  <c r="F678" i="22"/>
  <c r="F674" i="22"/>
  <c r="F670" i="22"/>
  <c r="F666" i="22"/>
  <c r="F662" i="22"/>
  <c r="N118" i="21"/>
  <c r="F77" i="20"/>
  <c r="C302" i="6"/>
  <c r="B119" i="7" s="1"/>
  <c r="B129" i="7"/>
  <c r="D190" i="3"/>
  <c r="D226" i="3" s="1"/>
  <c r="D262" i="3" s="1"/>
  <c r="D188" i="3"/>
  <c r="D224" i="3" s="1"/>
  <c r="D260" i="3" s="1"/>
  <c r="D184" i="3"/>
  <c r="D220" i="3" s="1"/>
  <c r="D256" i="3" s="1"/>
  <c r="D180" i="3"/>
  <c r="D216" i="3" s="1"/>
  <c r="D252" i="3" s="1"/>
  <c r="D176" i="3"/>
  <c r="D212" i="3" s="1"/>
  <c r="D248" i="3" s="1"/>
  <c r="D172" i="3"/>
  <c r="D208" i="3" s="1"/>
  <c r="D244" i="3" s="1"/>
  <c r="D168" i="3"/>
  <c r="D204" i="3" s="1"/>
  <c r="D240" i="3" s="1"/>
  <c r="D187" i="3"/>
  <c r="D223" i="3" s="1"/>
  <c r="D259" i="3" s="1"/>
  <c r="D183" i="3"/>
  <c r="D219" i="3" s="1"/>
  <c r="D255" i="3" s="1"/>
  <c r="D179" i="3"/>
  <c r="D215" i="3" s="1"/>
  <c r="D251" i="3" s="1"/>
  <c r="D175" i="3"/>
  <c r="D211" i="3" s="1"/>
  <c r="D247" i="3" s="1"/>
  <c r="D171" i="3"/>
  <c r="D207" i="3" s="1"/>
  <c r="D243" i="3" s="1"/>
  <c r="D167" i="3"/>
  <c r="D203" i="3" s="1"/>
  <c r="D239" i="3" s="1"/>
  <c r="D191" i="3"/>
  <c r="D227" i="3" s="1"/>
  <c r="D263" i="3" s="1"/>
  <c r="D186" i="3"/>
  <c r="D222" i="3" s="1"/>
  <c r="D258" i="3" s="1"/>
  <c r="D182" i="3"/>
  <c r="D218" i="3" s="1"/>
  <c r="D254" i="3" s="1"/>
  <c r="D178" i="3"/>
  <c r="D214" i="3" s="1"/>
  <c r="D250" i="3" s="1"/>
  <c r="D174" i="3"/>
  <c r="D210" i="3" s="1"/>
  <c r="D246" i="3" s="1"/>
  <c r="D170" i="3"/>
  <c r="D206" i="3" s="1"/>
  <c r="D242" i="3" s="1"/>
  <c r="D166" i="3"/>
  <c r="D202" i="3" s="1"/>
  <c r="D238" i="3" s="1"/>
  <c r="D189" i="3"/>
  <c r="D225" i="3" s="1"/>
  <c r="D261" i="3" s="1"/>
  <c r="D185" i="3"/>
  <c r="D221" i="3" s="1"/>
  <c r="D257" i="3" s="1"/>
  <c r="D181" i="3"/>
  <c r="D217" i="3" s="1"/>
  <c r="D253" i="3" s="1"/>
  <c r="D177" i="3"/>
  <c r="D213" i="3" s="1"/>
  <c r="D249" i="3" s="1"/>
  <c r="D173" i="3"/>
  <c r="D209" i="3" s="1"/>
  <c r="D245" i="3" s="1"/>
  <c r="D169" i="3"/>
  <c r="D205" i="3" s="1"/>
  <c r="D241" i="3" s="1"/>
  <c r="D165" i="3"/>
  <c r="D201" i="3" s="1"/>
  <c r="D237" i="3" s="1"/>
  <c r="D781" i="7"/>
  <c r="AC791" i="7" s="1"/>
  <c r="D637" i="22"/>
  <c r="B137" i="7"/>
  <c r="B127" i="7"/>
  <c r="E733" i="22"/>
  <c r="K151" i="16"/>
  <c r="D128" i="5"/>
  <c r="E360" i="22"/>
  <c r="L139" i="16"/>
  <c r="E424" i="22"/>
  <c r="L141" i="16"/>
  <c r="E798" i="22"/>
  <c r="L153" i="16"/>
  <c r="C766" i="22"/>
  <c r="L152" i="16"/>
  <c r="C194" i="24"/>
  <c r="F193" i="24"/>
  <c r="N121" i="21"/>
  <c r="F78" i="20"/>
  <c r="M120" i="21"/>
  <c r="E35" i="20"/>
  <c r="M132" i="21"/>
  <c r="E81" i="20"/>
  <c r="G131" i="21"/>
  <c r="H38" i="20"/>
  <c r="M124" i="21"/>
  <c r="E58" i="20"/>
  <c r="G123" i="21"/>
  <c r="H36" i="20"/>
  <c r="D252" i="22"/>
  <c r="C32" i="14"/>
  <c r="E245" i="19"/>
  <c r="G215" i="6"/>
  <c r="C29" i="14"/>
  <c r="E651" i="7"/>
  <c r="D663" i="7" s="1"/>
  <c r="C763" i="7"/>
  <c r="AB263" i="7"/>
  <c r="C759" i="7"/>
  <c r="L263" i="7"/>
  <c r="B658" i="22"/>
  <c r="D682" i="22" s="1"/>
  <c r="W28" i="23" s="1"/>
  <c r="B139" i="7"/>
  <c r="G117" i="21"/>
  <c r="H57" i="20"/>
  <c r="G116" i="21"/>
  <c r="H34" i="20"/>
  <c r="G113" i="21"/>
  <c r="H56" i="20"/>
  <c r="H112" i="21"/>
  <c r="I33" i="20"/>
  <c r="H110" i="21"/>
  <c r="I75" i="20"/>
  <c r="G109" i="21"/>
  <c r="H55" i="20"/>
  <c r="G108" i="21"/>
  <c r="H32" i="20"/>
  <c r="H106" i="21"/>
  <c r="I74" i="20"/>
  <c r="H105" i="21"/>
  <c r="I54" i="20"/>
  <c r="G104" i="21"/>
  <c r="H31" i="20"/>
  <c r="H73" i="20"/>
  <c r="G102" i="21"/>
  <c r="H101" i="21"/>
  <c r="I53" i="20"/>
  <c r="H100" i="21"/>
  <c r="I30" i="20"/>
  <c r="G98" i="21"/>
  <c r="H72" i="20"/>
  <c r="G97" i="21"/>
  <c r="H52" i="20"/>
  <c r="D316" i="6"/>
  <c r="H96" i="21"/>
  <c r="I29" i="20"/>
  <c r="G82" i="21"/>
  <c r="H25" i="20"/>
  <c r="H80" i="21"/>
  <c r="I67" i="20"/>
  <c r="N76" i="21"/>
  <c r="F23" i="20"/>
  <c r="G74" i="21"/>
  <c r="H22" i="20"/>
  <c r="F66" i="20"/>
  <c r="N72" i="21"/>
  <c r="G71" i="21"/>
  <c r="H48" i="20"/>
  <c r="N70" i="21"/>
  <c r="F21" i="20"/>
  <c r="H65" i="20"/>
  <c r="G68" i="21"/>
  <c r="H67" i="21"/>
  <c r="I47" i="20"/>
  <c r="H66" i="21"/>
  <c r="I20" i="20"/>
  <c r="G64" i="21"/>
  <c r="H64" i="20"/>
  <c r="I46" i="20"/>
  <c r="H63" i="21"/>
  <c r="H19" i="20"/>
  <c r="G62" i="21"/>
  <c r="M60" i="21"/>
  <c r="E63" i="20"/>
  <c r="N59" i="21"/>
  <c r="F45" i="20"/>
  <c r="D305" i="6"/>
  <c r="B122" i="7" s="1"/>
  <c r="N58" i="21"/>
  <c r="F18" i="20"/>
  <c r="G56" i="21"/>
  <c r="H62" i="20"/>
  <c r="E44" i="20"/>
  <c r="M55" i="21"/>
  <c r="H54" i="21"/>
  <c r="I17" i="20"/>
  <c r="D303" i="6"/>
  <c r="F60" i="20"/>
  <c r="N48" i="21"/>
  <c r="H42" i="20"/>
  <c r="G47" i="21"/>
  <c r="H46" i="21"/>
  <c r="I15" i="20"/>
  <c r="D650" i="7"/>
  <c r="C662" i="7" s="1"/>
  <c r="B763" i="7"/>
  <c r="AA263" i="7"/>
  <c r="B759" i="7"/>
  <c r="K263" i="7"/>
  <c r="M138" i="21"/>
  <c r="E83" i="20"/>
  <c r="G137" i="21"/>
  <c r="H40" i="20"/>
  <c r="B690" i="22"/>
  <c r="E714" i="22" s="1"/>
  <c r="W29" i="23" s="1"/>
  <c r="B140" i="7"/>
  <c r="G118" i="21"/>
  <c r="H77" i="20"/>
  <c r="C307" i="6"/>
  <c r="B124" i="7" s="1"/>
  <c r="D783" i="7"/>
  <c r="AK791" i="7" s="1"/>
  <c r="D775" i="7"/>
  <c r="E791" i="7" s="1"/>
  <c r="B141" i="7"/>
  <c r="B130" i="7"/>
  <c r="B120" i="7"/>
  <c r="F296" i="22"/>
  <c r="K16" i="23" s="1"/>
  <c r="E455" i="22"/>
  <c r="K142" i="16"/>
  <c r="D119" i="5"/>
  <c r="E734" i="22"/>
  <c r="H734" i="22" s="1"/>
  <c r="K30" i="23" s="1"/>
  <c r="L151" i="16"/>
  <c r="D295" i="22"/>
  <c r="F295" i="22" s="1"/>
  <c r="J16" i="23" s="1"/>
  <c r="K137" i="16"/>
  <c r="D114" i="5"/>
  <c r="C702" i="22"/>
  <c r="L150" i="16"/>
  <c r="D264" i="22"/>
  <c r="L136" i="16"/>
  <c r="E861" i="22"/>
  <c r="K155" i="16"/>
  <c r="D132" i="5"/>
  <c r="G121" i="21"/>
  <c r="H78" i="20"/>
  <c r="H120" i="21"/>
  <c r="I35" i="20"/>
  <c r="N132" i="21"/>
  <c r="F81" i="20"/>
  <c r="M131" i="21"/>
  <c r="E38" i="20"/>
  <c r="N124" i="21"/>
  <c r="F58" i="20"/>
  <c r="M123" i="21"/>
  <c r="E36" i="20"/>
  <c r="E244" i="19"/>
  <c r="G214" i="6"/>
  <c r="D160" i="22"/>
  <c r="C30" i="14"/>
  <c r="E233" i="19"/>
  <c r="G203" i="6"/>
  <c r="C36" i="22"/>
  <c r="C27" i="14"/>
  <c r="E650" i="7"/>
  <c r="D662" i="7" s="1"/>
  <c r="X263" i="7"/>
  <c r="C762" i="7"/>
  <c r="H263" i="7"/>
  <c r="C758" i="7"/>
  <c r="C818" i="22"/>
  <c r="E830" i="22" s="1"/>
  <c r="K33" i="23" s="1"/>
  <c r="H447" i="18"/>
  <c r="N125" i="21"/>
  <c r="F79" i="20"/>
  <c r="M117" i="21"/>
  <c r="E57" i="20"/>
  <c r="M116" i="21"/>
  <c r="E34" i="20"/>
  <c r="G114" i="21"/>
  <c r="H76" i="20"/>
  <c r="H113" i="21"/>
  <c r="I56" i="20"/>
  <c r="N110" i="21"/>
  <c r="F75" i="20"/>
  <c r="M109" i="21"/>
  <c r="E55" i="20"/>
  <c r="M108" i="21"/>
  <c r="E32" i="20"/>
  <c r="F74" i="20"/>
  <c r="N106" i="21"/>
  <c r="N105" i="21"/>
  <c r="F54" i="20"/>
  <c r="M104" i="21"/>
  <c r="E31" i="20"/>
  <c r="M102" i="21"/>
  <c r="E73" i="20"/>
  <c r="N101" i="21"/>
  <c r="F53" i="20"/>
  <c r="N100" i="21"/>
  <c r="F30" i="20"/>
  <c r="M98" i="21"/>
  <c r="E72" i="20"/>
  <c r="E52" i="20"/>
  <c r="M97" i="21"/>
  <c r="N96" i="21"/>
  <c r="F29" i="20"/>
  <c r="H50" i="20"/>
  <c r="G83" i="21"/>
  <c r="H82" i="21"/>
  <c r="I25" i="20"/>
  <c r="G78" i="21"/>
  <c r="H24" i="20"/>
  <c r="G76" i="21"/>
  <c r="H23" i="20"/>
  <c r="I22" i="20"/>
  <c r="H74" i="21"/>
  <c r="G72" i="21"/>
  <c r="H66" i="20"/>
  <c r="H71" i="21"/>
  <c r="I48" i="20"/>
  <c r="G70" i="21"/>
  <c r="H21" i="20"/>
  <c r="M68" i="21"/>
  <c r="E65" i="20"/>
  <c r="F47" i="20"/>
  <c r="N67" i="21"/>
  <c r="F20" i="20"/>
  <c r="N66" i="21"/>
  <c r="I64" i="20"/>
  <c r="H64" i="21"/>
  <c r="N63" i="21"/>
  <c r="F46" i="20"/>
  <c r="H62" i="21"/>
  <c r="I19" i="20"/>
  <c r="H60" i="21"/>
  <c r="I63" i="20"/>
  <c r="G59" i="21"/>
  <c r="H45" i="20"/>
  <c r="H18" i="20"/>
  <c r="G58" i="21"/>
  <c r="H56" i="21"/>
  <c r="I62" i="20"/>
  <c r="H55" i="21"/>
  <c r="I44" i="20"/>
  <c r="M54" i="21"/>
  <c r="E17" i="20"/>
  <c r="H61" i="20"/>
  <c r="G52" i="21"/>
  <c r="H51" i="21"/>
  <c r="I43" i="20"/>
  <c r="F16" i="20"/>
  <c r="N50" i="21"/>
  <c r="I60" i="20"/>
  <c r="H48" i="21"/>
  <c r="I42" i="20"/>
  <c r="H47" i="21"/>
  <c r="M46" i="21"/>
  <c r="E15" i="20"/>
  <c r="W263" i="7"/>
  <c r="B762" i="7"/>
  <c r="G263" i="7"/>
  <c r="B758" i="7"/>
  <c r="N138" i="21"/>
  <c r="F83" i="20"/>
  <c r="M137" i="21"/>
  <c r="E40" i="20"/>
  <c r="B754" i="22"/>
  <c r="E778" i="22" s="1"/>
  <c r="W31" i="23" s="1"/>
  <c r="B142" i="7"/>
  <c r="M118" i="21"/>
  <c r="E77" i="20"/>
  <c r="B131" i="7"/>
  <c r="C51" i="4"/>
  <c r="D50" i="4"/>
  <c r="D669" i="22"/>
  <c r="J28" i="23" s="1"/>
  <c r="D777" i="7"/>
  <c r="M791" i="7" s="1"/>
  <c r="F607" i="22"/>
  <c r="J26" i="23" s="1"/>
  <c r="C829" i="22"/>
  <c r="K154" i="16"/>
  <c r="D131" i="5"/>
  <c r="E328" i="22"/>
  <c r="L138" i="16"/>
  <c r="C48" i="22"/>
  <c r="D48" i="22" s="1"/>
  <c r="K8" i="23" s="1"/>
  <c r="L129" i="16"/>
  <c r="E359" i="22"/>
  <c r="K139" i="16"/>
  <c r="D116" i="5"/>
  <c r="F191" i="3"/>
  <c r="F227" i="3" s="1"/>
  <c r="F263" i="3" s="1"/>
  <c r="F186" i="3"/>
  <c r="F222" i="3" s="1"/>
  <c r="F258" i="3" s="1"/>
  <c r="F182" i="3"/>
  <c r="F218" i="3" s="1"/>
  <c r="F254" i="3" s="1"/>
  <c r="F178" i="3"/>
  <c r="F214" i="3" s="1"/>
  <c r="F250" i="3" s="1"/>
  <c r="F174" i="3"/>
  <c r="F210" i="3" s="1"/>
  <c r="F246" i="3" s="1"/>
  <c r="F170" i="3"/>
  <c r="F206" i="3" s="1"/>
  <c r="F242" i="3" s="1"/>
  <c r="F166" i="3"/>
  <c r="F202" i="3" s="1"/>
  <c r="F238" i="3" s="1"/>
  <c r="F190" i="3"/>
  <c r="F226" i="3" s="1"/>
  <c r="F262" i="3" s="1"/>
  <c r="F189" i="3"/>
  <c r="F225" i="3" s="1"/>
  <c r="F261" i="3" s="1"/>
  <c r="F185" i="3"/>
  <c r="F221" i="3" s="1"/>
  <c r="F257" i="3" s="1"/>
  <c r="F181" i="3"/>
  <c r="F217" i="3" s="1"/>
  <c r="F253" i="3" s="1"/>
  <c r="F177" i="3"/>
  <c r="F213" i="3" s="1"/>
  <c r="F249" i="3" s="1"/>
  <c r="F173" i="3"/>
  <c r="F209" i="3" s="1"/>
  <c r="F245" i="3" s="1"/>
  <c r="F169" i="3"/>
  <c r="F205" i="3" s="1"/>
  <c r="F241" i="3" s="1"/>
  <c r="F165" i="3"/>
  <c r="F201" i="3" s="1"/>
  <c r="F237" i="3" s="1"/>
  <c r="F188" i="3"/>
  <c r="F224" i="3" s="1"/>
  <c r="F260" i="3" s="1"/>
  <c r="F184" i="3"/>
  <c r="F220" i="3" s="1"/>
  <c r="F256" i="3" s="1"/>
  <c r="F180" i="3"/>
  <c r="F216" i="3" s="1"/>
  <c r="F252" i="3" s="1"/>
  <c r="F176" i="3"/>
  <c r="F212" i="3" s="1"/>
  <c r="F248" i="3" s="1"/>
  <c r="F172" i="3"/>
  <c r="F208" i="3" s="1"/>
  <c r="F244" i="3" s="1"/>
  <c r="F168" i="3"/>
  <c r="F204" i="3" s="1"/>
  <c r="F240" i="3" s="1"/>
  <c r="F187" i="3"/>
  <c r="F223" i="3" s="1"/>
  <c r="F259" i="3" s="1"/>
  <c r="F183" i="3"/>
  <c r="F219" i="3" s="1"/>
  <c r="F255" i="3" s="1"/>
  <c r="F179" i="3"/>
  <c r="F215" i="3" s="1"/>
  <c r="F251" i="3" s="1"/>
  <c r="F175" i="3"/>
  <c r="F211" i="3" s="1"/>
  <c r="F247" i="3" s="1"/>
  <c r="F171" i="3"/>
  <c r="F207" i="3" s="1"/>
  <c r="F243" i="3" s="1"/>
  <c r="F167" i="3"/>
  <c r="F203" i="3" s="1"/>
  <c r="F239" i="3" s="1"/>
  <c r="M121" i="21"/>
  <c r="E78" i="20"/>
  <c r="N120" i="21"/>
  <c r="F35" i="20"/>
  <c r="E316" i="22"/>
  <c r="G327" i="22" s="1"/>
  <c r="J17" i="23" s="1"/>
  <c r="C34" i="14"/>
  <c r="E243" i="19"/>
  <c r="G213" i="6"/>
  <c r="E307" i="6" s="1"/>
  <c r="E232" i="19"/>
  <c r="G202" i="6"/>
  <c r="D68" i="22"/>
  <c r="C28" i="14"/>
  <c r="C765" i="7"/>
  <c r="AJ263" i="7"/>
  <c r="C761" i="7"/>
  <c r="T263" i="7"/>
  <c r="C757" i="7"/>
  <c r="D263" i="7"/>
  <c r="B850" i="22"/>
  <c r="B145" i="7"/>
  <c r="G125" i="21"/>
  <c r="H79" i="20"/>
  <c r="H117" i="21"/>
  <c r="I57" i="20"/>
  <c r="H116" i="21"/>
  <c r="I34" i="20"/>
  <c r="H114" i="21"/>
  <c r="I76" i="20"/>
  <c r="G110" i="21"/>
  <c r="H75" i="20"/>
  <c r="H109" i="21"/>
  <c r="I55" i="20"/>
  <c r="H108" i="21"/>
  <c r="I32" i="20"/>
  <c r="G106" i="21"/>
  <c r="H74" i="20"/>
  <c r="G105" i="21"/>
  <c r="H54" i="20"/>
  <c r="H104" i="21"/>
  <c r="I31" i="20"/>
  <c r="H102" i="21"/>
  <c r="I73" i="20"/>
  <c r="G101" i="21"/>
  <c r="H53" i="20"/>
  <c r="G100" i="21"/>
  <c r="H30" i="20"/>
  <c r="I72" i="20"/>
  <c r="H98" i="21"/>
  <c r="H97" i="21"/>
  <c r="I52" i="20"/>
  <c r="G96" i="21"/>
  <c r="H29" i="20"/>
  <c r="G84" i="21"/>
  <c r="H68" i="20"/>
  <c r="H83" i="21"/>
  <c r="I50" i="20"/>
  <c r="G79" i="21"/>
  <c r="H49" i="20"/>
  <c r="H78" i="21"/>
  <c r="I24" i="20"/>
  <c r="H76" i="21"/>
  <c r="I23" i="20"/>
  <c r="N74" i="21"/>
  <c r="F22" i="20"/>
  <c r="H72" i="21"/>
  <c r="I66" i="20"/>
  <c r="F48" i="20"/>
  <c r="N71" i="21"/>
  <c r="H70" i="21"/>
  <c r="I21" i="20"/>
  <c r="H68" i="21"/>
  <c r="I65" i="20"/>
  <c r="H47" i="20"/>
  <c r="G67" i="21"/>
  <c r="G66" i="21"/>
  <c r="H20" i="20"/>
  <c r="D306" i="6"/>
  <c r="B123" i="7" s="1"/>
  <c r="N60" i="21"/>
  <c r="F63" i="20"/>
  <c r="M59" i="21"/>
  <c r="E45" i="20"/>
  <c r="M58" i="21"/>
  <c r="E18" i="20"/>
  <c r="M56" i="21"/>
  <c r="E62" i="20"/>
  <c r="F44" i="20"/>
  <c r="N55" i="21"/>
  <c r="N54" i="21"/>
  <c r="F17" i="20"/>
  <c r="H52" i="21"/>
  <c r="I61" i="20"/>
  <c r="F43" i="20"/>
  <c r="N51" i="21"/>
  <c r="G50" i="21"/>
  <c r="H16" i="20"/>
  <c r="E60" i="20"/>
  <c r="M48" i="21"/>
  <c r="M47" i="21"/>
  <c r="E42" i="20"/>
  <c r="F15" i="20"/>
  <c r="N46" i="21"/>
  <c r="AI263" i="7"/>
  <c r="B765" i="7"/>
  <c r="S263" i="7"/>
  <c r="B761" i="7"/>
  <c r="C263" i="7"/>
  <c r="B757" i="7"/>
  <c r="E850" i="22"/>
  <c r="H862" i="22" s="1"/>
  <c r="K34" i="23" s="1"/>
  <c r="H448" i="18"/>
  <c r="H118" i="21"/>
  <c r="I77" i="20"/>
  <c r="D779" i="7"/>
  <c r="U791" i="7" s="1"/>
  <c r="B128" i="7"/>
  <c r="F231" i="22"/>
  <c r="J14" i="23" s="1"/>
  <c r="B143" i="7"/>
  <c r="B126" i="7"/>
  <c r="B125" i="7"/>
  <c r="D79" i="22"/>
  <c r="K130" i="16"/>
  <c r="D107" i="5"/>
  <c r="D232" i="22"/>
  <c r="F232" i="22" s="1"/>
  <c r="K14" i="23" s="1"/>
  <c r="L135" i="16"/>
  <c r="D80" i="22"/>
  <c r="F80" i="22" s="1"/>
  <c r="K9" i="23" s="1"/>
  <c r="L130" i="16"/>
  <c r="D172" i="22"/>
  <c r="F172" i="22" s="1"/>
  <c r="K12" i="23" s="1"/>
  <c r="L133" i="16"/>
  <c r="C670" i="22"/>
  <c r="D670" i="22" s="1"/>
  <c r="K28" i="23" s="1"/>
  <c r="L149" i="16"/>
  <c r="E392" i="22"/>
  <c r="L140" i="16"/>
  <c r="C638" i="22"/>
  <c r="D638" i="22" s="1"/>
  <c r="L148" i="16"/>
  <c r="E701" i="22"/>
  <c r="J29" i="23" s="1"/>
  <c r="J86" i="8" l="1"/>
  <c r="G72" i="9"/>
  <c r="G112" i="9" s="1"/>
  <c r="F786" i="22"/>
  <c r="H798" i="22" s="1"/>
  <c r="K32" i="23" s="1"/>
  <c r="H446" i="18"/>
  <c r="B132" i="7"/>
  <c r="F83" i="8" s="1"/>
  <c r="B144" i="7"/>
  <c r="F95" i="8" s="1"/>
  <c r="F132" i="8" s="1"/>
  <c r="J71" i="9"/>
  <c r="J111" i="9" s="1"/>
  <c r="B71" i="9"/>
  <c r="B111" i="9" s="1"/>
  <c r="I71" i="9"/>
  <c r="I111" i="9" s="1"/>
  <c r="F412" i="22"/>
  <c r="I424" i="22" s="1"/>
  <c r="K20" i="23" s="1"/>
  <c r="H71" i="9"/>
  <c r="H111" i="9" s="1"/>
  <c r="C71" i="9"/>
  <c r="C111" i="9" s="1"/>
  <c r="B692" i="7"/>
  <c r="E692" i="7" s="1"/>
  <c r="B728" i="7" s="1"/>
  <c r="C728" i="7" s="1"/>
  <c r="H444" i="18"/>
  <c r="C35" i="14"/>
  <c r="E348" i="22"/>
  <c r="E86" i="8"/>
  <c r="E761" i="7"/>
  <c r="F761" i="7"/>
  <c r="G714" i="22"/>
  <c r="E762" i="7"/>
  <c r="F762" i="7"/>
  <c r="J746" i="22"/>
  <c r="E763" i="7"/>
  <c r="F763" i="7"/>
  <c r="E764" i="7"/>
  <c r="F764" i="7"/>
  <c r="E758" i="7"/>
  <c r="F758" i="7"/>
  <c r="E759" i="7"/>
  <c r="F759" i="7"/>
  <c r="E757" i="7"/>
  <c r="F757" i="7"/>
  <c r="E765" i="7"/>
  <c r="F765" i="7"/>
  <c r="E760" i="7"/>
  <c r="F760" i="7"/>
  <c r="C276" i="7"/>
  <c r="C385" i="7" s="1"/>
  <c r="C288" i="7"/>
  <c r="C560" i="7" s="1"/>
  <c r="C279" i="7"/>
  <c r="C386" i="7" s="1"/>
  <c r="C290" i="7"/>
  <c r="C562" i="7" s="1"/>
  <c r="C289" i="7"/>
  <c r="C561" i="7" s="1"/>
  <c r="AI276" i="7"/>
  <c r="AI385" i="7" s="1"/>
  <c r="AI288" i="7"/>
  <c r="AI560" i="7" s="1"/>
  <c r="AI279" i="7"/>
  <c r="AI386" i="7" s="1"/>
  <c r="AI290" i="7"/>
  <c r="AI562" i="7" s="1"/>
  <c r="AI289" i="7"/>
  <c r="AI561" i="7" s="1"/>
  <c r="W279" i="7"/>
  <c r="W386" i="7" s="1"/>
  <c r="W290" i="7"/>
  <c r="W562" i="7" s="1"/>
  <c r="W288" i="7"/>
  <c r="W560" i="7" s="1"/>
  <c r="W289" i="7"/>
  <c r="W561" i="7" s="1"/>
  <c r="W276" i="7"/>
  <c r="W385" i="7" s="1"/>
  <c r="K290" i="7"/>
  <c r="K562" i="7" s="1"/>
  <c r="K289" i="7"/>
  <c r="K561" i="7" s="1"/>
  <c r="K279" i="7"/>
  <c r="K386" i="7" s="1"/>
  <c r="K288" i="7"/>
  <c r="K560" i="7" s="1"/>
  <c r="K276" i="7"/>
  <c r="K385" i="7" s="1"/>
  <c r="L279" i="7"/>
  <c r="L386" i="7" s="1"/>
  <c r="L290" i="7"/>
  <c r="L562" i="7" s="1"/>
  <c r="L289" i="7"/>
  <c r="L561" i="7" s="1"/>
  <c r="L276" i="7"/>
  <c r="L385" i="7" s="1"/>
  <c r="L288" i="7"/>
  <c r="L560" i="7" s="1"/>
  <c r="O289" i="7"/>
  <c r="O561" i="7" s="1"/>
  <c r="O276" i="7"/>
  <c r="O385" i="7" s="1"/>
  <c r="O288" i="7"/>
  <c r="O560" i="7" s="1"/>
  <c r="O279" i="7"/>
  <c r="O386" i="7" s="1"/>
  <c r="O290" i="7"/>
  <c r="O562" i="7" s="1"/>
  <c r="P290" i="7"/>
  <c r="P562" i="7" s="1"/>
  <c r="P289" i="7"/>
  <c r="P561" i="7" s="1"/>
  <c r="P276" i="7"/>
  <c r="P385" i="7" s="1"/>
  <c r="P279" i="7"/>
  <c r="P386" i="7" s="1"/>
  <c r="P288" i="7"/>
  <c r="P560" i="7" s="1"/>
  <c r="I276" i="7"/>
  <c r="I385" i="7" s="1"/>
  <c r="I289" i="7"/>
  <c r="I561" i="7" s="1"/>
  <c r="I288" i="7"/>
  <c r="I560" i="7" s="1"/>
  <c r="I279" i="7"/>
  <c r="I386" i="7" s="1"/>
  <c r="I290" i="7"/>
  <c r="I562" i="7" s="1"/>
  <c r="D289" i="7"/>
  <c r="D561" i="7" s="1"/>
  <c r="D288" i="7"/>
  <c r="D560" i="7" s="1"/>
  <c r="D279" i="7"/>
  <c r="D386" i="7" s="1"/>
  <c r="D276" i="7"/>
  <c r="D385" i="7" s="1"/>
  <c r="D290" i="7"/>
  <c r="D562" i="7" s="1"/>
  <c r="AJ289" i="7"/>
  <c r="AJ561" i="7" s="1"/>
  <c r="AJ276" i="7"/>
  <c r="AJ385" i="7" s="1"/>
  <c r="AJ288" i="7"/>
  <c r="AJ560" i="7" s="1"/>
  <c r="AJ279" i="7"/>
  <c r="AJ386" i="7" s="1"/>
  <c r="X276" i="7"/>
  <c r="X385" i="7" s="1"/>
  <c r="X288" i="7"/>
  <c r="X560" i="7" s="1"/>
  <c r="X290" i="7"/>
  <c r="X562" i="7" s="1"/>
  <c r="X279" i="7"/>
  <c r="X386" i="7" s="1"/>
  <c r="X289" i="7"/>
  <c r="X561" i="7" s="1"/>
  <c r="G279" i="7"/>
  <c r="G386" i="7" s="1"/>
  <c r="G289" i="7"/>
  <c r="G561" i="7" s="1"/>
  <c r="G276" i="7"/>
  <c r="G385" i="7" s="1"/>
  <c r="G288" i="7"/>
  <c r="G560" i="7" s="1"/>
  <c r="G290" i="7"/>
  <c r="G562" i="7" s="1"/>
  <c r="AA290" i="7"/>
  <c r="AA562" i="7" s="1"/>
  <c r="AA276" i="7"/>
  <c r="AA385" i="7" s="1"/>
  <c r="AA279" i="7"/>
  <c r="AA386" i="7" s="1"/>
  <c r="AA289" i="7"/>
  <c r="AA561" i="7" s="1"/>
  <c r="AA288" i="7"/>
  <c r="AA560" i="7" s="1"/>
  <c r="AB279" i="7"/>
  <c r="AB386" i="7" s="1"/>
  <c r="AB289" i="7"/>
  <c r="AB561" i="7" s="1"/>
  <c r="AB276" i="7"/>
  <c r="AB385" i="7" s="1"/>
  <c r="AB288" i="7"/>
  <c r="AB560" i="7" s="1"/>
  <c r="AB290" i="7"/>
  <c r="AB562" i="7" s="1"/>
  <c r="AE276" i="7"/>
  <c r="AE385" i="7" s="1"/>
  <c r="AE289" i="7"/>
  <c r="AE561" i="7" s="1"/>
  <c r="AE288" i="7"/>
  <c r="AE560" i="7" s="1"/>
  <c r="AE279" i="7"/>
  <c r="AE386" i="7" s="1"/>
  <c r="AF290" i="7"/>
  <c r="AF562" i="7" s="1"/>
  <c r="AF289" i="7"/>
  <c r="AF561" i="7" s="1"/>
  <c r="AF279" i="7"/>
  <c r="AF386" i="7" s="1"/>
  <c r="AF276" i="7"/>
  <c r="AF385" i="7" s="1"/>
  <c r="AF288" i="7"/>
  <c r="AF560" i="7" s="1"/>
  <c r="AE290" i="7"/>
  <c r="AE562" i="7" s="1"/>
  <c r="S276" i="7"/>
  <c r="S385" i="7" s="1"/>
  <c r="S288" i="7"/>
  <c r="S560" i="7" s="1"/>
  <c r="S279" i="7"/>
  <c r="S386" i="7" s="1"/>
  <c r="S289" i="7"/>
  <c r="S561" i="7" s="1"/>
  <c r="S290" i="7"/>
  <c r="S562" i="7" s="1"/>
  <c r="T289" i="7"/>
  <c r="T561" i="7" s="1"/>
  <c r="T288" i="7"/>
  <c r="T560" i="7" s="1"/>
  <c r="T279" i="7"/>
  <c r="T386" i="7" s="1"/>
  <c r="T290" i="7"/>
  <c r="T562" i="7" s="1"/>
  <c r="T276" i="7"/>
  <c r="T385" i="7" s="1"/>
  <c r="H288" i="7"/>
  <c r="H560" i="7" s="1"/>
  <c r="H279" i="7"/>
  <c r="H386" i="7" s="1"/>
  <c r="H276" i="7"/>
  <c r="H385" i="7" s="1"/>
  <c r="H289" i="7"/>
  <c r="H561" i="7" s="1"/>
  <c r="H290" i="7"/>
  <c r="H562" i="7" s="1"/>
  <c r="AJ290" i="7"/>
  <c r="AJ562" i="7" s="1"/>
  <c r="E702" i="22"/>
  <c r="G778" i="22"/>
  <c r="B136" i="7"/>
  <c r="E304" i="6"/>
  <c r="E72" i="9"/>
  <c r="E112" i="9" s="1"/>
  <c r="E818" i="22"/>
  <c r="H86" i="8"/>
  <c r="B30" i="10"/>
  <c r="B70" i="9"/>
  <c r="B110" i="9" s="1"/>
  <c r="B138" i="7"/>
  <c r="K27" i="23"/>
  <c r="F638" i="22"/>
  <c r="D89" i="8"/>
  <c r="D126" i="8" s="1"/>
  <c r="W27" i="23"/>
  <c r="F650" i="22"/>
  <c r="F380" i="22"/>
  <c r="I70" i="9"/>
  <c r="I110" i="9" s="1"/>
  <c r="H70" i="9"/>
  <c r="H110" i="9" s="1"/>
  <c r="J70" i="9"/>
  <c r="J110" i="9" s="1"/>
  <c r="G701" i="22"/>
  <c r="F264" i="22"/>
  <c r="K15" i="23" s="1"/>
  <c r="D140" i="22"/>
  <c r="K11" i="23" s="1"/>
  <c r="J27" i="23"/>
  <c r="F637" i="22"/>
  <c r="G70" i="9"/>
  <c r="G110" i="9" s="1"/>
  <c r="G95" i="8"/>
  <c r="G132" i="8" s="1"/>
  <c r="D692" i="7"/>
  <c r="I86" i="8"/>
  <c r="C536" i="22"/>
  <c r="B134" i="7"/>
  <c r="E85" i="8" s="1"/>
  <c r="H441" i="18"/>
  <c r="I392" i="22"/>
  <c r="K19" i="23" s="1"/>
  <c r="J734" i="22"/>
  <c r="F685" i="22"/>
  <c r="J72" i="9"/>
  <c r="J112" i="9" s="1"/>
  <c r="B72" i="9"/>
  <c r="B112" i="9" s="1"/>
  <c r="I72" i="9"/>
  <c r="I112" i="9" s="1"/>
  <c r="F444" i="22"/>
  <c r="H72" i="9"/>
  <c r="H112" i="9" s="1"/>
  <c r="C85" i="8"/>
  <c r="F79" i="22"/>
  <c r="J9" i="23" s="1"/>
  <c r="B121" i="7"/>
  <c r="I72" i="8" s="1"/>
  <c r="C692" i="7"/>
  <c r="B86" i="8"/>
  <c r="B66" i="4"/>
  <c r="B52" i="4"/>
  <c r="E160" i="22"/>
  <c r="B30" i="14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H87" i="9"/>
  <c r="H104" i="9" s="1"/>
  <c r="D87" i="9"/>
  <c r="D104" i="9" s="1"/>
  <c r="I74" i="8"/>
  <c r="E74" i="8"/>
  <c r="G87" i="9"/>
  <c r="G104" i="9" s="1"/>
  <c r="C87" i="9"/>
  <c r="C104" i="9" s="1"/>
  <c r="H74" i="8"/>
  <c r="D74" i="8"/>
  <c r="C179" i="7"/>
  <c r="C353" i="7" s="1"/>
  <c r="B179" i="7"/>
  <c r="B326" i="7"/>
  <c r="D179" i="7"/>
  <c r="D353" i="7" s="1"/>
  <c r="D128" i="22"/>
  <c r="B29" i="14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I86" i="9"/>
  <c r="I103" i="9" s="1"/>
  <c r="E86" i="9"/>
  <c r="E103" i="9" s="1"/>
  <c r="J73" i="8"/>
  <c r="F73" i="8"/>
  <c r="B73" i="8"/>
  <c r="H86" i="9"/>
  <c r="H103" i="9" s="1"/>
  <c r="D86" i="9"/>
  <c r="D103" i="9" s="1"/>
  <c r="I73" i="8"/>
  <c r="E73" i="8"/>
  <c r="C161" i="7"/>
  <c r="B161" i="7"/>
  <c r="E161" i="7" s="1"/>
  <c r="B221" i="7" s="1"/>
  <c r="C221" i="7" s="1"/>
  <c r="B344" i="7"/>
  <c r="D161" i="7"/>
  <c r="E72" i="8"/>
  <c r="C72" i="8"/>
  <c r="B307" i="7"/>
  <c r="E220" i="22"/>
  <c r="B31" i="14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J88" i="9"/>
  <c r="J105" i="9" s="1"/>
  <c r="F88" i="9"/>
  <c r="F105" i="9" s="1"/>
  <c r="B88" i="9"/>
  <c r="B105" i="9" s="1"/>
  <c r="J76" i="8"/>
  <c r="F76" i="8"/>
  <c r="B76" i="8"/>
  <c r="C180" i="7"/>
  <c r="B180" i="7"/>
  <c r="E180" i="7" s="1"/>
  <c r="B224" i="7" s="1"/>
  <c r="C224" i="7" s="1"/>
  <c r="D180" i="7"/>
  <c r="G850" i="22"/>
  <c r="I96" i="8"/>
  <c r="E96" i="8"/>
  <c r="H96" i="8"/>
  <c r="D96" i="8"/>
  <c r="G96" i="8"/>
  <c r="C96" i="8"/>
  <c r="J96" i="8"/>
  <c r="F96" i="8"/>
  <c r="B96" i="8"/>
  <c r="H80" i="22"/>
  <c r="H79" i="22"/>
  <c r="F66" i="21"/>
  <c r="G20" i="20"/>
  <c r="F71" i="9"/>
  <c r="F111" i="9" s="1"/>
  <c r="F72" i="9"/>
  <c r="F112" i="9" s="1"/>
  <c r="G830" i="22"/>
  <c r="F818" i="22"/>
  <c r="E842" i="22"/>
  <c r="W33" i="23" s="1"/>
  <c r="F48" i="22"/>
  <c r="F160" i="22"/>
  <c r="H172" i="22"/>
  <c r="E765" i="22"/>
  <c r="H380" i="22"/>
  <c r="I380" i="22" s="1"/>
  <c r="H81" i="8"/>
  <c r="D81" i="8"/>
  <c r="G81" i="8"/>
  <c r="C81" i="8"/>
  <c r="J81" i="8"/>
  <c r="F81" i="8"/>
  <c r="B81" i="8"/>
  <c r="I81" i="8"/>
  <c r="E81" i="8"/>
  <c r="C203" i="7"/>
  <c r="B203" i="7"/>
  <c r="E203" i="7" s="1"/>
  <c r="B229" i="7" s="1"/>
  <c r="C229" i="7" s="1"/>
  <c r="AI285" i="7" s="1"/>
  <c r="AI557" i="7" s="1"/>
  <c r="D203" i="7"/>
  <c r="F68" i="21"/>
  <c r="G65" i="20"/>
  <c r="H733" i="22"/>
  <c r="D72" i="9"/>
  <c r="D112" i="9" s="1"/>
  <c r="D70" i="9"/>
  <c r="D110" i="9" s="1"/>
  <c r="F54" i="21"/>
  <c r="G17" i="20"/>
  <c r="H296" i="22"/>
  <c r="H295" i="22"/>
  <c r="D547" i="22"/>
  <c r="E252" i="22"/>
  <c r="B32" i="14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I77" i="8"/>
  <c r="E77" i="8"/>
  <c r="C181" i="7"/>
  <c r="B181" i="7"/>
  <c r="E181" i="7" s="1"/>
  <c r="B225" i="7" s="1"/>
  <c r="C225" i="7" s="1"/>
  <c r="D181" i="7"/>
  <c r="G786" i="22"/>
  <c r="G94" i="8"/>
  <c r="C94" i="8"/>
  <c r="J94" i="8"/>
  <c r="F94" i="8"/>
  <c r="B94" i="8"/>
  <c r="I94" i="8"/>
  <c r="E94" i="8"/>
  <c r="H94" i="8"/>
  <c r="D94" i="8"/>
  <c r="F70" i="9"/>
  <c r="F110" i="9" s="1"/>
  <c r="E829" i="22"/>
  <c r="J33" i="23" s="1"/>
  <c r="C52" i="4"/>
  <c r="D51" i="4"/>
  <c r="B82" i="4"/>
  <c r="G722" i="22"/>
  <c r="H722" i="22" s="1"/>
  <c r="I92" i="8"/>
  <c r="E92" i="8"/>
  <c r="H92" i="8"/>
  <c r="D92" i="8"/>
  <c r="G92" i="8"/>
  <c r="C92" i="8"/>
  <c r="J92" i="8"/>
  <c r="F92" i="8"/>
  <c r="B92" i="8"/>
  <c r="E690" i="22"/>
  <c r="F690" i="22" s="1"/>
  <c r="J91" i="8"/>
  <c r="J128" i="8" s="1"/>
  <c r="F91" i="8"/>
  <c r="F128" i="8" s="1"/>
  <c r="B91" i="8"/>
  <c r="B128" i="8" s="1"/>
  <c r="I91" i="8"/>
  <c r="I128" i="8" s="1"/>
  <c r="E91" i="8"/>
  <c r="E128" i="8" s="1"/>
  <c r="H91" i="8"/>
  <c r="H128" i="8" s="1"/>
  <c r="D91" i="8"/>
  <c r="D128" i="8" s="1"/>
  <c r="G91" i="8"/>
  <c r="G128" i="8" s="1"/>
  <c r="C91" i="8"/>
  <c r="C128" i="8" s="1"/>
  <c r="E284" i="22"/>
  <c r="F284" i="22" s="1"/>
  <c r="B33" i="14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H90" i="9"/>
  <c r="H107" i="9" s="1"/>
  <c r="D90" i="9"/>
  <c r="D107" i="9" s="1"/>
  <c r="H78" i="8"/>
  <c r="D78" i="8"/>
  <c r="C182" i="7"/>
  <c r="B182" i="7"/>
  <c r="E182" i="7" s="1"/>
  <c r="B226" i="7" s="1"/>
  <c r="C226" i="7" s="1"/>
  <c r="D182" i="7"/>
  <c r="D71" i="9"/>
  <c r="D111" i="9" s="1"/>
  <c r="F171" i="22"/>
  <c r="J12" i="23" s="1"/>
  <c r="F348" i="22"/>
  <c r="G348" i="22" s="1"/>
  <c r="B35" i="14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J92" i="9"/>
  <c r="J109" i="9" s="1"/>
  <c r="F92" i="9"/>
  <c r="F109" i="9" s="1"/>
  <c r="B92" i="9"/>
  <c r="B109" i="9" s="1"/>
  <c r="J80" i="8"/>
  <c r="F80" i="8"/>
  <c r="B80" i="8"/>
  <c r="C202" i="7"/>
  <c r="C466" i="7" s="1"/>
  <c r="B457" i="7"/>
  <c r="B202" i="7"/>
  <c r="D202" i="7"/>
  <c r="D466" i="7" s="1"/>
  <c r="C566" i="22"/>
  <c r="B31" i="10"/>
  <c r="J87" i="8"/>
  <c r="F87" i="8"/>
  <c r="B87" i="8"/>
  <c r="I87" i="8"/>
  <c r="E87" i="8"/>
  <c r="H87" i="8"/>
  <c r="D87" i="8"/>
  <c r="G87" i="8"/>
  <c r="C87" i="8"/>
  <c r="C693" i="7"/>
  <c r="B693" i="7"/>
  <c r="E693" i="7" s="1"/>
  <c r="B729" i="7" s="1"/>
  <c r="D693" i="7"/>
  <c r="D729" i="7"/>
  <c r="B133" i="7"/>
  <c r="F830" i="22"/>
  <c r="F829" i="22"/>
  <c r="F316" i="22"/>
  <c r="B34" i="14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G91" i="9"/>
  <c r="G108" i="9" s="1"/>
  <c r="C91" i="9"/>
  <c r="C108" i="9" s="1"/>
  <c r="G79" i="8"/>
  <c r="C79" i="8"/>
  <c r="C201" i="7"/>
  <c r="C465" i="7" s="1"/>
  <c r="B201" i="7"/>
  <c r="B456" i="7"/>
  <c r="D201" i="7"/>
  <c r="D465" i="7" s="1"/>
  <c r="H850" i="22"/>
  <c r="J862" i="22"/>
  <c r="H874" i="22"/>
  <c r="W34" i="23" s="1"/>
  <c r="F55" i="21"/>
  <c r="G44" i="20"/>
  <c r="I327" i="22"/>
  <c r="I325" i="22"/>
  <c r="I323" i="22"/>
  <c r="I321" i="22"/>
  <c r="I319" i="22"/>
  <c r="I341" i="22"/>
  <c r="I339" i="22"/>
  <c r="I338" i="22"/>
  <c r="I337" i="22"/>
  <c r="I335" i="22"/>
  <c r="I333" i="22"/>
  <c r="I331" i="22"/>
  <c r="I329" i="22"/>
  <c r="I326" i="22"/>
  <c r="I324" i="22"/>
  <c r="I322" i="22"/>
  <c r="I320" i="22"/>
  <c r="G316" i="22"/>
  <c r="I340" i="22"/>
  <c r="I336" i="22"/>
  <c r="I334" i="22"/>
  <c r="I332" i="22"/>
  <c r="I330" i="22"/>
  <c r="I328" i="22"/>
  <c r="G328" i="22"/>
  <c r="K17" i="23" s="1"/>
  <c r="E754" i="22"/>
  <c r="F754" i="22" s="1"/>
  <c r="H93" i="8"/>
  <c r="H130" i="8" s="1"/>
  <c r="D93" i="8"/>
  <c r="D130" i="8" s="1"/>
  <c r="G93" i="8"/>
  <c r="G130" i="8" s="1"/>
  <c r="C93" i="8"/>
  <c r="C130" i="8" s="1"/>
  <c r="J93" i="8"/>
  <c r="J130" i="8" s="1"/>
  <c r="F93" i="8"/>
  <c r="F130" i="8" s="1"/>
  <c r="B93" i="8"/>
  <c r="B130" i="8" s="1"/>
  <c r="I93" i="8"/>
  <c r="I130" i="8" s="1"/>
  <c r="E93" i="8"/>
  <c r="E130" i="8" s="1"/>
  <c r="F56" i="21"/>
  <c r="G62" i="20"/>
  <c r="G47" i="20"/>
  <c r="F67" i="21"/>
  <c r="C192" i="22"/>
  <c r="J75" i="8"/>
  <c r="F75" i="8"/>
  <c r="B75" i="8"/>
  <c r="I75" i="8"/>
  <c r="E75" i="8"/>
  <c r="H75" i="8"/>
  <c r="D75" i="8"/>
  <c r="G75" i="8"/>
  <c r="C75" i="8"/>
  <c r="B308" i="7"/>
  <c r="D658" i="22"/>
  <c r="G90" i="8"/>
  <c r="G127" i="8" s="1"/>
  <c r="C90" i="8"/>
  <c r="C127" i="8" s="1"/>
  <c r="J90" i="8"/>
  <c r="J127" i="8" s="1"/>
  <c r="F90" i="8"/>
  <c r="F127" i="8" s="1"/>
  <c r="B90" i="8"/>
  <c r="B127" i="8" s="1"/>
  <c r="I90" i="8"/>
  <c r="I127" i="8" s="1"/>
  <c r="E90" i="8"/>
  <c r="E127" i="8" s="1"/>
  <c r="H90" i="8"/>
  <c r="H127" i="8" s="1"/>
  <c r="D90" i="8"/>
  <c r="D127" i="8" s="1"/>
  <c r="F139" i="22"/>
  <c r="F140" i="22"/>
  <c r="E128" i="22"/>
  <c r="F252" i="22"/>
  <c r="H264" i="22"/>
  <c r="E596" i="22"/>
  <c r="I88" i="8"/>
  <c r="E88" i="8"/>
  <c r="H88" i="8"/>
  <c r="D88" i="8"/>
  <c r="G88" i="8"/>
  <c r="C88" i="8"/>
  <c r="B32" i="10"/>
  <c r="J88" i="8"/>
  <c r="F88" i="8"/>
  <c r="B88" i="8"/>
  <c r="C712" i="7"/>
  <c r="B712" i="7"/>
  <c r="E712" i="7" s="1"/>
  <c r="B730" i="7" s="1"/>
  <c r="C730" i="7" s="1"/>
  <c r="D712" i="7"/>
  <c r="D730" i="7"/>
  <c r="F263" i="22"/>
  <c r="J15" i="23" s="1"/>
  <c r="F220" i="22"/>
  <c r="H232" i="22"/>
  <c r="H231" i="22"/>
  <c r="D86" i="8"/>
  <c r="F85" i="8"/>
  <c r="H412" i="22"/>
  <c r="I412" i="22" s="1"/>
  <c r="G82" i="8"/>
  <c r="C82" i="8"/>
  <c r="J82" i="8"/>
  <c r="F82" i="8"/>
  <c r="B82" i="8"/>
  <c r="I82" i="8"/>
  <c r="E82" i="8"/>
  <c r="H82" i="8"/>
  <c r="D82" i="8"/>
  <c r="C204" i="7"/>
  <c r="B204" i="7"/>
  <c r="E204" i="7" s="1"/>
  <c r="B230" i="7" s="1"/>
  <c r="C230" i="7" s="1"/>
  <c r="AA286" i="7" s="1"/>
  <c r="AA558" i="7" s="1"/>
  <c r="D204" i="7"/>
  <c r="E44" i="14"/>
  <c r="D44" i="14"/>
  <c r="C44" i="14"/>
  <c r="B44" i="14"/>
  <c r="H861" i="22"/>
  <c r="I455" i="22"/>
  <c r="D47" i="22"/>
  <c r="E68" i="22"/>
  <c r="F68" i="22" s="1"/>
  <c r="B28" i="14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I85" i="9"/>
  <c r="I102" i="9" s="1"/>
  <c r="E85" i="9"/>
  <c r="E102" i="9" s="1"/>
  <c r="G71" i="8"/>
  <c r="C71" i="8"/>
  <c r="B325" i="7"/>
  <c r="C178" i="7"/>
  <c r="C352" i="7" s="1"/>
  <c r="B178" i="7"/>
  <c r="D178" i="7"/>
  <c r="D352" i="7" s="1"/>
  <c r="E766" i="22"/>
  <c r="D36" i="22"/>
  <c r="E36" i="22" s="1"/>
  <c r="B27" i="14"/>
  <c r="I84" i="9"/>
  <c r="I101" i="9" s="1"/>
  <c r="E84" i="9"/>
  <c r="E101" i="9" s="1"/>
  <c r="G70" i="8"/>
  <c r="C70" i="8"/>
  <c r="H84" i="9"/>
  <c r="H101" i="9" s="1"/>
  <c r="D84" i="9"/>
  <c r="D101" i="9" s="1"/>
  <c r="D125" i="9" s="1"/>
  <c r="J70" i="8"/>
  <c r="F70" i="8"/>
  <c r="B70" i="8"/>
  <c r="G84" i="9"/>
  <c r="G101" i="9" s="1"/>
  <c r="G125" i="9" s="1"/>
  <c r="C84" i="9"/>
  <c r="C101" i="9" s="1"/>
  <c r="I70" i="8"/>
  <c r="E70" i="8"/>
  <c r="J84" i="9"/>
  <c r="J101" i="9" s="1"/>
  <c r="F84" i="9"/>
  <c r="F101" i="9" s="1"/>
  <c r="B84" i="9"/>
  <c r="B101" i="9" s="1"/>
  <c r="H70" i="8"/>
  <c r="D70" i="8"/>
  <c r="B343" i="7"/>
  <c r="C160" i="7"/>
  <c r="B160" i="7"/>
  <c r="E160" i="7" s="1"/>
  <c r="B218" i="7" s="1"/>
  <c r="C218" i="7" s="1"/>
  <c r="D160" i="7"/>
  <c r="F86" i="8"/>
  <c r="D85" i="8"/>
  <c r="F125" i="9" l="1"/>
  <c r="C125" i="9"/>
  <c r="J72" i="8"/>
  <c r="C100" i="22"/>
  <c r="B85" i="8"/>
  <c r="I125" i="9"/>
  <c r="D72" i="8"/>
  <c r="I85" i="8"/>
  <c r="K424" i="22"/>
  <c r="D95" i="8"/>
  <c r="D132" i="8" s="1"/>
  <c r="D691" i="7"/>
  <c r="C691" i="7"/>
  <c r="E95" i="8"/>
  <c r="E132" i="8" s="1"/>
  <c r="D727" i="7"/>
  <c r="H85" i="8"/>
  <c r="G85" i="8"/>
  <c r="B29" i="10"/>
  <c r="B125" i="9"/>
  <c r="E125" i="9"/>
  <c r="K392" i="22"/>
  <c r="C506" i="22"/>
  <c r="D517" i="22" s="1"/>
  <c r="H810" i="22"/>
  <c r="W32" i="23" s="1"/>
  <c r="H797" i="22"/>
  <c r="J32" i="23" s="1"/>
  <c r="J83" i="8"/>
  <c r="H83" i="8"/>
  <c r="C205" i="7"/>
  <c r="B83" i="8"/>
  <c r="D83" i="8"/>
  <c r="B205" i="7"/>
  <c r="E205" i="7" s="1"/>
  <c r="B231" i="7" s="1"/>
  <c r="C231" i="7" s="1"/>
  <c r="I83" i="8"/>
  <c r="G83" i="8"/>
  <c r="D205" i="7"/>
  <c r="H444" i="22"/>
  <c r="E83" i="8"/>
  <c r="C83" i="8"/>
  <c r="B466" i="7"/>
  <c r="E202" i="7"/>
  <c r="B228" i="7" s="1"/>
  <c r="C228" i="7" s="1"/>
  <c r="D285" i="7"/>
  <c r="D557" i="7" s="1"/>
  <c r="AF285" i="7"/>
  <c r="AF557" i="7" s="1"/>
  <c r="AB285" i="7"/>
  <c r="AB557" i="7" s="1"/>
  <c r="K286" i="7"/>
  <c r="K558" i="7" s="1"/>
  <c r="D286" i="7"/>
  <c r="D558" i="7" s="1"/>
  <c r="AA285" i="7"/>
  <c r="AA557" i="7" s="1"/>
  <c r="L285" i="7"/>
  <c r="L557" i="7" s="1"/>
  <c r="Y286" i="7"/>
  <c r="Y558" i="7" s="1"/>
  <c r="AC286" i="7"/>
  <c r="AC558" i="7" s="1"/>
  <c r="Q286" i="7"/>
  <c r="Q558" i="7" s="1"/>
  <c r="E286" i="7"/>
  <c r="E558" i="7" s="1"/>
  <c r="AG286" i="7"/>
  <c r="AG558" i="7" s="1"/>
  <c r="U286" i="7"/>
  <c r="U558" i="7" s="1"/>
  <c r="M286" i="7"/>
  <c r="M558" i="7" s="1"/>
  <c r="AK286" i="7"/>
  <c r="AK558" i="7" s="1"/>
  <c r="U285" i="7"/>
  <c r="U557" i="7" s="1"/>
  <c r="AK285" i="7"/>
  <c r="AK557" i="7" s="1"/>
  <c r="M285" i="7"/>
  <c r="M557" i="7" s="1"/>
  <c r="Q285" i="7"/>
  <c r="Q557" i="7" s="1"/>
  <c r="AC285" i="7"/>
  <c r="AC557" i="7" s="1"/>
  <c r="AG285" i="7"/>
  <c r="AG557" i="7" s="1"/>
  <c r="Y285" i="7"/>
  <c r="Y557" i="7" s="1"/>
  <c r="E285" i="7"/>
  <c r="E557" i="7" s="1"/>
  <c r="P286" i="7"/>
  <c r="P558" i="7" s="1"/>
  <c r="H285" i="7"/>
  <c r="H557" i="7" s="1"/>
  <c r="AF286" i="7"/>
  <c r="AF558" i="7" s="1"/>
  <c r="I285" i="7"/>
  <c r="I557" i="7" s="1"/>
  <c r="P285" i="7"/>
  <c r="P557" i="7" s="1"/>
  <c r="O286" i="7"/>
  <c r="O558" i="7" s="1"/>
  <c r="W286" i="7"/>
  <c r="W558" i="7" s="1"/>
  <c r="C285" i="7"/>
  <c r="C557" i="7" s="1"/>
  <c r="B95" i="8"/>
  <c r="B132" i="8" s="1"/>
  <c r="I95" i="8"/>
  <c r="I132" i="8" s="1"/>
  <c r="H95" i="8"/>
  <c r="H132" i="8" s="1"/>
  <c r="C95" i="8"/>
  <c r="C132" i="8" s="1"/>
  <c r="J95" i="8"/>
  <c r="J132" i="8" s="1"/>
  <c r="B465" i="7"/>
  <c r="E201" i="7"/>
  <c r="B227" i="7" s="1"/>
  <c r="C227" i="7" s="1"/>
  <c r="T285" i="7"/>
  <c r="T557" i="7" s="1"/>
  <c r="T286" i="7"/>
  <c r="T558" i="7" s="1"/>
  <c r="S285" i="7"/>
  <c r="S557" i="7" s="1"/>
  <c r="S286" i="7"/>
  <c r="S558" i="7" s="1"/>
  <c r="AE286" i="7"/>
  <c r="AE558" i="7" s="1"/>
  <c r="AB286" i="7"/>
  <c r="AB558" i="7" s="1"/>
  <c r="H620" i="7" s="1"/>
  <c r="H897" i="7" s="1"/>
  <c r="G286" i="7"/>
  <c r="G558" i="7" s="1"/>
  <c r="L286" i="7"/>
  <c r="L558" i="7" s="1"/>
  <c r="D620" i="7" s="1"/>
  <c r="D897" i="7" s="1"/>
  <c r="X286" i="7"/>
  <c r="X558" i="7" s="1"/>
  <c r="AE285" i="7"/>
  <c r="AE557" i="7" s="1"/>
  <c r="AJ285" i="7"/>
  <c r="AJ557" i="7" s="1"/>
  <c r="G359" i="22"/>
  <c r="H359" i="22" s="1"/>
  <c r="H286" i="7"/>
  <c r="H558" i="7" s="1"/>
  <c r="O285" i="7"/>
  <c r="O557" i="7" s="1"/>
  <c r="W285" i="7"/>
  <c r="W557" i="7" s="1"/>
  <c r="G285" i="7"/>
  <c r="G557" i="7" s="1"/>
  <c r="C603" i="7" s="1"/>
  <c r="C879" i="7" s="1"/>
  <c r="K285" i="7"/>
  <c r="K557" i="7" s="1"/>
  <c r="X285" i="7"/>
  <c r="X557" i="7" s="1"/>
  <c r="AJ286" i="7"/>
  <c r="AJ558" i="7" s="1"/>
  <c r="I286" i="7"/>
  <c r="I558" i="7" s="1"/>
  <c r="C583" i="7" s="1"/>
  <c r="C854" i="7" s="1"/>
  <c r="AI286" i="7"/>
  <c r="AI558" i="7" s="1"/>
  <c r="C286" i="7"/>
  <c r="C558" i="7" s="1"/>
  <c r="I423" i="22"/>
  <c r="L423" i="22" s="1"/>
  <c r="L424" i="22"/>
  <c r="G360" i="22"/>
  <c r="K18" i="23" s="1"/>
  <c r="F842" i="22"/>
  <c r="C778" i="7"/>
  <c r="P791" i="7" s="1"/>
  <c r="G760" i="7"/>
  <c r="B778" i="7" s="1"/>
  <c r="O791" i="7" s="1"/>
  <c r="C775" i="7"/>
  <c r="D791" i="7" s="1"/>
  <c r="G757" i="7"/>
  <c r="B775" i="7" s="1"/>
  <c r="C791" i="7" s="1"/>
  <c r="C776" i="7"/>
  <c r="H791" i="7" s="1"/>
  <c r="G758" i="7"/>
  <c r="B776" i="7" s="1"/>
  <c r="G791" i="7" s="1"/>
  <c r="C781" i="7"/>
  <c r="AB791" i="7" s="1"/>
  <c r="G763" i="7"/>
  <c r="B781" i="7" s="1"/>
  <c r="AA791" i="7" s="1"/>
  <c r="C783" i="7"/>
  <c r="AJ791" i="7" s="1"/>
  <c r="G765" i="7"/>
  <c r="B783" i="7" s="1"/>
  <c r="AI791" i="7" s="1"/>
  <c r="C777" i="7"/>
  <c r="L791" i="7" s="1"/>
  <c r="G759" i="7"/>
  <c r="B777" i="7" s="1"/>
  <c r="K791" i="7" s="1"/>
  <c r="C782" i="7"/>
  <c r="AF791" i="7" s="1"/>
  <c r="G764" i="7"/>
  <c r="B782" i="7" s="1"/>
  <c r="AE791" i="7" s="1"/>
  <c r="C779" i="7"/>
  <c r="T791" i="7" s="1"/>
  <c r="G761" i="7"/>
  <c r="B779" i="7" s="1"/>
  <c r="S791" i="7" s="1"/>
  <c r="I396" i="7"/>
  <c r="G762" i="7"/>
  <c r="B780" i="7" s="1"/>
  <c r="W791" i="7" s="1"/>
  <c r="C780" i="7"/>
  <c r="X791" i="7" s="1"/>
  <c r="U274" i="7"/>
  <c r="E274" i="7"/>
  <c r="AA274" i="7"/>
  <c r="L274" i="7"/>
  <c r="AG274" i="7"/>
  <c r="K274" i="7"/>
  <c r="AF274" i="7"/>
  <c r="Q274" i="7"/>
  <c r="P274" i="7"/>
  <c r="AK274" i="7"/>
  <c r="W274" i="7"/>
  <c r="M274" i="7"/>
  <c r="AI274" i="7"/>
  <c r="D274" i="7"/>
  <c r="Y274" i="7"/>
  <c r="H274" i="7"/>
  <c r="AE274" i="7"/>
  <c r="S274" i="7"/>
  <c r="I274" i="7"/>
  <c r="AJ274" i="7"/>
  <c r="G274" i="7"/>
  <c r="X274" i="7"/>
  <c r="O274" i="7"/>
  <c r="AB274" i="7"/>
  <c r="C274" i="7"/>
  <c r="AC274" i="7"/>
  <c r="T274" i="7"/>
  <c r="K282" i="7"/>
  <c r="K554" i="7" s="1"/>
  <c r="AF282" i="7"/>
  <c r="AF554" i="7" s="1"/>
  <c r="P282" i="7"/>
  <c r="P554" i="7" s="1"/>
  <c r="AK282" i="7"/>
  <c r="AK554" i="7" s="1"/>
  <c r="U282" i="7"/>
  <c r="U554" i="7" s="1"/>
  <c r="G282" i="7"/>
  <c r="G554" i="7" s="1"/>
  <c r="AB282" i="7"/>
  <c r="AB554" i="7" s="1"/>
  <c r="E282" i="7"/>
  <c r="E554" i="7" s="1"/>
  <c r="AA282" i="7"/>
  <c r="AA554" i="7" s="1"/>
  <c r="L282" i="7"/>
  <c r="L554" i="7" s="1"/>
  <c r="AG282" i="7"/>
  <c r="AG554" i="7" s="1"/>
  <c r="C282" i="7"/>
  <c r="C554" i="7" s="1"/>
  <c r="X282" i="7"/>
  <c r="X554" i="7" s="1"/>
  <c r="S282" i="7"/>
  <c r="S554" i="7" s="1"/>
  <c r="D282" i="7"/>
  <c r="D554" i="7" s="1"/>
  <c r="Q282" i="7"/>
  <c r="Q554" i="7" s="1"/>
  <c r="AC282" i="7"/>
  <c r="AC554" i="7" s="1"/>
  <c r="I282" i="7"/>
  <c r="I554" i="7" s="1"/>
  <c r="AE282" i="7"/>
  <c r="AE554" i="7" s="1"/>
  <c r="W282" i="7"/>
  <c r="W554" i="7" s="1"/>
  <c r="H282" i="7"/>
  <c r="H554" i="7" s="1"/>
  <c r="AI282" i="7"/>
  <c r="AI554" i="7" s="1"/>
  <c r="O282" i="7"/>
  <c r="O554" i="7" s="1"/>
  <c r="AJ282" i="7"/>
  <c r="AJ554" i="7" s="1"/>
  <c r="M282" i="7"/>
  <c r="M554" i="7" s="1"/>
  <c r="T282" i="7"/>
  <c r="T554" i="7" s="1"/>
  <c r="Y282" i="7"/>
  <c r="Y554" i="7" s="1"/>
  <c r="S280" i="7"/>
  <c r="S552" i="7" s="1"/>
  <c r="C280" i="7"/>
  <c r="C552" i="7" s="1"/>
  <c r="X280" i="7"/>
  <c r="X552" i="7" s="1"/>
  <c r="H280" i="7"/>
  <c r="H552" i="7" s="1"/>
  <c r="AC280" i="7"/>
  <c r="AC552" i="7" s="1"/>
  <c r="O280" i="7"/>
  <c r="O552" i="7" s="1"/>
  <c r="AJ280" i="7"/>
  <c r="AJ552" i="7" s="1"/>
  <c r="M280" i="7"/>
  <c r="M552" i="7" s="1"/>
  <c r="AI280" i="7"/>
  <c r="AI552" i="7" s="1"/>
  <c r="T280" i="7"/>
  <c r="T552" i="7" s="1"/>
  <c r="K280" i="7"/>
  <c r="K552" i="7" s="1"/>
  <c r="AF280" i="7"/>
  <c r="AF552" i="7" s="1"/>
  <c r="AE280" i="7"/>
  <c r="AE552" i="7" s="1"/>
  <c r="E280" i="7"/>
  <c r="E552" i="7" s="1"/>
  <c r="AK280" i="7"/>
  <c r="AK552" i="7" s="1"/>
  <c r="L280" i="7"/>
  <c r="L552" i="7" s="1"/>
  <c r="AG280" i="7"/>
  <c r="AG552" i="7" s="1"/>
  <c r="D280" i="7"/>
  <c r="D552" i="7" s="1"/>
  <c r="P280" i="7"/>
  <c r="P552" i="7" s="1"/>
  <c r="Q280" i="7"/>
  <c r="Q552" i="7" s="1"/>
  <c r="I280" i="7"/>
  <c r="I552" i="7" s="1"/>
  <c r="U280" i="7"/>
  <c r="U552" i="7" s="1"/>
  <c r="W280" i="7"/>
  <c r="W552" i="7" s="1"/>
  <c r="Y280" i="7"/>
  <c r="Y552" i="7" s="1"/>
  <c r="AA280" i="7"/>
  <c r="AA552" i="7" s="1"/>
  <c r="G280" i="7"/>
  <c r="G552" i="7" s="1"/>
  <c r="AB280" i="7"/>
  <c r="AB552" i="7" s="1"/>
  <c r="B352" i="7"/>
  <c r="E178" i="7"/>
  <c r="B219" i="7" s="1"/>
  <c r="C219" i="7" s="1"/>
  <c r="F607" i="7"/>
  <c r="F884" i="7" s="1"/>
  <c r="F586" i="7"/>
  <c r="F862" i="7" s="1"/>
  <c r="F58" i="8" s="1"/>
  <c r="F131" i="8" s="1"/>
  <c r="F623" i="7"/>
  <c r="F901" i="7" s="1"/>
  <c r="F585" i="7"/>
  <c r="F861" i="7" s="1"/>
  <c r="F622" i="7"/>
  <c r="F900" i="7" s="1"/>
  <c r="F606" i="7"/>
  <c r="F883" i="7" s="1"/>
  <c r="H622" i="7"/>
  <c r="H900" i="7" s="1"/>
  <c r="H585" i="7"/>
  <c r="H861" i="7" s="1"/>
  <c r="H57" i="8" s="1"/>
  <c r="H129" i="8" s="1"/>
  <c r="H606" i="7"/>
  <c r="H883" i="7" s="1"/>
  <c r="H587" i="7"/>
  <c r="H863" i="7" s="1"/>
  <c r="H624" i="7"/>
  <c r="H902" i="7" s="1"/>
  <c r="H608" i="7"/>
  <c r="H885" i="7" s="1"/>
  <c r="C622" i="7"/>
  <c r="C900" i="7" s="1"/>
  <c r="C606" i="7"/>
  <c r="C883" i="7" s="1"/>
  <c r="C585" i="7"/>
  <c r="C861" i="7" s="1"/>
  <c r="C396" i="7"/>
  <c r="H619" i="7"/>
  <c r="H896" i="7" s="1"/>
  <c r="E622" i="7"/>
  <c r="E900" i="7" s="1"/>
  <c r="E606" i="7"/>
  <c r="E883" i="7" s="1"/>
  <c r="E585" i="7"/>
  <c r="E861" i="7" s="1"/>
  <c r="D585" i="7"/>
  <c r="D861" i="7" s="1"/>
  <c r="D622" i="7"/>
  <c r="D900" i="7" s="1"/>
  <c r="D606" i="7"/>
  <c r="D883" i="7" s="1"/>
  <c r="D586" i="7"/>
  <c r="D862" i="7" s="1"/>
  <c r="D623" i="7"/>
  <c r="D901" i="7" s="1"/>
  <c r="D607" i="7"/>
  <c r="D884" i="7" s="1"/>
  <c r="G396" i="7"/>
  <c r="J582" i="7"/>
  <c r="J853" i="7" s="1"/>
  <c r="J619" i="7"/>
  <c r="J896" i="7" s="1"/>
  <c r="J603" i="7"/>
  <c r="J879" i="7" s="1"/>
  <c r="J396" i="7"/>
  <c r="J395" i="7"/>
  <c r="B395" i="7"/>
  <c r="T277" i="7"/>
  <c r="D277" i="7"/>
  <c r="Y277" i="7"/>
  <c r="I277" i="7"/>
  <c r="AE277" i="7"/>
  <c r="P277" i="7"/>
  <c r="AK277" i="7"/>
  <c r="O277" i="7"/>
  <c r="AJ277" i="7"/>
  <c r="U277" i="7"/>
  <c r="L277" i="7"/>
  <c r="AG277" i="7"/>
  <c r="AF277" i="7"/>
  <c r="G277" i="7"/>
  <c r="M277" i="7"/>
  <c r="AI277" i="7"/>
  <c r="E277" i="7"/>
  <c r="Q277" i="7"/>
  <c r="S277" i="7"/>
  <c r="K277" i="7"/>
  <c r="W277" i="7"/>
  <c r="C277" i="7"/>
  <c r="X277" i="7"/>
  <c r="AA277" i="7"/>
  <c r="AB277" i="7"/>
  <c r="H277" i="7"/>
  <c r="AC277" i="7"/>
  <c r="B353" i="7"/>
  <c r="E179" i="7"/>
  <c r="B222" i="7" s="1"/>
  <c r="C222" i="7" s="1"/>
  <c r="F396" i="7"/>
  <c r="F395" i="7"/>
  <c r="I622" i="7"/>
  <c r="I900" i="7" s="1"/>
  <c r="I606" i="7"/>
  <c r="I883" i="7" s="1"/>
  <c r="I585" i="7"/>
  <c r="I861" i="7" s="1"/>
  <c r="I57" i="8" s="1"/>
  <c r="I129" i="8" s="1"/>
  <c r="H586" i="7"/>
  <c r="H862" i="7" s="1"/>
  <c r="H623" i="7"/>
  <c r="H901" i="7" s="1"/>
  <c r="H607" i="7"/>
  <c r="H884" i="7" s="1"/>
  <c r="C587" i="7"/>
  <c r="C863" i="7" s="1"/>
  <c r="C59" i="8" s="1"/>
  <c r="C133" i="8" s="1"/>
  <c r="C624" i="7"/>
  <c r="C902" i="7" s="1"/>
  <c r="C608" i="7"/>
  <c r="C885" i="7" s="1"/>
  <c r="C395" i="7"/>
  <c r="E395" i="7"/>
  <c r="D396" i="7"/>
  <c r="D608" i="7"/>
  <c r="D885" i="7" s="1"/>
  <c r="D587" i="7"/>
  <c r="D863" i="7" s="1"/>
  <c r="D624" i="7"/>
  <c r="D902" i="7" s="1"/>
  <c r="B582" i="7"/>
  <c r="B853" i="7" s="1"/>
  <c r="B619" i="7"/>
  <c r="B896" i="7" s="1"/>
  <c r="B121" i="12" s="1"/>
  <c r="B127" i="13" s="1"/>
  <c r="B102" i="16" s="1"/>
  <c r="B603" i="7"/>
  <c r="B879" i="7" s="1"/>
  <c r="B101" i="12" s="1"/>
  <c r="B113" i="13" s="1"/>
  <c r="B64" i="16" s="1"/>
  <c r="B608" i="7"/>
  <c r="B885" i="7" s="1"/>
  <c r="B107" i="12" s="1"/>
  <c r="B79" i="16" s="1"/>
  <c r="B587" i="7"/>
  <c r="B863" i="7" s="1"/>
  <c r="B624" i="7"/>
  <c r="B902" i="7" s="1"/>
  <c r="B127" i="12" s="1"/>
  <c r="B117" i="16" s="1"/>
  <c r="H583" i="7"/>
  <c r="H854" i="7" s="1"/>
  <c r="D281" i="7"/>
  <c r="D553" i="7" s="1"/>
  <c r="Y281" i="7"/>
  <c r="Y553" i="7" s="1"/>
  <c r="I281" i="7"/>
  <c r="I553" i="7" s="1"/>
  <c r="AE281" i="7"/>
  <c r="AE553" i="7" s="1"/>
  <c r="O281" i="7"/>
  <c r="O553" i="7" s="1"/>
  <c r="AJ281" i="7"/>
  <c r="AJ553" i="7" s="1"/>
  <c r="U281" i="7"/>
  <c r="U553" i="7" s="1"/>
  <c r="T281" i="7"/>
  <c r="T553" i="7" s="1"/>
  <c r="E281" i="7"/>
  <c r="E553" i="7" s="1"/>
  <c r="AA281" i="7"/>
  <c r="AA553" i="7" s="1"/>
  <c r="Q281" i="7"/>
  <c r="Q553" i="7" s="1"/>
  <c r="AK281" i="7"/>
  <c r="AK553" i="7" s="1"/>
  <c r="AB281" i="7"/>
  <c r="AB553" i="7" s="1"/>
  <c r="K281" i="7"/>
  <c r="K553" i="7" s="1"/>
  <c r="G281" i="7"/>
  <c r="G553" i="7" s="1"/>
  <c r="AG281" i="7"/>
  <c r="AG553" i="7" s="1"/>
  <c r="C281" i="7"/>
  <c r="C553" i="7" s="1"/>
  <c r="X281" i="7"/>
  <c r="X553" i="7" s="1"/>
  <c r="P281" i="7"/>
  <c r="P553" i="7" s="1"/>
  <c r="L281" i="7"/>
  <c r="L553" i="7" s="1"/>
  <c r="H281" i="7"/>
  <c r="H553" i="7" s="1"/>
  <c r="AC281" i="7"/>
  <c r="AC553" i="7" s="1"/>
  <c r="AF281" i="7"/>
  <c r="AF553" i="7" s="1"/>
  <c r="W281" i="7"/>
  <c r="W553" i="7" s="1"/>
  <c r="M281" i="7"/>
  <c r="M553" i="7" s="1"/>
  <c r="AI281" i="7"/>
  <c r="AI553" i="7" s="1"/>
  <c r="S281" i="7"/>
  <c r="S553" i="7" s="1"/>
  <c r="F619" i="7"/>
  <c r="F896" i="7" s="1"/>
  <c r="F603" i="7"/>
  <c r="F879" i="7" s="1"/>
  <c r="F582" i="7"/>
  <c r="F853" i="7" s="1"/>
  <c r="I586" i="7"/>
  <c r="I862" i="7" s="1"/>
  <c r="I58" i="8" s="1"/>
  <c r="I131" i="8" s="1"/>
  <c r="I623" i="7"/>
  <c r="I901" i="7" s="1"/>
  <c r="I607" i="7"/>
  <c r="I884" i="7" s="1"/>
  <c r="H396" i="7"/>
  <c r="E624" i="7"/>
  <c r="E902" i="7" s="1"/>
  <c r="E608" i="7"/>
  <c r="E885" i="7" s="1"/>
  <c r="E587" i="7"/>
  <c r="E863" i="7" s="1"/>
  <c r="E59" i="8" s="1"/>
  <c r="E133" i="8" s="1"/>
  <c r="E607" i="7"/>
  <c r="E884" i="7" s="1"/>
  <c r="E623" i="7"/>
  <c r="E901" i="7" s="1"/>
  <c r="E586" i="7"/>
  <c r="E862" i="7" s="1"/>
  <c r="G395" i="7"/>
  <c r="G606" i="7"/>
  <c r="G883" i="7" s="1"/>
  <c r="G585" i="7"/>
  <c r="G861" i="7" s="1"/>
  <c r="G622" i="7"/>
  <c r="G900" i="7" s="1"/>
  <c r="J586" i="7"/>
  <c r="J862" i="7" s="1"/>
  <c r="J623" i="7"/>
  <c r="J901" i="7" s="1"/>
  <c r="J607" i="7"/>
  <c r="J884" i="7" s="1"/>
  <c r="B623" i="7"/>
  <c r="B901" i="7" s="1"/>
  <c r="B126" i="12" s="1"/>
  <c r="B115" i="16" s="1"/>
  <c r="B607" i="7"/>
  <c r="B884" i="7" s="1"/>
  <c r="B106" i="12" s="1"/>
  <c r="B77" i="16" s="1"/>
  <c r="B586" i="7"/>
  <c r="B862" i="7" s="1"/>
  <c r="B396" i="7"/>
  <c r="H604" i="7"/>
  <c r="H880" i="7" s="1"/>
  <c r="E603" i="7"/>
  <c r="E879" i="7" s="1"/>
  <c r="E582" i="7"/>
  <c r="E853" i="7" s="1"/>
  <c r="E619" i="7"/>
  <c r="E896" i="7" s="1"/>
  <c r="F624" i="7"/>
  <c r="F902" i="7" s="1"/>
  <c r="F608" i="7"/>
  <c r="F885" i="7" s="1"/>
  <c r="F587" i="7"/>
  <c r="F863" i="7" s="1"/>
  <c r="F59" i="8" s="1"/>
  <c r="F133" i="8" s="1"/>
  <c r="G603" i="7"/>
  <c r="G879" i="7" s="1"/>
  <c r="I587" i="7"/>
  <c r="I863" i="7" s="1"/>
  <c r="I624" i="7"/>
  <c r="I902" i="7" s="1"/>
  <c r="I608" i="7"/>
  <c r="I885" i="7" s="1"/>
  <c r="I395" i="7"/>
  <c r="H395" i="7"/>
  <c r="C586" i="7"/>
  <c r="C862" i="7" s="1"/>
  <c r="C623" i="7"/>
  <c r="C901" i="7" s="1"/>
  <c r="C607" i="7"/>
  <c r="C884" i="7" s="1"/>
  <c r="E396" i="7"/>
  <c r="D395" i="7"/>
  <c r="G586" i="7"/>
  <c r="G862" i="7" s="1"/>
  <c r="G623" i="7"/>
  <c r="G901" i="7" s="1"/>
  <c r="G607" i="7"/>
  <c r="G884" i="7" s="1"/>
  <c r="G608" i="7"/>
  <c r="G885" i="7" s="1"/>
  <c r="G587" i="7"/>
  <c r="G863" i="7" s="1"/>
  <c r="G624" i="7"/>
  <c r="G902" i="7" s="1"/>
  <c r="J604" i="7"/>
  <c r="J880" i="7" s="1"/>
  <c r="J583" i="7"/>
  <c r="J854" i="7" s="1"/>
  <c r="J620" i="7"/>
  <c r="J897" i="7" s="1"/>
  <c r="J608" i="7"/>
  <c r="J885" i="7" s="1"/>
  <c r="J587" i="7"/>
  <c r="J863" i="7" s="1"/>
  <c r="J624" i="7"/>
  <c r="J902" i="7" s="1"/>
  <c r="J622" i="7"/>
  <c r="J900" i="7" s="1"/>
  <c r="J606" i="7"/>
  <c r="J883" i="7" s="1"/>
  <c r="J585" i="7"/>
  <c r="J861" i="7" s="1"/>
  <c r="B620" i="7"/>
  <c r="B897" i="7" s="1"/>
  <c r="B122" i="12" s="1"/>
  <c r="B128" i="13" s="1"/>
  <c r="B103" i="16" s="1"/>
  <c r="B604" i="7"/>
  <c r="B880" i="7" s="1"/>
  <c r="B102" i="12" s="1"/>
  <c r="B114" i="13" s="1"/>
  <c r="B65" i="16" s="1"/>
  <c r="B583" i="7"/>
  <c r="B854" i="7" s="1"/>
  <c r="B622" i="7"/>
  <c r="B900" i="7" s="1"/>
  <c r="B125" i="12" s="1"/>
  <c r="B113" i="16" s="1"/>
  <c r="B606" i="7"/>
  <c r="B883" i="7" s="1"/>
  <c r="B105" i="12" s="1"/>
  <c r="B75" i="16" s="1"/>
  <c r="B585" i="7"/>
  <c r="B861" i="7" s="1"/>
  <c r="C729" i="7"/>
  <c r="J874" i="22"/>
  <c r="J125" i="9"/>
  <c r="K31" i="23"/>
  <c r="G766" i="22"/>
  <c r="J34" i="23"/>
  <c r="J861" i="22"/>
  <c r="H125" i="9"/>
  <c r="J8" i="23"/>
  <c r="F47" i="22"/>
  <c r="H263" i="22"/>
  <c r="J21" i="23"/>
  <c r="K455" i="22"/>
  <c r="J455" i="22"/>
  <c r="I343" i="22"/>
  <c r="H171" i="22"/>
  <c r="F72" i="8"/>
  <c r="H72" i="8"/>
  <c r="B691" i="7"/>
  <c r="E691" i="7" s="1"/>
  <c r="B727" i="7" s="1"/>
  <c r="C727" i="7" s="1"/>
  <c r="J85" i="8"/>
  <c r="L392" i="22"/>
  <c r="I391" i="22"/>
  <c r="J391" i="22" s="1"/>
  <c r="J31" i="23"/>
  <c r="G765" i="22"/>
  <c r="I456" i="22"/>
  <c r="L455" i="22"/>
  <c r="C56" i="10"/>
  <c r="H56" i="10" s="1"/>
  <c r="L68" i="10" s="1"/>
  <c r="B56" i="10"/>
  <c r="K29" i="23"/>
  <c r="G702" i="22"/>
  <c r="J30" i="23"/>
  <c r="J733" i="22"/>
  <c r="G829" i="22"/>
  <c r="G842" i="22"/>
  <c r="C89" i="8"/>
  <c r="C126" i="8" s="1"/>
  <c r="E89" i="8"/>
  <c r="E126" i="8" s="1"/>
  <c r="D626" i="22"/>
  <c r="J89" i="8"/>
  <c r="J126" i="8" s="1"/>
  <c r="H89" i="8"/>
  <c r="H126" i="8" s="1"/>
  <c r="B89" i="8"/>
  <c r="B126" i="8" s="1"/>
  <c r="G89" i="8"/>
  <c r="G126" i="8" s="1"/>
  <c r="I89" i="8"/>
  <c r="I126" i="8" s="1"/>
  <c r="F89" i="8"/>
  <c r="F126" i="8" s="1"/>
  <c r="B72" i="8"/>
  <c r="G72" i="8"/>
  <c r="B53" i="4"/>
  <c r="B67" i="4"/>
  <c r="E53" i="14"/>
  <c r="E63" i="14" s="1"/>
  <c r="D53" i="14"/>
  <c r="D63" i="14" s="1"/>
  <c r="C53" i="14"/>
  <c r="C63" i="14" s="1"/>
  <c r="B53" i="14"/>
  <c r="B63" i="14" s="1"/>
  <c r="F370" i="22"/>
  <c r="F360" i="22"/>
  <c r="F371" i="22"/>
  <c r="H360" i="22"/>
  <c r="F359" i="22"/>
  <c r="B366" i="7"/>
  <c r="D366" i="7"/>
  <c r="C366" i="7"/>
  <c r="E48" i="22"/>
  <c r="E47" i="22"/>
  <c r="H435" i="22"/>
  <c r="H434" i="22"/>
  <c r="H424" i="22"/>
  <c r="H423" i="22"/>
  <c r="J424" i="22"/>
  <c r="J423" i="22"/>
  <c r="E683" i="22"/>
  <c r="E678" i="22"/>
  <c r="E674" i="22"/>
  <c r="E670" i="22"/>
  <c r="E666" i="22"/>
  <c r="E662" i="22"/>
  <c r="E679" i="22"/>
  <c r="E675" i="22"/>
  <c r="E671" i="22"/>
  <c r="E667" i="22"/>
  <c r="E663" i="22"/>
  <c r="E680" i="22"/>
  <c r="E676" i="22"/>
  <c r="E672" i="22"/>
  <c r="E668" i="22"/>
  <c r="E664" i="22"/>
  <c r="E682" i="22"/>
  <c r="E681" i="22"/>
  <c r="E677" i="22"/>
  <c r="E673" i="22"/>
  <c r="E669" i="22"/>
  <c r="E665" i="22"/>
  <c r="E661" i="22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H340" i="22"/>
  <c r="F336" i="22"/>
  <c r="F334" i="22"/>
  <c r="F332" i="22"/>
  <c r="F330" i="22"/>
  <c r="F328" i="22"/>
  <c r="F327" i="22"/>
  <c r="H325" i="22"/>
  <c r="H323" i="22"/>
  <c r="H321" i="22"/>
  <c r="H319" i="22"/>
  <c r="H341" i="22"/>
  <c r="H339" i="22"/>
  <c r="H338" i="22"/>
  <c r="F338" i="22"/>
  <c r="F337" i="22"/>
  <c r="F335" i="22"/>
  <c r="F333" i="22"/>
  <c r="F331" i="22"/>
  <c r="F329" i="22"/>
  <c r="H327" i="22"/>
  <c r="H326" i="22"/>
  <c r="H324" i="22"/>
  <c r="H322" i="22"/>
  <c r="H320" i="22"/>
  <c r="C476" i="22"/>
  <c r="I84" i="8"/>
  <c r="E84" i="8"/>
  <c r="H84" i="8"/>
  <c r="D84" i="8"/>
  <c r="G84" i="8"/>
  <c r="C84" i="8"/>
  <c r="B28" i="10"/>
  <c r="B40" i="10" s="1"/>
  <c r="D56" i="10" s="1"/>
  <c r="E56" i="10" s="1"/>
  <c r="G56" i="10" s="1"/>
  <c r="K68" i="10" s="1"/>
  <c r="J84" i="8"/>
  <c r="F84" i="8"/>
  <c r="B84" i="8"/>
  <c r="C690" i="7"/>
  <c r="B690" i="7"/>
  <c r="E690" i="7" s="1"/>
  <c r="B726" i="7" s="1"/>
  <c r="C726" i="7" s="1"/>
  <c r="D690" i="7"/>
  <c r="D726" i="7"/>
  <c r="D589" i="22"/>
  <c r="D585" i="22"/>
  <c r="D581" i="22"/>
  <c r="D577" i="22"/>
  <c r="D574" i="22"/>
  <c r="D570" i="22"/>
  <c r="D583" i="22"/>
  <c r="D572" i="22"/>
  <c r="D588" i="22"/>
  <c r="D586" i="22"/>
  <c r="D579" i="22"/>
  <c r="D575" i="22"/>
  <c r="D584" i="22"/>
  <c r="D582" i="22"/>
  <c r="D573" i="22"/>
  <c r="D571" i="22"/>
  <c r="D578" i="22"/>
  <c r="D576" i="22"/>
  <c r="D569" i="22"/>
  <c r="D587" i="22"/>
  <c r="D580" i="22"/>
  <c r="E306" i="22"/>
  <c r="E296" i="22"/>
  <c r="E307" i="22"/>
  <c r="G296" i="22"/>
  <c r="G295" i="22"/>
  <c r="E295" i="22"/>
  <c r="G734" i="22"/>
  <c r="I746" i="22"/>
  <c r="G745" i="22"/>
  <c r="G744" i="22"/>
  <c r="I734" i="22"/>
  <c r="I733" i="22"/>
  <c r="G746" i="22"/>
  <c r="G733" i="22"/>
  <c r="C53" i="4"/>
  <c r="D52" i="4"/>
  <c r="B83" i="4"/>
  <c r="E243" i="22"/>
  <c r="E242" i="22"/>
  <c r="G231" i="22"/>
  <c r="E232" i="22"/>
  <c r="E231" i="22"/>
  <c r="G232" i="22"/>
  <c r="E140" i="22"/>
  <c r="E139" i="22"/>
  <c r="E183" i="22"/>
  <c r="G171" i="22"/>
  <c r="G172" i="22"/>
  <c r="E172" i="22"/>
  <c r="E171" i="22"/>
  <c r="E182" i="22"/>
  <c r="E90" i="22"/>
  <c r="E80" i="22"/>
  <c r="G80" i="22"/>
  <c r="G79" i="22"/>
  <c r="E79" i="22"/>
  <c r="E91" i="22"/>
  <c r="E607" i="22"/>
  <c r="G607" i="22"/>
  <c r="F778" i="22"/>
  <c r="F766" i="22"/>
  <c r="F765" i="22"/>
  <c r="E275" i="22"/>
  <c r="G263" i="22"/>
  <c r="E274" i="22"/>
  <c r="G264" i="22"/>
  <c r="E264" i="22"/>
  <c r="E263" i="22"/>
  <c r="G873" i="22"/>
  <c r="I862" i="22"/>
  <c r="I874" i="22"/>
  <c r="G872" i="22"/>
  <c r="I861" i="22"/>
  <c r="G874" i="22"/>
  <c r="G862" i="22"/>
  <c r="G861" i="22"/>
  <c r="F714" i="22"/>
  <c r="F702" i="22"/>
  <c r="F701" i="22"/>
  <c r="G811" i="22"/>
  <c r="I809" i="22"/>
  <c r="G807" i="22"/>
  <c r="G806" i="22"/>
  <c r="G805" i="22"/>
  <c r="G804" i="22"/>
  <c r="G803" i="22"/>
  <c r="G802" i="22"/>
  <c r="G801" i="22"/>
  <c r="G800" i="22"/>
  <c r="G799" i="22"/>
  <c r="G798" i="22"/>
  <c r="I796" i="22"/>
  <c r="I795" i="22"/>
  <c r="I794" i="22"/>
  <c r="I793" i="22"/>
  <c r="I792" i="22"/>
  <c r="I791" i="22"/>
  <c r="I790" i="22"/>
  <c r="I789" i="22"/>
  <c r="G795" i="22"/>
  <c r="I810" i="22"/>
  <c r="G809" i="22"/>
  <c r="G808" i="22"/>
  <c r="I806" i="22"/>
  <c r="I804" i="22"/>
  <c r="I802" i="22"/>
  <c r="I800" i="22"/>
  <c r="I798" i="22"/>
  <c r="I797" i="22"/>
  <c r="I811" i="22"/>
  <c r="G810" i="22"/>
  <c r="G797" i="22"/>
  <c r="G796" i="22"/>
  <c r="G794" i="22"/>
  <c r="G792" i="22"/>
  <c r="G790" i="22"/>
  <c r="I808" i="22"/>
  <c r="I807" i="22"/>
  <c r="I805" i="22"/>
  <c r="I803" i="22"/>
  <c r="I801" i="22"/>
  <c r="I799" i="22"/>
  <c r="G789" i="22"/>
  <c r="G791" i="22"/>
  <c r="G793" i="22"/>
  <c r="H402" i="22"/>
  <c r="H403" i="22"/>
  <c r="J392" i="22"/>
  <c r="H391" i="22"/>
  <c r="H392" i="22"/>
  <c r="C367" i="7"/>
  <c r="B367" i="7"/>
  <c r="D367" i="7"/>
  <c r="I583" i="7" l="1"/>
  <c r="I854" i="7" s="1"/>
  <c r="C604" i="7"/>
  <c r="C880" i="7" s="1"/>
  <c r="C619" i="7"/>
  <c r="C896" i="7" s="1"/>
  <c r="F620" i="7"/>
  <c r="F897" i="7" s="1"/>
  <c r="G620" i="7"/>
  <c r="G897" i="7" s="1"/>
  <c r="I620" i="7"/>
  <c r="I897" i="7" s="1"/>
  <c r="D582" i="7"/>
  <c r="D853" i="7" s="1"/>
  <c r="E604" i="7"/>
  <c r="E880" i="7" s="1"/>
  <c r="H603" i="7"/>
  <c r="H879" i="7" s="1"/>
  <c r="G582" i="7"/>
  <c r="G853" i="7" s="1"/>
  <c r="I619" i="7"/>
  <c r="I896" i="7" s="1"/>
  <c r="D603" i="7"/>
  <c r="D879" i="7" s="1"/>
  <c r="C582" i="7"/>
  <c r="C853" i="7" s="1"/>
  <c r="G619" i="7"/>
  <c r="G896" i="7" s="1"/>
  <c r="I582" i="7"/>
  <c r="I853" i="7" s="1"/>
  <c r="C620" i="7"/>
  <c r="C897" i="7" s="1"/>
  <c r="F583" i="7"/>
  <c r="F854" i="7" s="1"/>
  <c r="G583" i="7"/>
  <c r="G854" i="7" s="1"/>
  <c r="E620" i="7"/>
  <c r="E897" i="7" s="1"/>
  <c r="D583" i="7"/>
  <c r="D854" i="7" s="1"/>
  <c r="D619" i="7"/>
  <c r="D896" i="7" s="1"/>
  <c r="D53" i="8" s="1"/>
  <c r="D118" i="8" s="1"/>
  <c r="D145" i="9" s="1"/>
  <c r="I604" i="7"/>
  <c r="I880" i="7" s="1"/>
  <c r="F604" i="7"/>
  <c r="F880" i="7" s="1"/>
  <c r="G604" i="7"/>
  <c r="G880" i="7" s="1"/>
  <c r="E583" i="7"/>
  <c r="E854" i="7" s="1"/>
  <c r="E54" i="8" s="1"/>
  <c r="E119" i="8" s="1"/>
  <c r="E146" i="9" s="1"/>
  <c r="H582" i="7"/>
  <c r="H853" i="7" s="1"/>
  <c r="D604" i="7"/>
  <c r="D880" i="7" s="1"/>
  <c r="E53" i="8"/>
  <c r="E118" i="8" s="1"/>
  <c r="E145" i="9" s="1"/>
  <c r="J54" i="8"/>
  <c r="J119" i="8" s="1"/>
  <c r="J146" i="9" s="1"/>
  <c r="I444" i="22"/>
  <c r="H456" i="22"/>
  <c r="H467" i="22"/>
  <c r="H455" i="22"/>
  <c r="H466" i="22"/>
  <c r="M287" i="7"/>
  <c r="M559" i="7" s="1"/>
  <c r="AC287" i="7"/>
  <c r="AC559" i="7" s="1"/>
  <c r="G287" i="7"/>
  <c r="G559" i="7" s="1"/>
  <c r="AB287" i="7"/>
  <c r="AB559" i="7" s="1"/>
  <c r="AF287" i="7"/>
  <c r="AF559" i="7" s="1"/>
  <c r="H287" i="7"/>
  <c r="H559" i="7" s="1"/>
  <c r="Y287" i="7"/>
  <c r="Y559" i="7" s="1"/>
  <c r="AK287" i="7"/>
  <c r="AK559" i="7" s="1"/>
  <c r="AE287" i="7"/>
  <c r="AE559" i="7" s="1"/>
  <c r="S287" i="7"/>
  <c r="S559" i="7" s="1"/>
  <c r="T287" i="7"/>
  <c r="T559" i="7" s="1"/>
  <c r="E287" i="7"/>
  <c r="E559" i="7" s="1"/>
  <c r="AI287" i="7"/>
  <c r="AI559" i="7" s="1"/>
  <c r="K287" i="7"/>
  <c r="K559" i="7" s="1"/>
  <c r="O287" i="7"/>
  <c r="O559" i="7" s="1"/>
  <c r="C287" i="7"/>
  <c r="C559" i="7" s="1"/>
  <c r="D287" i="7"/>
  <c r="D559" i="7" s="1"/>
  <c r="L287" i="7"/>
  <c r="L559" i="7" s="1"/>
  <c r="U287" i="7"/>
  <c r="U559" i="7" s="1"/>
  <c r="Q287" i="7"/>
  <c r="Q559" i="7" s="1"/>
  <c r="AG287" i="7"/>
  <c r="AG559" i="7" s="1"/>
  <c r="W287" i="7"/>
  <c r="W559" i="7" s="1"/>
  <c r="P287" i="7"/>
  <c r="P559" i="7" s="1"/>
  <c r="I287" i="7"/>
  <c r="I559" i="7" s="1"/>
  <c r="AJ287" i="7"/>
  <c r="AJ559" i="7" s="1"/>
  <c r="X287" i="7"/>
  <c r="X559" i="7" s="1"/>
  <c r="AA287" i="7"/>
  <c r="AA559" i="7" s="1"/>
  <c r="B739" i="7"/>
  <c r="B73" i="14"/>
  <c r="B72" i="14"/>
  <c r="B79" i="14"/>
  <c r="M283" i="7"/>
  <c r="M298" i="7" s="1"/>
  <c r="E283" i="7"/>
  <c r="E298" i="7" s="1"/>
  <c r="Q283" i="7"/>
  <c r="Q298" i="7" s="1"/>
  <c r="AC283" i="7"/>
  <c r="AC298" i="7" s="1"/>
  <c r="Y283" i="7"/>
  <c r="Y298" i="7" s="1"/>
  <c r="U283" i="7"/>
  <c r="U298" i="7" s="1"/>
  <c r="AK283" i="7"/>
  <c r="AK298" i="7" s="1"/>
  <c r="AG283" i="7"/>
  <c r="AG298" i="7" s="1"/>
  <c r="K283" i="7"/>
  <c r="K298" i="7" s="1"/>
  <c r="O283" i="7"/>
  <c r="O298" i="7" s="1"/>
  <c r="X283" i="7"/>
  <c r="X298" i="7" s="1"/>
  <c r="AB283" i="7"/>
  <c r="AB298" i="7" s="1"/>
  <c r="G283" i="7"/>
  <c r="G298" i="7" s="1"/>
  <c r="S283" i="7"/>
  <c r="S298" i="7" s="1"/>
  <c r="AI283" i="7"/>
  <c r="AI298" i="7" s="1"/>
  <c r="W283" i="7"/>
  <c r="W298" i="7" s="1"/>
  <c r="D283" i="7"/>
  <c r="D298" i="7" s="1"/>
  <c r="L283" i="7"/>
  <c r="L298" i="7" s="1"/>
  <c r="AA283" i="7"/>
  <c r="AA298" i="7" s="1"/>
  <c r="T283" i="7"/>
  <c r="T298" i="7" s="1"/>
  <c r="C283" i="7"/>
  <c r="C298" i="7" s="1"/>
  <c r="B475" i="7" s="1"/>
  <c r="P283" i="7"/>
  <c r="P298" i="7" s="1"/>
  <c r="I283" i="7"/>
  <c r="I298" i="7" s="1"/>
  <c r="AJ283" i="7"/>
  <c r="AJ298" i="7" s="1"/>
  <c r="AE283" i="7"/>
  <c r="AE298" i="7" s="1"/>
  <c r="AF283" i="7"/>
  <c r="AF298" i="7" s="1"/>
  <c r="H283" i="7"/>
  <c r="H298" i="7" s="1"/>
  <c r="I603" i="7"/>
  <c r="I879" i="7" s="1"/>
  <c r="B77" i="14"/>
  <c r="I360" i="22"/>
  <c r="U284" i="7"/>
  <c r="U299" i="7" s="1"/>
  <c r="AG284" i="7"/>
  <c r="AG299" i="7" s="1"/>
  <c r="AK284" i="7"/>
  <c r="AK299" i="7" s="1"/>
  <c r="M284" i="7"/>
  <c r="M299" i="7" s="1"/>
  <c r="Y284" i="7"/>
  <c r="Y299" i="7" s="1"/>
  <c r="E284" i="7"/>
  <c r="E299" i="7" s="1"/>
  <c r="AC284" i="7"/>
  <c r="AC299" i="7" s="1"/>
  <c r="Q284" i="7"/>
  <c r="Q299" i="7" s="1"/>
  <c r="L284" i="7"/>
  <c r="L299" i="7" s="1"/>
  <c r="P284" i="7"/>
  <c r="P299" i="7" s="1"/>
  <c r="I284" i="7"/>
  <c r="I299" i="7" s="1"/>
  <c r="X284" i="7"/>
  <c r="X299" i="7" s="1"/>
  <c r="H284" i="7"/>
  <c r="H299" i="7" s="1"/>
  <c r="AI284" i="7"/>
  <c r="AI299" i="7" s="1"/>
  <c r="K284" i="7"/>
  <c r="K299" i="7" s="1"/>
  <c r="D476" i="7" s="1"/>
  <c r="O284" i="7"/>
  <c r="O299" i="7" s="1"/>
  <c r="D284" i="7"/>
  <c r="D299" i="7" s="1"/>
  <c r="G284" i="7"/>
  <c r="G299" i="7" s="1"/>
  <c r="AA284" i="7"/>
  <c r="AA299" i="7" s="1"/>
  <c r="S284" i="7"/>
  <c r="S299" i="7" s="1"/>
  <c r="C284" i="7"/>
  <c r="C299" i="7" s="1"/>
  <c r="AF284" i="7"/>
  <c r="AF299" i="7" s="1"/>
  <c r="W284" i="7"/>
  <c r="W299" i="7" s="1"/>
  <c r="G476" i="7" s="1"/>
  <c r="AJ284" i="7"/>
  <c r="AJ299" i="7" s="1"/>
  <c r="AB284" i="7"/>
  <c r="AB299" i="7" s="1"/>
  <c r="AE284" i="7"/>
  <c r="AE299" i="7" s="1"/>
  <c r="I476" i="7" s="1"/>
  <c r="T284" i="7"/>
  <c r="T299" i="7" s="1"/>
  <c r="B75" i="14"/>
  <c r="J20" i="23"/>
  <c r="K423" i="22"/>
  <c r="J18" i="23"/>
  <c r="I359" i="22"/>
  <c r="H53" i="8"/>
  <c r="H118" i="8" s="1"/>
  <c r="H145" i="9" s="1"/>
  <c r="B57" i="8"/>
  <c r="B129" i="8" s="1"/>
  <c r="B80" i="12"/>
  <c r="B37" i="16" s="1"/>
  <c r="G59" i="8"/>
  <c r="G133" i="8" s="1"/>
  <c r="G58" i="8"/>
  <c r="G131" i="8" s="1"/>
  <c r="C58" i="8"/>
  <c r="C131" i="8" s="1"/>
  <c r="I53" i="8"/>
  <c r="I118" i="8" s="1"/>
  <c r="I145" i="9" s="1"/>
  <c r="G57" i="8"/>
  <c r="G129" i="8" s="1"/>
  <c r="I54" i="8"/>
  <c r="I119" i="8" s="1"/>
  <c r="I146" i="9" s="1"/>
  <c r="F53" i="8"/>
  <c r="F118" i="8" s="1"/>
  <c r="F145" i="9" s="1"/>
  <c r="J578" i="7"/>
  <c r="J849" i="7" s="1"/>
  <c r="J599" i="7"/>
  <c r="J875" i="7" s="1"/>
  <c r="D578" i="7"/>
  <c r="D849" i="7" s="1"/>
  <c r="D599" i="7"/>
  <c r="D875" i="7" s="1"/>
  <c r="H578" i="7"/>
  <c r="H849" i="7" s="1"/>
  <c r="H599" i="7"/>
  <c r="H875" i="7" s="1"/>
  <c r="B59" i="8"/>
  <c r="B133" i="8" s="1"/>
  <c r="B82" i="12"/>
  <c r="B41" i="16" s="1"/>
  <c r="B72" i="12"/>
  <c r="B90" i="13" s="1"/>
  <c r="B26" i="16" s="1"/>
  <c r="B53" i="8"/>
  <c r="B118" i="8" s="1"/>
  <c r="B145" i="9" s="1"/>
  <c r="G54" i="8"/>
  <c r="G119" i="8" s="1"/>
  <c r="G146" i="9" s="1"/>
  <c r="D59" i="8"/>
  <c r="D133" i="8" s="1"/>
  <c r="H58" i="8"/>
  <c r="H131" i="8" s="1"/>
  <c r="D57" i="8"/>
  <c r="D129" i="8" s="1"/>
  <c r="E57" i="8"/>
  <c r="E129" i="8" s="1"/>
  <c r="C577" i="7"/>
  <c r="C848" i="7" s="1"/>
  <c r="C598" i="7"/>
  <c r="C874" i="7" s="1"/>
  <c r="E598" i="7"/>
  <c r="E874" i="7" s="1"/>
  <c r="E577" i="7"/>
  <c r="E848" i="7" s="1"/>
  <c r="B598" i="7"/>
  <c r="B874" i="7" s="1"/>
  <c r="B96" i="12" s="1"/>
  <c r="B108" i="13" s="1"/>
  <c r="B59" i="16" s="1"/>
  <c r="B577" i="7"/>
  <c r="B848" i="7" s="1"/>
  <c r="H579" i="7"/>
  <c r="H850" i="7" s="1"/>
  <c r="H600" i="7"/>
  <c r="H876" i="7" s="1"/>
  <c r="D600" i="7"/>
  <c r="D876" i="7" s="1"/>
  <c r="D579" i="7"/>
  <c r="D850" i="7" s="1"/>
  <c r="B599" i="7"/>
  <c r="B875" i="7" s="1"/>
  <c r="B97" i="12" s="1"/>
  <c r="B109" i="13" s="1"/>
  <c r="B60" i="16" s="1"/>
  <c r="B578" i="7"/>
  <c r="B849" i="7" s="1"/>
  <c r="E599" i="7"/>
  <c r="E875" i="7" s="1"/>
  <c r="E578" i="7"/>
  <c r="E849" i="7" s="1"/>
  <c r="J53" i="8"/>
  <c r="J118" i="8" s="1"/>
  <c r="J145" i="9" s="1"/>
  <c r="D58" i="8"/>
  <c r="D131" i="8" s="1"/>
  <c r="F57" i="8"/>
  <c r="F129" i="8" s="1"/>
  <c r="G275" i="7"/>
  <c r="G413" i="7" s="1"/>
  <c r="AB275" i="7"/>
  <c r="AB413" i="7" s="1"/>
  <c r="L275" i="7"/>
  <c r="L413" i="7" s="1"/>
  <c r="AG275" i="7"/>
  <c r="AG413" i="7" s="1"/>
  <c r="S275" i="7"/>
  <c r="S413" i="7" s="1"/>
  <c r="Q275" i="7"/>
  <c r="Q413" i="7" s="1"/>
  <c r="C275" i="7"/>
  <c r="C413" i="7" s="1"/>
  <c r="X275" i="7"/>
  <c r="X413" i="7" s="1"/>
  <c r="W275" i="7"/>
  <c r="W413" i="7" s="1"/>
  <c r="H275" i="7"/>
  <c r="H413" i="7" s="1"/>
  <c r="AC275" i="7"/>
  <c r="AC413" i="7" s="1"/>
  <c r="T275" i="7"/>
  <c r="T413" i="7" s="1"/>
  <c r="K275" i="7"/>
  <c r="K413" i="7" s="1"/>
  <c r="M275" i="7"/>
  <c r="M413" i="7" s="1"/>
  <c r="D275" i="7"/>
  <c r="D413" i="7" s="1"/>
  <c r="AE275" i="7"/>
  <c r="AE413" i="7" s="1"/>
  <c r="AI275" i="7"/>
  <c r="AI413" i="7" s="1"/>
  <c r="I275" i="7"/>
  <c r="I413" i="7" s="1"/>
  <c r="AJ275" i="7"/>
  <c r="AJ413" i="7" s="1"/>
  <c r="AA275" i="7"/>
  <c r="AA413" i="7" s="1"/>
  <c r="O275" i="7"/>
  <c r="O413" i="7" s="1"/>
  <c r="E275" i="7"/>
  <c r="E413" i="7" s="1"/>
  <c r="AF275" i="7"/>
  <c r="AF413" i="7" s="1"/>
  <c r="Y275" i="7"/>
  <c r="Y413" i="7" s="1"/>
  <c r="P275" i="7"/>
  <c r="P413" i="7" s="1"/>
  <c r="AK275" i="7"/>
  <c r="AK413" i="7" s="1"/>
  <c r="U275" i="7"/>
  <c r="U413" i="7" s="1"/>
  <c r="H598" i="7"/>
  <c r="H874" i="7" s="1"/>
  <c r="H577" i="7"/>
  <c r="H848" i="7" s="1"/>
  <c r="I598" i="7"/>
  <c r="I874" i="7" s="1"/>
  <c r="I577" i="7"/>
  <c r="I848" i="7" s="1"/>
  <c r="J598" i="7"/>
  <c r="J874" i="7" s="1"/>
  <c r="J577" i="7"/>
  <c r="J848" i="7" s="1"/>
  <c r="F598" i="7"/>
  <c r="F874" i="7" s="1"/>
  <c r="F577" i="7"/>
  <c r="F848" i="7" s="1"/>
  <c r="G579" i="7"/>
  <c r="G850" i="7" s="1"/>
  <c r="G600" i="7"/>
  <c r="G876" i="7" s="1"/>
  <c r="B579" i="7"/>
  <c r="B850" i="7" s="1"/>
  <c r="B600" i="7"/>
  <c r="B876" i="7" s="1"/>
  <c r="B98" i="12" s="1"/>
  <c r="B110" i="13" s="1"/>
  <c r="B61" i="16" s="1"/>
  <c r="J57" i="8"/>
  <c r="J129" i="8" s="1"/>
  <c r="J59" i="8"/>
  <c r="J133" i="8" s="1"/>
  <c r="I59" i="8"/>
  <c r="I133" i="8" s="1"/>
  <c r="B81" i="12"/>
  <c r="B39" i="16" s="1"/>
  <c r="B58" i="8"/>
  <c r="B131" i="8" s="1"/>
  <c r="E58" i="8"/>
  <c r="E131" i="8" s="1"/>
  <c r="G599" i="7"/>
  <c r="G875" i="7" s="1"/>
  <c r="G578" i="7"/>
  <c r="G849" i="7" s="1"/>
  <c r="I599" i="7"/>
  <c r="I875" i="7" s="1"/>
  <c r="I578" i="7"/>
  <c r="I849" i="7" s="1"/>
  <c r="H54" i="8"/>
  <c r="H119" i="8" s="1"/>
  <c r="H146" i="9" s="1"/>
  <c r="E278" i="7"/>
  <c r="E414" i="7" s="1"/>
  <c r="AA278" i="7"/>
  <c r="AA414" i="7" s="1"/>
  <c r="K278" i="7"/>
  <c r="K414" i="7" s="1"/>
  <c r="AF278" i="7"/>
  <c r="AF414" i="7" s="1"/>
  <c r="P278" i="7"/>
  <c r="P414" i="7" s="1"/>
  <c r="AK278" i="7"/>
  <c r="AK414" i="7" s="1"/>
  <c r="W278" i="7"/>
  <c r="W414" i="7" s="1"/>
  <c r="U278" i="7"/>
  <c r="U414" i="7" s="1"/>
  <c r="G278" i="7"/>
  <c r="G414" i="7" s="1"/>
  <c r="AB278" i="7"/>
  <c r="AB414" i="7" s="1"/>
  <c r="S278" i="7"/>
  <c r="S414" i="7" s="1"/>
  <c r="C278" i="7"/>
  <c r="C414" i="7" s="1"/>
  <c r="AC278" i="7"/>
  <c r="AC414" i="7" s="1"/>
  <c r="T278" i="7"/>
  <c r="T414" i="7" s="1"/>
  <c r="L278" i="7"/>
  <c r="L414" i="7" s="1"/>
  <c r="H278" i="7"/>
  <c r="H414" i="7" s="1"/>
  <c r="AI278" i="7"/>
  <c r="AI414" i="7" s="1"/>
  <c r="D278" i="7"/>
  <c r="D414" i="7" s="1"/>
  <c r="Y278" i="7"/>
  <c r="Y414" i="7" s="1"/>
  <c r="Q278" i="7"/>
  <c r="Q414" i="7" s="1"/>
  <c r="M278" i="7"/>
  <c r="M414" i="7" s="1"/>
  <c r="I278" i="7"/>
  <c r="I414" i="7" s="1"/>
  <c r="AE278" i="7"/>
  <c r="AE414" i="7" s="1"/>
  <c r="AG278" i="7"/>
  <c r="AG414" i="7" s="1"/>
  <c r="X278" i="7"/>
  <c r="X414" i="7" s="1"/>
  <c r="O278" i="7"/>
  <c r="O414" i="7" s="1"/>
  <c r="AJ278" i="7"/>
  <c r="AJ414" i="7" s="1"/>
  <c r="D54" i="8"/>
  <c r="D119" i="8" s="1"/>
  <c r="D146" i="9" s="1"/>
  <c r="C57" i="8"/>
  <c r="C129" i="8" s="1"/>
  <c r="E600" i="7"/>
  <c r="E876" i="7" s="1"/>
  <c r="E579" i="7"/>
  <c r="E850" i="7" s="1"/>
  <c r="I579" i="7"/>
  <c r="I850" i="7" s="1"/>
  <c r="I600" i="7"/>
  <c r="I876" i="7" s="1"/>
  <c r="B73" i="12"/>
  <c r="B91" i="13" s="1"/>
  <c r="B27" i="16" s="1"/>
  <c r="B54" i="8"/>
  <c r="B119" i="8" s="1"/>
  <c r="B146" i="9" s="1"/>
  <c r="C53" i="8"/>
  <c r="C118" i="8" s="1"/>
  <c r="C145" i="9" s="1"/>
  <c r="G53" i="8"/>
  <c r="G118" i="8" s="1"/>
  <c r="G145" i="9" s="1"/>
  <c r="J58" i="8"/>
  <c r="J131" i="8" s="1"/>
  <c r="C54" i="8"/>
  <c r="C119" i="8" s="1"/>
  <c r="C146" i="9" s="1"/>
  <c r="F599" i="7"/>
  <c r="F875" i="7" s="1"/>
  <c r="F578" i="7"/>
  <c r="F849" i="7" s="1"/>
  <c r="C599" i="7"/>
  <c r="C875" i="7" s="1"/>
  <c r="C578" i="7"/>
  <c r="C849" i="7" s="1"/>
  <c r="H59" i="8"/>
  <c r="H133" i="8" s="1"/>
  <c r="G577" i="7"/>
  <c r="G848" i="7" s="1"/>
  <c r="G598" i="7"/>
  <c r="G874" i="7" s="1"/>
  <c r="D598" i="7"/>
  <c r="D874" i="7" s="1"/>
  <c r="D577" i="7"/>
  <c r="D848" i="7" s="1"/>
  <c r="J600" i="7"/>
  <c r="J876" i="7" s="1"/>
  <c r="J579" i="7"/>
  <c r="J850" i="7" s="1"/>
  <c r="F579" i="7"/>
  <c r="F850" i="7" s="1"/>
  <c r="F600" i="7"/>
  <c r="F876" i="7" s="1"/>
  <c r="C579" i="7"/>
  <c r="C850" i="7" s="1"/>
  <c r="C600" i="7"/>
  <c r="C876" i="7" s="1"/>
  <c r="AI802" i="7"/>
  <c r="G802" i="7"/>
  <c r="S802" i="7"/>
  <c r="AE802" i="7"/>
  <c r="C802" i="7"/>
  <c r="AA802" i="7"/>
  <c r="O802" i="7"/>
  <c r="W802" i="7"/>
  <c r="K802" i="7"/>
  <c r="AC802" i="7"/>
  <c r="AK802" i="7"/>
  <c r="L802" i="7"/>
  <c r="M802" i="7"/>
  <c r="U802" i="7"/>
  <c r="AF802" i="7"/>
  <c r="Y802" i="7"/>
  <c r="AG802" i="7"/>
  <c r="E802" i="7"/>
  <c r="I802" i="7"/>
  <c r="Q802" i="7"/>
  <c r="AJ802" i="7"/>
  <c r="H802" i="7"/>
  <c r="P802" i="7"/>
  <c r="T802" i="7"/>
  <c r="AB802" i="7"/>
  <c r="D802" i="7"/>
  <c r="X802" i="7"/>
  <c r="D591" i="22"/>
  <c r="G813" i="22"/>
  <c r="I813" i="22"/>
  <c r="E685" i="22"/>
  <c r="B74" i="14"/>
  <c r="B76" i="14"/>
  <c r="B78" i="14"/>
  <c r="B80" i="14"/>
  <c r="F343" i="22"/>
  <c r="H343" i="22"/>
  <c r="E626" i="22"/>
  <c r="E638" i="22"/>
  <c r="E650" i="22"/>
  <c r="E637" i="22"/>
  <c r="J19" i="23"/>
  <c r="J40" i="23" s="1"/>
  <c r="K391" i="22"/>
  <c r="L391" i="22"/>
  <c r="K21" i="23"/>
  <c r="K40" i="23" s="1"/>
  <c r="K456" i="22"/>
  <c r="J456" i="22"/>
  <c r="L456" i="22"/>
  <c r="B68" i="4"/>
  <c r="B54" i="4"/>
  <c r="E377" i="7"/>
  <c r="C377" i="7"/>
  <c r="D377" i="7"/>
  <c r="J377" i="7"/>
  <c r="F377" i="7"/>
  <c r="H377" i="7"/>
  <c r="B377" i="7"/>
  <c r="G377" i="7"/>
  <c r="I377" i="7"/>
  <c r="D53" i="4"/>
  <c r="C54" i="4"/>
  <c r="B84" i="4"/>
  <c r="D487" i="22"/>
  <c r="I376" i="7"/>
  <c r="B376" i="7"/>
  <c r="H376" i="7"/>
  <c r="D376" i="7"/>
  <c r="F376" i="7"/>
  <c r="J376" i="7"/>
  <c r="C376" i="7"/>
  <c r="E376" i="7"/>
  <c r="G376" i="7"/>
  <c r="F54" i="8" l="1"/>
  <c r="F119" i="8" s="1"/>
  <c r="F146" i="9" s="1"/>
  <c r="B476" i="7"/>
  <c r="H475" i="7"/>
  <c r="F34" i="8"/>
  <c r="F113" i="8" s="1"/>
  <c r="F140" i="9" s="1"/>
  <c r="G475" i="7"/>
  <c r="I475" i="7"/>
  <c r="E424" i="7"/>
  <c r="E438" i="7" s="1"/>
  <c r="I34" i="8"/>
  <c r="I113" i="8" s="1"/>
  <c r="I140" i="9" s="1"/>
  <c r="C35" i="8"/>
  <c r="C114" i="8" s="1"/>
  <c r="C141" i="9" s="1"/>
  <c r="J34" i="8"/>
  <c r="J113" i="8" s="1"/>
  <c r="J140" i="9" s="1"/>
  <c r="J423" i="7"/>
  <c r="J437" i="7" s="1"/>
  <c r="J447" i="7" s="1"/>
  <c r="D423" i="7"/>
  <c r="D437" i="7" s="1"/>
  <c r="D447" i="7" s="1"/>
  <c r="J36" i="8"/>
  <c r="J115" i="8" s="1"/>
  <c r="J142" i="9" s="1"/>
  <c r="H584" i="7"/>
  <c r="H855" i="7" s="1"/>
  <c r="H621" i="7"/>
  <c r="H898" i="7" s="1"/>
  <c r="H605" i="7"/>
  <c r="H881" i="7" s="1"/>
  <c r="E621" i="7"/>
  <c r="E898" i="7" s="1"/>
  <c r="E605" i="7"/>
  <c r="E881" i="7" s="1"/>
  <c r="E584" i="7"/>
  <c r="E855" i="7" s="1"/>
  <c r="C584" i="7"/>
  <c r="C855" i="7" s="1"/>
  <c r="C621" i="7"/>
  <c r="C898" i="7" s="1"/>
  <c r="C605" i="7"/>
  <c r="C881" i="7" s="1"/>
  <c r="G621" i="7"/>
  <c r="G898" i="7" s="1"/>
  <c r="G605" i="7"/>
  <c r="G881" i="7" s="1"/>
  <c r="G584" i="7"/>
  <c r="G855" i="7" s="1"/>
  <c r="D621" i="7"/>
  <c r="D898" i="7" s="1"/>
  <c r="D605" i="7"/>
  <c r="D881" i="7" s="1"/>
  <c r="D584" i="7"/>
  <c r="D855" i="7" s="1"/>
  <c r="F605" i="7"/>
  <c r="F881" i="7" s="1"/>
  <c r="F584" i="7"/>
  <c r="F855" i="7" s="1"/>
  <c r="F621" i="7"/>
  <c r="F898" i="7" s="1"/>
  <c r="C423" i="7"/>
  <c r="C437" i="7" s="1"/>
  <c r="C447" i="7" s="1"/>
  <c r="H36" i="8"/>
  <c r="H115" i="8" s="1"/>
  <c r="H142" i="9" s="1"/>
  <c r="E476" i="7"/>
  <c r="J621" i="7"/>
  <c r="J898" i="7" s="1"/>
  <c r="J605" i="7"/>
  <c r="J881" i="7" s="1"/>
  <c r="J584" i="7"/>
  <c r="J855" i="7" s="1"/>
  <c r="I621" i="7"/>
  <c r="I898" i="7" s="1"/>
  <c r="I605" i="7"/>
  <c r="I881" i="7" s="1"/>
  <c r="I584" i="7"/>
  <c r="I855" i="7" s="1"/>
  <c r="H476" i="7"/>
  <c r="B605" i="7"/>
  <c r="B881" i="7" s="1"/>
  <c r="B103" i="12" s="1"/>
  <c r="B115" i="13" s="1"/>
  <c r="B66" i="16" s="1"/>
  <c r="B621" i="7"/>
  <c r="B898" i="7" s="1"/>
  <c r="B123" i="12" s="1"/>
  <c r="B129" i="13" s="1"/>
  <c r="B104" i="16" s="1"/>
  <c r="B584" i="7"/>
  <c r="B855" i="7" s="1"/>
  <c r="C475" i="7"/>
  <c r="D475" i="7"/>
  <c r="C476" i="7"/>
  <c r="J476" i="7"/>
  <c r="J475" i="7"/>
  <c r="F476" i="7"/>
  <c r="F475" i="7"/>
  <c r="E475" i="7"/>
  <c r="F36" i="8"/>
  <c r="F115" i="8" s="1"/>
  <c r="F142" i="9" s="1"/>
  <c r="J424" i="7"/>
  <c r="J438" i="7" s="1"/>
  <c r="J448" i="7" s="1"/>
  <c r="G35" i="8"/>
  <c r="G114" i="8" s="1"/>
  <c r="G141" i="9" s="1"/>
  <c r="H423" i="7"/>
  <c r="H437" i="7" s="1"/>
  <c r="H447" i="7" s="1"/>
  <c r="H492" i="7" s="1"/>
  <c r="I423" i="7"/>
  <c r="I437" i="7" s="1"/>
  <c r="I447" i="7" s="1"/>
  <c r="I492" i="7" s="1"/>
  <c r="E35" i="8"/>
  <c r="E114" i="8" s="1"/>
  <c r="E141" i="9" s="1"/>
  <c r="D36" i="8"/>
  <c r="D115" i="8" s="1"/>
  <c r="D142" i="9" s="1"/>
  <c r="H35" i="8"/>
  <c r="H114" i="8" s="1"/>
  <c r="H141" i="9" s="1"/>
  <c r="J35" i="8"/>
  <c r="J114" i="8" s="1"/>
  <c r="J141" i="9" s="1"/>
  <c r="E448" i="7"/>
  <c r="E493" i="7" s="1"/>
  <c r="C36" i="8"/>
  <c r="C115" i="8" s="1"/>
  <c r="C142" i="9" s="1"/>
  <c r="G34" i="8"/>
  <c r="G113" i="8" s="1"/>
  <c r="G140" i="9" s="1"/>
  <c r="E36" i="8"/>
  <c r="E115" i="8" s="1"/>
  <c r="E142" i="9" s="1"/>
  <c r="I424" i="7"/>
  <c r="I438" i="7" s="1"/>
  <c r="I448" i="7" s="1"/>
  <c r="I493" i="7" s="1"/>
  <c r="F424" i="7"/>
  <c r="F438" i="7" s="1"/>
  <c r="F448" i="7" s="1"/>
  <c r="F493" i="7" s="1"/>
  <c r="G424" i="7"/>
  <c r="G438" i="7" s="1"/>
  <c r="G448" i="7" s="1"/>
  <c r="G493" i="7" s="1"/>
  <c r="D424" i="7"/>
  <c r="D438" i="7" s="1"/>
  <c r="I35" i="8"/>
  <c r="I114" i="8" s="1"/>
  <c r="I141" i="9" s="1"/>
  <c r="B69" i="12"/>
  <c r="B87" i="13" s="1"/>
  <c r="B23" i="16" s="1"/>
  <c r="B36" i="8"/>
  <c r="B115" i="8" s="1"/>
  <c r="B142" i="9" s="1"/>
  <c r="B35" i="8"/>
  <c r="B114" i="8" s="1"/>
  <c r="B141" i="9" s="1"/>
  <c r="B68" i="12"/>
  <c r="B86" i="13" s="1"/>
  <c r="B22" i="16" s="1"/>
  <c r="E34" i="8"/>
  <c r="E113" i="8" s="1"/>
  <c r="E140" i="9" s="1"/>
  <c r="D35" i="8"/>
  <c r="D114" i="8" s="1"/>
  <c r="D141" i="9" s="1"/>
  <c r="D34" i="8"/>
  <c r="D113" i="8" s="1"/>
  <c r="D140" i="9" s="1"/>
  <c r="F35" i="8"/>
  <c r="F114" i="8" s="1"/>
  <c r="F141" i="9" s="1"/>
  <c r="H424" i="7"/>
  <c r="H438" i="7" s="1"/>
  <c r="H448" i="7" s="1"/>
  <c r="H493" i="7" s="1"/>
  <c r="H34" i="8"/>
  <c r="H113" i="8" s="1"/>
  <c r="H140" i="9" s="1"/>
  <c r="E423" i="7"/>
  <c r="E437" i="7" s="1"/>
  <c r="G423" i="7"/>
  <c r="G437" i="7" s="1"/>
  <c r="G447" i="7" s="1"/>
  <c r="G492" i="7" s="1"/>
  <c r="F423" i="7"/>
  <c r="F437" i="7" s="1"/>
  <c r="F447" i="7" s="1"/>
  <c r="F492" i="7" s="1"/>
  <c r="D448" i="7"/>
  <c r="D493" i="7" s="1"/>
  <c r="C424" i="7"/>
  <c r="C438" i="7" s="1"/>
  <c r="C448" i="7" s="1"/>
  <c r="C493" i="7" s="1"/>
  <c r="G36" i="8"/>
  <c r="G115" i="8" s="1"/>
  <c r="G142" i="9" s="1"/>
  <c r="B67" i="12"/>
  <c r="B85" i="13" s="1"/>
  <c r="B21" i="16" s="1"/>
  <c r="B34" i="8"/>
  <c r="B113" i="8" s="1"/>
  <c r="B140" i="9" s="1"/>
  <c r="E447" i="7"/>
  <c r="E492" i="7" s="1"/>
  <c r="I36" i="8"/>
  <c r="I115" i="8" s="1"/>
  <c r="I142" i="9" s="1"/>
  <c r="B424" i="7"/>
  <c r="B438" i="7" s="1"/>
  <c r="B448" i="7" s="1"/>
  <c r="B493" i="7" s="1"/>
  <c r="B423" i="7"/>
  <c r="B437" i="7" s="1"/>
  <c r="B447" i="7" s="1"/>
  <c r="B492" i="7" s="1"/>
  <c r="C34" i="8"/>
  <c r="C113" i="8" s="1"/>
  <c r="C140" i="9" s="1"/>
  <c r="G811" i="7"/>
  <c r="G856" i="7" s="1"/>
  <c r="G16" i="8" s="1"/>
  <c r="G121" i="8" s="1"/>
  <c r="G148" i="9" s="1"/>
  <c r="G824" i="7"/>
  <c r="G882" i="7" s="1"/>
  <c r="G833" i="7"/>
  <c r="G899" i="7" s="1"/>
  <c r="G815" i="7"/>
  <c r="G860" i="7" s="1"/>
  <c r="G814" i="7"/>
  <c r="G859" i="7" s="1"/>
  <c r="G19" i="8" s="1"/>
  <c r="G124" i="8" s="1"/>
  <c r="G151" i="9" s="1"/>
  <c r="G812" i="7"/>
  <c r="G857" i="7" s="1"/>
  <c r="G17" i="8" s="1"/>
  <c r="G122" i="8" s="1"/>
  <c r="G149" i="9" s="1"/>
  <c r="G813" i="7"/>
  <c r="G858" i="7" s="1"/>
  <c r="G18" i="8" s="1"/>
  <c r="G123" i="8" s="1"/>
  <c r="G150" i="9" s="1"/>
  <c r="I824" i="7"/>
  <c r="I882" i="7" s="1"/>
  <c r="I813" i="7"/>
  <c r="I858" i="7" s="1"/>
  <c r="I18" i="8" s="1"/>
  <c r="I123" i="8" s="1"/>
  <c r="I150" i="9" s="1"/>
  <c r="I814" i="7"/>
  <c r="I859" i="7" s="1"/>
  <c r="I19" i="8" s="1"/>
  <c r="I124" i="8" s="1"/>
  <c r="I151" i="9" s="1"/>
  <c r="I815" i="7"/>
  <c r="I860" i="7" s="1"/>
  <c r="I833" i="7"/>
  <c r="I899" i="7" s="1"/>
  <c r="I812" i="7"/>
  <c r="I857" i="7" s="1"/>
  <c r="I17" i="8" s="1"/>
  <c r="I122" i="8" s="1"/>
  <c r="I149" i="9" s="1"/>
  <c r="I811" i="7"/>
  <c r="I856" i="7" s="1"/>
  <c r="I16" i="8" s="1"/>
  <c r="I121" i="8" s="1"/>
  <c r="I148" i="9" s="1"/>
  <c r="E814" i="7"/>
  <c r="E859" i="7" s="1"/>
  <c r="E19" i="8" s="1"/>
  <c r="E124" i="8" s="1"/>
  <c r="E151" i="9" s="1"/>
  <c r="E812" i="7"/>
  <c r="E857" i="7" s="1"/>
  <c r="E17" i="8" s="1"/>
  <c r="E122" i="8" s="1"/>
  <c r="E149" i="9" s="1"/>
  <c r="E833" i="7"/>
  <c r="E899" i="7" s="1"/>
  <c r="E824" i="7"/>
  <c r="E882" i="7" s="1"/>
  <c r="E815" i="7"/>
  <c r="E860" i="7" s="1"/>
  <c r="E811" i="7"/>
  <c r="E856" i="7" s="1"/>
  <c r="E16" i="8" s="1"/>
  <c r="E121" i="8" s="1"/>
  <c r="E148" i="9" s="1"/>
  <c r="E813" i="7"/>
  <c r="E858" i="7" s="1"/>
  <c r="E18" i="8" s="1"/>
  <c r="E123" i="8" s="1"/>
  <c r="E150" i="9" s="1"/>
  <c r="F813" i="7"/>
  <c r="F858" i="7" s="1"/>
  <c r="F18" i="8" s="1"/>
  <c r="F123" i="8" s="1"/>
  <c r="F150" i="9" s="1"/>
  <c r="F833" i="7"/>
  <c r="F899" i="7" s="1"/>
  <c r="F812" i="7"/>
  <c r="F857" i="7" s="1"/>
  <c r="F17" i="8" s="1"/>
  <c r="F122" i="8" s="1"/>
  <c r="F149" i="9" s="1"/>
  <c r="F824" i="7"/>
  <c r="F882" i="7" s="1"/>
  <c r="F811" i="7"/>
  <c r="F856" i="7" s="1"/>
  <c r="F16" i="8" s="1"/>
  <c r="F121" i="8" s="1"/>
  <c r="F148" i="9" s="1"/>
  <c r="F814" i="7"/>
  <c r="F859" i="7" s="1"/>
  <c r="F19" i="8" s="1"/>
  <c r="F124" i="8" s="1"/>
  <c r="F151" i="9" s="1"/>
  <c r="F815" i="7"/>
  <c r="F860" i="7" s="1"/>
  <c r="H814" i="7"/>
  <c r="H859" i="7" s="1"/>
  <c r="H19" i="8" s="1"/>
  <c r="H124" i="8" s="1"/>
  <c r="H151" i="9" s="1"/>
  <c r="H813" i="7"/>
  <c r="H858" i="7" s="1"/>
  <c r="H18" i="8" s="1"/>
  <c r="H123" i="8" s="1"/>
  <c r="H150" i="9" s="1"/>
  <c r="H811" i="7"/>
  <c r="H856" i="7" s="1"/>
  <c r="H16" i="8" s="1"/>
  <c r="H121" i="8" s="1"/>
  <c r="H148" i="9" s="1"/>
  <c r="H812" i="7"/>
  <c r="H857" i="7" s="1"/>
  <c r="H17" i="8" s="1"/>
  <c r="H122" i="8" s="1"/>
  <c r="H149" i="9" s="1"/>
  <c r="H833" i="7"/>
  <c r="H899" i="7" s="1"/>
  <c r="H815" i="7"/>
  <c r="H860" i="7" s="1"/>
  <c r="H824" i="7"/>
  <c r="H882" i="7" s="1"/>
  <c r="C811" i="7"/>
  <c r="C856" i="7" s="1"/>
  <c r="C16" i="8" s="1"/>
  <c r="C121" i="8" s="1"/>
  <c r="C148" i="9" s="1"/>
  <c r="C812" i="7"/>
  <c r="C857" i="7" s="1"/>
  <c r="C17" i="8" s="1"/>
  <c r="C122" i="8" s="1"/>
  <c r="C149" i="9" s="1"/>
  <c r="C824" i="7"/>
  <c r="C882" i="7" s="1"/>
  <c r="C815" i="7"/>
  <c r="C860" i="7" s="1"/>
  <c r="C814" i="7"/>
  <c r="C859" i="7" s="1"/>
  <c r="C19" i="8" s="1"/>
  <c r="C124" i="8" s="1"/>
  <c r="C151" i="9" s="1"/>
  <c r="C833" i="7"/>
  <c r="C899" i="7" s="1"/>
  <c r="C813" i="7"/>
  <c r="C858" i="7" s="1"/>
  <c r="C18" i="8" s="1"/>
  <c r="C123" i="8" s="1"/>
  <c r="C150" i="9" s="1"/>
  <c r="D814" i="7"/>
  <c r="D859" i="7" s="1"/>
  <c r="D19" i="8" s="1"/>
  <c r="D124" i="8" s="1"/>
  <c r="D151" i="9" s="1"/>
  <c r="D815" i="7"/>
  <c r="D860" i="7" s="1"/>
  <c r="D813" i="7"/>
  <c r="D858" i="7" s="1"/>
  <c r="D18" i="8" s="1"/>
  <c r="D123" i="8" s="1"/>
  <c r="D150" i="9" s="1"/>
  <c r="D824" i="7"/>
  <c r="D882" i="7" s="1"/>
  <c r="D833" i="7"/>
  <c r="D899" i="7" s="1"/>
  <c r="D811" i="7"/>
  <c r="D856" i="7" s="1"/>
  <c r="D16" i="8" s="1"/>
  <c r="D121" i="8" s="1"/>
  <c r="D148" i="9" s="1"/>
  <c r="D812" i="7"/>
  <c r="D857" i="7" s="1"/>
  <c r="D17" i="8" s="1"/>
  <c r="D122" i="8" s="1"/>
  <c r="D149" i="9" s="1"/>
  <c r="B813" i="7"/>
  <c r="B858" i="7" s="1"/>
  <c r="B814" i="7"/>
  <c r="B859" i="7" s="1"/>
  <c r="B815" i="7"/>
  <c r="B860" i="7" s="1"/>
  <c r="B833" i="7"/>
  <c r="B899" i="7" s="1"/>
  <c r="B124" i="12" s="1"/>
  <c r="B812" i="7"/>
  <c r="B857" i="7" s="1"/>
  <c r="B824" i="7"/>
  <c r="B882" i="7" s="1"/>
  <c r="B104" i="12" s="1"/>
  <c r="B811" i="7"/>
  <c r="B856" i="7" s="1"/>
  <c r="J812" i="7"/>
  <c r="J857" i="7" s="1"/>
  <c r="J17" i="8" s="1"/>
  <c r="J122" i="8" s="1"/>
  <c r="J149" i="9" s="1"/>
  <c r="J814" i="7"/>
  <c r="J859" i="7" s="1"/>
  <c r="J19" i="8" s="1"/>
  <c r="J124" i="8" s="1"/>
  <c r="J151" i="9" s="1"/>
  <c r="J813" i="7"/>
  <c r="J858" i="7" s="1"/>
  <c r="J18" i="8" s="1"/>
  <c r="J123" i="8" s="1"/>
  <c r="J150" i="9" s="1"/>
  <c r="J811" i="7"/>
  <c r="J856" i="7" s="1"/>
  <c r="J16" i="8" s="1"/>
  <c r="J121" i="8" s="1"/>
  <c r="J148" i="9" s="1"/>
  <c r="J815" i="7"/>
  <c r="J860" i="7" s="1"/>
  <c r="J833" i="7"/>
  <c r="J899" i="7" s="1"/>
  <c r="J824" i="7"/>
  <c r="J882" i="7" s="1"/>
  <c r="B55" i="4"/>
  <c r="B70" i="4" s="1"/>
  <c r="B69" i="4"/>
  <c r="Q512" i="7"/>
  <c r="Q547" i="7" s="1"/>
  <c r="O533" i="7"/>
  <c r="O555" i="7" s="1"/>
  <c r="Q522" i="7"/>
  <c r="Q548" i="7" s="1"/>
  <c r="P502" i="7"/>
  <c r="P546" i="7" s="1"/>
  <c r="Q502" i="7"/>
  <c r="Q546" i="7" s="1"/>
  <c r="O502" i="7"/>
  <c r="O546" i="7" s="1"/>
  <c r="P533" i="7"/>
  <c r="P555" i="7" s="1"/>
  <c r="P512" i="7"/>
  <c r="P547" i="7" s="1"/>
  <c r="O512" i="7"/>
  <c r="O547" i="7" s="1"/>
  <c r="P522" i="7"/>
  <c r="P548" i="7" s="1"/>
  <c r="O522" i="7"/>
  <c r="O548" i="7" s="1"/>
  <c r="Q533" i="7"/>
  <c r="Q555" i="7" s="1"/>
  <c r="K503" i="7"/>
  <c r="K549" i="7" s="1"/>
  <c r="L503" i="7"/>
  <c r="L549" i="7" s="1"/>
  <c r="M503" i="7"/>
  <c r="M549" i="7" s="1"/>
  <c r="K523" i="7"/>
  <c r="K551" i="7" s="1"/>
  <c r="L523" i="7"/>
  <c r="L551" i="7" s="1"/>
  <c r="M534" i="7"/>
  <c r="M556" i="7" s="1"/>
  <c r="L513" i="7"/>
  <c r="L550" i="7" s="1"/>
  <c r="L534" i="7"/>
  <c r="L556" i="7" s="1"/>
  <c r="M523" i="7"/>
  <c r="M551" i="7" s="1"/>
  <c r="K534" i="7"/>
  <c r="K556" i="7" s="1"/>
  <c r="M513" i="7"/>
  <c r="M550" i="7" s="1"/>
  <c r="K513" i="7"/>
  <c r="K550" i="7" s="1"/>
  <c r="W503" i="7"/>
  <c r="W549" i="7" s="1"/>
  <c r="X503" i="7"/>
  <c r="X549" i="7" s="1"/>
  <c r="Y503" i="7"/>
  <c r="Y549" i="7" s="1"/>
  <c r="W534" i="7"/>
  <c r="W556" i="7" s="1"/>
  <c r="X513" i="7"/>
  <c r="X550" i="7" s="1"/>
  <c r="W523" i="7"/>
  <c r="W551" i="7" s="1"/>
  <c r="Y534" i="7"/>
  <c r="Y556" i="7" s="1"/>
  <c r="Y523" i="7"/>
  <c r="Y551" i="7" s="1"/>
  <c r="W513" i="7"/>
  <c r="W550" i="7" s="1"/>
  <c r="Y513" i="7"/>
  <c r="Y550" i="7" s="1"/>
  <c r="X523" i="7"/>
  <c r="X551" i="7" s="1"/>
  <c r="X534" i="7"/>
  <c r="X556" i="7" s="1"/>
  <c r="P503" i="7"/>
  <c r="P549" i="7" s="1"/>
  <c r="Q503" i="7"/>
  <c r="Q549" i="7" s="1"/>
  <c r="O503" i="7"/>
  <c r="O549" i="7" s="1"/>
  <c r="P513" i="7"/>
  <c r="P550" i="7" s="1"/>
  <c r="Q523" i="7"/>
  <c r="Q551" i="7" s="1"/>
  <c r="P523" i="7"/>
  <c r="P551" i="7" s="1"/>
  <c r="P534" i="7"/>
  <c r="P556" i="7" s="1"/>
  <c r="O513" i="7"/>
  <c r="O550" i="7" s="1"/>
  <c r="O534" i="7"/>
  <c r="O556" i="7" s="1"/>
  <c r="Q513" i="7"/>
  <c r="Q550" i="7" s="1"/>
  <c r="Q534" i="7"/>
  <c r="Q556" i="7" s="1"/>
  <c r="O523" i="7"/>
  <c r="O551" i="7" s="1"/>
  <c r="I503" i="7"/>
  <c r="I549" i="7" s="1"/>
  <c r="G503" i="7"/>
  <c r="G549" i="7" s="1"/>
  <c r="H503" i="7"/>
  <c r="H549" i="7" s="1"/>
  <c r="I513" i="7"/>
  <c r="I550" i="7" s="1"/>
  <c r="I534" i="7"/>
  <c r="I556" i="7" s="1"/>
  <c r="H534" i="7"/>
  <c r="H556" i="7" s="1"/>
  <c r="G513" i="7"/>
  <c r="G550" i="7" s="1"/>
  <c r="H523" i="7"/>
  <c r="H551" i="7" s="1"/>
  <c r="H513" i="7"/>
  <c r="H550" i="7" s="1"/>
  <c r="G534" i="7"/>
  <c r="G556" i="7" s="1"/>
  <c r="G523" i="7"/>
  <c r="G551" i="7" s="1"/>
  <c r="I523" i="7"/>
  <c r="I551" i="7" s="1"/>
  <c r="D54" i="4"/>
  <c r="C55" i="4"/>
  <c r="B86" i="4" s="1"/>
  <c r="B85" i="4"/>
  <c r="B120" i="4" s="1"/>
  <c r="E55" i="8" l="1"/>
  <c r="E120" i="8" s="1"/>
  <c r="E147" i="9" s="1"/>
  <c r="I55" i="8"/>
  <c r="I120" i="8" s="1"/>
  <c r="I147" i="9" s="1"/>
  <c r="C55" i="8"/>
  <c r="C120" i="8" s="1"/>
  <c r="C147" i="9" s="1"/>
  <c r="AC503" i="7"/>
  <c r="AC549" i="7" s="1"/>
  <c r="AB523" i="7"/>
  <c r="AB551" i="7" s="1"/>
  <c r="AB513" i="7"/>
  <c r="AB550" i="7" s="1"/>
  <c r="AA523" i="7"/>
  <c r="AA551" i="7" s="1"/>
  <c r="H576" i="7" s="1"/>
  <c r="H847" i="7" s="1"/>
  <c r="AA513" i="7"/>
  <c r="AA550" i="7" s="1"/>
  <c r="AC523" i="7"/>
  <c r="AC551" i="7" s="1"/>
  <c r="AA503" i="7"/>
  <c r="AA549" i="7" s="1"/>
  <c r="AA534" i="7"/>
  <c r="AA556" i="7" s="1"/>
  <c r="AB534" i="7"/>
  <c r="AB556" i="7" s="1"/>
  <c r="AB503" i="7"/>
  <c r="AB549" i="7" s="1"/>
  <c r="AC513" i="7"/>
  <c r="AC550" i="7" s="1"/>
  <c r="AC534" i="7"/>
  <c r="AC556" i="7" s="1"/>
  <c r="C492" i="7"/>
  <c r="D492" i="7"/>
  <c r="J492" i="7"/>
  <c r="AI502" i="7" s="1"/>
  <c r="AI546" i="7" s="1"/>
  <c r="AC502" i="7"/>
  <c r="AC546" i="7" s="1"/>
  <c r="AA533" i="7"/>
  <c r="AA555" i="7" s="1"/>
  <c r="AB512" i="7"/>
  <c r="AB547" i="7" s="1"/>
  <c r="AC522" i="7"/>
  <c r="AC548" i="7" s="1"/>
  <c r="AC512" i="7"/>
  <c r="AC547" i="7" s="1"/>
  <c r="AB533" i="7"/>
  <c r="AB555" i="7" s="1"/>
  <c r="AC533" i="7"/>
  <c r="AC555" i="7" s="1"/>
  <c r="AA522" i="7"/>
  <c r="AA548" i="7" s="1"/>
  <c r="AA502" i="7"/>
  <c r="AA546" i="7" s="1"/>
  <c r="AB522" i="7"/>
  <c r="AB548" i="7" s="1"/>
  <c r="AA512" i="7"/>
  <c r="AA547" i="7" s="1"/>
  <c r="AB502" i="7"/>
  <c r="AB546" i="7" s="1"/>
  <c r="J493" i="7"/>
  <c r="G512" i="7"/>
  <c r="G547" i="7" s="1"/>
  <c r="H522" i="7"/>
  <c r="H548" i="7" s="1"/>
  <c r="G522" i="7"/>
  <c r="G548" i="7" s="1"/>
  <c r="I502" i="7"/>
  <c r="I546" i="7" s="1"/>
  <c r="H533" i="7"/>
  <c r="H555" i="7" s="1"/>
  <c r="G502" i="7"/>
  <c r="G546" i="7" s="1"/>
  <c r="G533" i="7"/>
  <c r="G555" i="7" s="1"/>
  <c r="H502" i="7"/>
  <c r="H546" i="7" s="1"/>
  <c r="I512" i="7"/>
  <c r="I547" i="7" s="1"/>
  <c r="I533" i="7"/>
  <c r="I555" i="7" s="1"/>
  <c r="I522" i="7"/>
  <c r="I548" i="7" s="1"/>
  <c r="H512" i="7"/>
  <c r="H547" i="7" s="1"/>
  <c r="L522" i="7"/>
  <c r="L548" i="7" s="1"/>
  <c r="L502" i="7"/>
  <c r="L546" i="7" s="1"/>
  <c r="M522" i="7"/>
  <c r="M548" i="7" s="1"/>
  <c r="K533" i="7"/>
  <c r="K555" i="7" s="1"/>
  <c r="K512" i="7"/>
  <c r="K547" i="7" s="1"/>
  <c r="M502" i="7"/>
  <c r="M546" i="7" s="1"/>
  <c r="L533" i="7"/>
  <c r="L555" i="7" s="1"/>
  <c r="M512" i="7"/>
  <c r="M547" i="7" s="1"/>
  <c r="M533" i="7"/>
  <c r="M555" i="7" s="1"/>
  <c r="K522" i="7"/>
  <c r="K548" i="7" s="1"/>
  <c r="K502" i="7"/>
  <c r="K546" i="7" s="1"/>
  <c r="L512" i="7"/>
  <c r="L547" i="7" s="1"/>
  <c r="B74" i="12"/>
  <c r="B92" i="13" s="1"/>
  <c r="B28" i="16" s="1"/>
  <c r="B55" i="8"/>
  <c r="B120" i="8" s="1"/>
  <c r="B147" i="9" s="1"/>
  <c r="D55" i="8"/>
  <c r="D120" i="8" s="1"/>
  <c r="D147" i="9" s="1"/>
  <c r="F55" i="8"/>
  <c r="F120" i="8" s="1"/>
  <c r="F147" i="9" s="1"/>
  <c r="J55" i="8"/>
  <c r="J120" i="8" s="1"/>
  <c r="J147" i="9" s="1"/>
  <c r="G55" i="8"/>
  <c r="G120" i="8" s="1"/>
  <c r="G147" i="9" s="1"/>
  <c r="H55" i="8"/>
  <c r="H120" i="8" s="1"/>
  <c r="H147" i="9" s="1"/>
  <c r="AE502" i="7"/>
  <c r="AE546" i="7" s="1"/>
  <c r="AF502" i="7"/>
  <c r="AF546" i="7" s="1"/>
  <c r="AF522" i="7"/>
  <c r="AF548" i="7" s="1"/>
  <c r="AE522" i="7"/>
  <c r="AE548" i="7" s="1"/>
  <c r="AF512" i="7"/>
  <c r="AF547" i="7" s="1"/>
  <c r="AG502" i="7"/>
  <c r="AG546" i="7" s="1"/>
  <c r="AG522" i="7"/>
  <c r="AG548" i="7" s="1"/>
  <c r="AE533" i="7"/>
  <c r="AE555" i="7" s="1"/>
  <c r="AG533" i="7"/>
  <c r="AG555" i="7" s="1"/>
  <c r="AE512" i="7"/>
  <c r="AE547" i="7" s="1"/>
  <c r="AG512" i="7"/>
  <c r="AG547" i="7" s="1"/>
  <c r="AF533" i="7"/>
  <c r="AF555" i="7" s="1"/>
  <c r="AK533" i="7"/>
  <c r="AK555" i="7" s="1"/>
  <c r="AK502" i="7"/>
  <c r="AK546" i="7" s="1"/>
  <c r="AI533" i="7"/>
  <c r="AI555" i="7" s="1"/>
  <c r="AJ512" i="7"/>
  <c r="AJ547" i="7" s="1"/>
  <c r="AK522" i="7"/>
  <c r="AK548" i="7" s="1"/>
  <c r="AK512" i="7"/>
  <c r="AK547" i="7" s="1"/>
  <c r="AJ522" i="7"/>
  <c r="AJ548" i="7" s="1"/>
  <c r="AJ502" i="7"/>
  <c r="AJ546" i="7" s="1"/>
  <c r="AJ533" i="7"/>
  <c r="AJ555" i="7" s="1"/>
  <c r="W533" i="7"/>
  <c r="W555" i="7" s="1"/>
  <c r="Y502" i="7"/>
  <c r="Y546" i="7" s="1"/>
  <c r="Y522" i="7"/>
  <c r="Y548" i="7" s="1"/>
  <c r="W522" i="7"/>
  <c r="W548" i="7" s="1"/>
  <c r="X502" i="7"/>
  <c r="X546" i="7" s="1"/>
  <c r="W502" i="7"/>
  <c r="W546" i="7" s="1"/>
  <c r="X522" i="7"/>
  <c r="X548" i="7" s="1"/>
  <c r="Y533" i="7"/>
  <c r="Y555" i="7" s="1"/>
  <c r="X512" i="7"/>
  <c r="X547" i="7" s="1"/>
  <c r="X533" i="7"/>
  <c r="X555" i="7" s="1"/>
  <c r="Y512" i="7"/>
  <c r="Y547" i="7" s="1"/>
  <c r="W512" i="7"/>
  <c r="W547" i="7" s="1"/>
  <c r="AG534" i="7"/>
  <c r="AG556" i="7" s="1"/>
  <c r="AE503" i="7"/>
  <c r="AE549" i="7" s="1"/>
  <c r="AE534" i="7"/>
  <c r="AE556" i="7" s="1"/>
  <c r="AE523" i="7"/>
  <c r="AE551" i="7" s="1"/>
  <c r="AF503" i="7"/>
  <c r="AF549" i="7" s="1"/>
  <c r="AG513" i="7"/>
  <c r="AG550" i="7" s="1"/>
  <c r="AE513" i="7"/>
  <c r="AE550" i="7" s="1"/>
  <c r="AG503" i="7"/>
  <c r="AG549" i="7" s="1"/>
  <c r="AF513" i="7"/>
  <c r="AF550" i="7" s="1"/>
  <c r="AF534" i="7"/>
  <c r="AF556" i="7" s="1"/>
  <c r="AG523" i="7"/>
  <c r="AG551" i="7" s="1"/>
  <c r="AF523" i="7"/>
  <c r="AF551" i="7" s="1"/>
  <c r="H574" i="7"/>
  <c r="H845" i="7" s="1"/>
  <c r="D574" i="7"/>
  <c r="D845" i="7" s="1"/>
  <c r="S522" i="7"/>
  <c r="S548" i="7" s="1"/>
  <c r="U502" i="7"/>
  <c r="U546" i="7" s="1"/>
  <c r="T502" i="7"/>
  <c r="T546" i="7" s="1"/>
  <c r="U522" i="7"/>
  <c r="U548" i="7" s="1"/>
  <c r="T512" i="7"/>
  <c r="T547" i="7" s="1"/>
  <c r="U533" i="7"/>
  <c r="U555" i="7" s="1"/>
  <c r="U512" i="7"/>
  <c r="U547" i="7" s="1"/>
  <c r="S512" i="7"/>
  <c r="S547" i="7" s="1"/>
  <c r="T522" i="7"/>
  <c r="T548" i="7" s="1"/>
  <c r="T533" i="7"/>
  <c r="T555" i="7" s="1"/>
  <c r="S502" i="7"/>
  <c r="S546" i="7" s="1"/>
  <c r="S533" i="7"/>
  <c r="S555" i="7" s="1"/>
  <c r="D522" i="7"/>
  <c r="D548" i="7" s="1"/>
  <c r="E533" i="7"/>
  <c r="E555" i="7" s="1"/>
  <c r="E502" i="7"/>
  <c r="E546" i="7" s="1"/>
  <c r="E522" i="7"/>
  <c r="E548" i="7" s="1"/>
  <c r="C502" i="7"/>
  <c r="C546" i="7" s="1"/>
  <c r="D502" i="7"/>
  <c r="D546" i="7" s="1"/>
  <c r="C512" i="7"/>
  <c r="C547" i="7" s="1"/>
  <c r="C522" i="7"/>
  <c r="C548" i="7" s="1"/>
  <c r="D533" i="7"/>
  <c r="D555" i="7" s="1"/>
  <c r="E512" i="7"/>
  <c r="E547" i="7" s="1"/>
  <c r="C533" i="7"/>
  <c r="C555" i="7" s="1"/>
  <c r="D512" i="7"/>
  <c r="D547" i="7" s="1"/>
  <c r="D503" i="7"/>
  <c r="D549" i="7" s="1"/>
  <c r="D534" i="7"/>
  <c r="D556" i="7" s="1"/>
  <c r="E513" i="7"/>
  <c r="E550" i="7" s="1"/>
  <c r="D523" i="7"/>
  <c r="D551" i="7" s="1"/>
  <c r="C534" i="7"/>
  <c r="C556" i="7" s="1"/>
  <c r="E534" i="7"/>
  <c r="E556" i="7" s="1"/>
  <c r="C503" i="7"/>
  <c r="C549" i="7" s="1"/>
  <c r="C523" i="7"/>
  <c r="C551" i="7" s="1"/>
  <c r="D513" i="7"/>
  <c r="D550" i="7" s="1"/>
  <c r="C513" i="7"/>
  <c r="C550" i="7" s="1"/>
  <c r="E523" i="7"/>
  <c r="E551" i="7" s="1"/>
  <c r="E503" i="7"/>
  <c r="E549" i="7" s="1"/>
  <c r="T503" i="7"/>
  <c r="T549" i="7" s="1"/>
  <c r="U534" i="7"/>
  <c r="U556" i="7" s="1"/>
  <c r="U503" i="7"/>
  <c r="U549" i="7" s="1"/>
  <c r="T523" i="7"/>
  <c r="T551" i="7" s="1"/>
  <c r="S513" i="7"/>
  <c r="S550" i="7" s="1"/>
  <c r="T513" i="7"/>
  <c r="T550" i="7" s="1"/>
  <c r="U523" i="7"/>
  <c r="U551" i="7" s="1"/>
  <c r="S503" i="7"/>
  <c r="S549" i="7" s="1"/>
  <c r="S534" i="7"/>
  <c r="S556" i="7" s="1"/>
  <c r="S523" i="7"/>
  <c r="S551" i="7" s="1"/>
  <c r="U513" i="7"/>
  <c r="U550" i="7" s="1"/>
  <c r="T534" i="7"/>
  <c r="T556" i="7" s="1"/>
  <c r="C576" i="7"/>
  <c r="C847" i="7" s="1"/>
  <c r="C15" i="8" s="1"/>
  <c r="C112" i="8" s="1"/>
  <c r="C139" i="9" s="1"/>
  <c r="E576" i="7"/>
  <c r="E847" i="7" s="1"/>
  <c r="G574" i="7"/>
  <c r="G845" i="7" s="1"/>
  <c r="H571" i="7"/>
  <c r="H842" i="7" s="1"/>
  <c r="H12" i="8" s="1"/>
  <c r="H107" i="8" s="1"/>
  <c r="H573" i="7"/>
  <c r="H844" i="7" s="1"/>
  <c r="C573" i="7"/>
  <c r="C844" i="7" s="1"/>
  <c r="E573" i="7"/>
  <c r="E844" i="7" s="1"/>
  <c r="E56" i="8"/>
  <c r="E125" i="8" s="1"/>
  <c r="E152" i="9" s="1"/>
  <c r="I56" i="8"/>
  <c r="I125" i="8" s="1"/>
  <c r="I152" i="9" s="1"/>
  <c r="C574" i="7"/>
  <c r="C845" i="7" s="1"/>
  <c r="E574" i="7"/>
  <c r="E845" i="7" s="1"/>
  <c r="D571" i="7"/>
  <c r="D842" i="7" s="1"/>
  <c r="E571" i="7"/>
  <c r="E842" i="7" s="1"/>
  <c r="H56" i="8"/>
  <c r="H125" i="8" s="1"/>
  <c r="H152" i="9" s="1"/>
  <c r="G573" i="7"/>
  <c r="G844" i="7" s="1"/>
  <c r="G576" i="7"/>
  <c r="G847" i="7" s="1"/>
  <c r="C571" i="7"/>
  <c r="C842" i="7" s="1"/>
  <c r="C12" i="8" s="1"/>
  <c r="C107" i="8" s="1"/>
  <c r="D576" i="7"/>
  <c r="D847" i="7" s="1"/>
  <c r="I571" i="7"/>
  <c r="I842" i="7" s="1"/>
  <c r="I12" i="8" s="1"/>
  <c r="I107" i="8" s="1"/>
  <c r="B16" i="8"/>
  <c r="B121" i="8" s="1"/>
  <c r="B148" i="9" s="1"/>
  <c r="B75" i="12"/>
  <c r="B79" i="12"/>
  <c r="B56" i="8"/>
  <c r="B125" i="8" s="1"/>
  <c r="B152" i="9" s="1"/>
  <c r="D56" i="8"/>
  <c r="D125" i="8" s="1"/>
  <c r="D152" i="9" s="1"/>
  <c r="F56" i="8"/>
  <c r="F125" i="8" s="1"/>
  <c r="F152" i="9" s="1"/>
  <c r="G56" i="8"/>
  <c r="G125" i="8" s="1"/>
  <c r="G152" i="9" s="1"/>
  <c r="B116" i="13"/>
  <c r="B71" i="16"/>
  <c r="B78" i="12"/>
  <c r="B19" i="8"/>
  <c r="B124" i="8" s="1"/>
  <c r="B151" i="9" s="1"/>
  <c r="C56" i="8"/>
  <c r="C125" i="8" s="1"/>
  <c r="C152" i="9" s="1"/>
  <c r="B76" i="12"/>
  <c r="B17" i="8"/>
  <c r="B122" i="8" s="1"/>
  <c r="B149" i="9" s="1"/>
  <c r="B77" i="12"/>
  <c r="B18" i="8"/>
  <c r="B123" i="8" s="1"/>
  <c r="B150" i="9" s="1"/>
  <c r="J56" i="8"/>
  <c r="J125" i="8" s="1"/>
  <c r="J152" i="9" s="1"/>
  <c r="B109" i="16"/>
  <c r="B130" i="13"/>
  <c r="B137" i="4"/>
  <c r="J11" i="12" s="1"/>
  <c r="B119" i="4"/>
  <c r="B113" i="4"/>
  <c r="B115" i="4"/>
  <c r="B114" i="4"/>
  <c r="B118" i="4"/>
  <c r="B116" i="4"/>
  <c r="B117" i="4"/>
  <c r="B194" i="9"/>
  <c r="F207" i="9" s="1"/>
  <c r="B193" i="9"/>
  <c r="E207" i="9" s="1"/>
  <c r="B197" i="9"/>
  <c r="I207" i="9" s="1"/>
  <c r="B195" i="9"/>
  <c r="G207" i="9" s="1"/>
  <c r="B191" i="9"/>
  <c r="C207" i="9" s="1"/>
  <c r="B198" i="9"/>
  <c r="B192" i="9"/>
  <c r="D207" i="9" s="1"/>
  <c r="B196" i="9"/>
  <c r="H207" i="9" s="1"/>
  <c r="B190" i="9"/>
  <c r="B207" i="9" s="1"/>
  <c r="B11" i="13" s="1"/>
  <c r="B597" i="7"/>
  <c r="B873" i="7" s="1"/>
  <c r="F618" i="7"/>
  <c r="F895" i="7" s="1"/>
  <c r="F602" i="7"/>
  <c r="F878" i="7" s="1"/>
  <c r="I575" i="7"/>
  <c r="I846" i="7" s="1"/>
  <c r="I597" i="7"/>
  <c r="I873" i="7" s="1"/>
  <c r="H575" i="7"/>
  <c r="H846" i="7" s="1"/>
  <c r="H597" i="7"/>
  <c r="H873" i="7" s="1"/>
  <c r="H15" i="8"/>
  <c r="H112" i="8" s="1"/>
  <c r="H139" i="9" s="1"/>
  <c r="H596" i="7"/>
  <c r="H872" i="7" s="1"/>
  <c r="H572" i="7"/>
  <c r="H843" i="7" s="1"/>
  <c r="D575" i="7"/>
  <c r="D846" i="7" s="1"/>
  <c r="D597" i="7"/>
  <c r="D873" i="7" s="1"/>
  <c r="D15" i="8"/>
  <c r="D112" i="8" s="1"/>
  <c r="D139" i="9" s="1"/>
  <c r="B618" i="7"/>
  <c r="B895" i="7" s="1"/>
  <c r="B602" i="7"/>
  <c r="B878" i="7" s="1"/>
  <c r="B581" i="7"/>
  <c r="B852" i="7" s="1"/>
  <c r="C597" i="7"/>
  <c r="C873" i="7" s="1"/>
  <c r="C575" i="7"/>
  <c r="C846" i="7" s="1"/>
  <c r="G13" i="8"/>
  <c r="G109" i="8" s="1"/>
  <c r="G136" i="9" s="1"/>
  <c r="E618" i="7"/>
  <c r="E895" i="7" s="1"/>
  <c r="E602" i="7"/>
  <c r="E878" i="7" s="1"/>
  <c r="E581" i="7"/>
  <c r="E852" i="7" s="1"/>
  <c r="G15" i="8"/>
  <c r="G112" i="8" s="1"/>
  <c r="G139" i="9" s="1"/>
  <c r="F597" i="7"/>
  <c r="F873" i="7" s="1"/>
  <c r="D12" i="8"/>
  <c r="D107" i="8" s="1"/>
  <c r="I602" i="7"/>
  <c r="I878" i="7" s="1"/>
  <c r="I581" i="7"/>
  <c r="I852" i="7" s="1"/>
  <c r="H13" i="8"/>
  <c r="H109" i="8" s="1"/>
  <c r="H136" i="9" s="1"/>
  <c r="C13" i="8"/>
  <c r="C109" i="8" s="1"/>
  <c r="C136" i="9" s="1"/>
  <c r="C596" i="7"/>
  <c r="C872" i="7" s="1"/>
  <c r="C572" i="7"/>
  <c r="C843" i="7" s="1"/>
  <c r="E13" i="8"/>
  <c r="E109" i="8" s="1"/>
  <c r="E136" i="9" s="1"/>
  <c r="I596" i="7"/>
  <c r="I872" i="7" s="1"/>
  <c r="I572" i="7"/>
  <c r="I843" i="7" s="1"/>
  <c r="F601" i="7"/>
  <c r="F877" i="7" s="1"/>
  <c r="F580" i="7"/>
  <c r="F851" i="7" s="1"/>
  <c r="B601" i="7"/>
  <c r="B877" i="7" s="1"/>
  <c r="B580" i="7"/>
  <c r="B851" i="7" s="1"/>
  <c r="C581" i="7"/>
  <c r="C852" i="7" s="1"/>
  <c r="C618" i="7"/>
  <c r="C895" i="7" s="1"/>
  <c r="C602" i="7"/>
  <c r="C878" i="7" s="1"/>
  <c r="C14" i="8"/>
  <c r="C110" i="8" s="1"/>
  <c r="C137" i="9" s="1"/>
  <c r="J617" i="7"/>
  <c r="J894" i="7" s="1"/>
  <c r="J601" i="7"/>
  <c r="J877" i="7" s="1"/>
  <c r="J580" i="7"/>
  <c r="J851" i="7" s="1"/>
  <c r="G617" i="7"/>
  <c r="G894" i="7" s="1"/>
  <c r="G601" i="7"/>
  <c r="G877" i="7" s="1"/>
  <c r="G580" i="7"/>
  <c r="G851" i="7" s="1"/>
  <c r="E15" i="8"/>
  <c r="E112" i="8" s="1"/>
  <c r="E139" i="9" s="1"/>
  <c r="E575" i="7"/>
  <c r="E846" i="7" s="1"/>
  <c r="E597" i="7"/>
  <c r="E873" i="7" s="1"/>
  <c r="G597" i="7"/>
  <c r="G873" i="7" s="1"/>
  <c r="G575" i="7"/>
  <c r="G846" i="7" s="1"/>
  <c r="G14" i="8"/>
  <c r="G110" i="8" s="1"/>
  <c r="G137" i="9" s="1"/>
  <c r="D618" i="7"/>
  <c r="D895" i="7" s="1"/>
  <c r="D602" i="7"/>
  <c r="D878" i="7" s="1"/>
  <c r="D581" i="7"/>
  <c r="D852" i="7" s="1"/>
  <c r="E12" i="8"/>
  <c r="E107" i="8" s="1"/>
  <c r="E617" i="7"/>
  <c r="E894" i="7" s="1"/>
  <c r="E601" i="7"/>
  <c r="E877" i="7" s="1"/>
  <c r="E580" i="7"/>
  <c r="E851" i="7" s="1"/>
  <c r="I617" i="7"/>
  <c r="I894" i="7" s="1"/>
  <c r="I601" i="7"/>
  <c r="I877" i="7" s="1"/>
  <c r="I580" i="7"/>
  <c r="I851" i="7" s="1"/>
  <c r="F596" i="7"/>
  <c r="F872" i="7" s="1"/>
  <c r="F572" i="7"/>
  <c r="F843" i="7" s="1"/>
  <c r="B596" i="7"/>
  <c r="B872" i="7" s="1"/>
  <c r="B572" i="7"/>
  <c r="B843" i="7" s="1"/>
  <c r="G596" i="7"/>
  <c r="G872" i="7" s="1"/>
  <c r="G572" i="7"/>
  <c r="G843" i="7" s="1"/>
  <c r="E14" i="8"/>
  <c r="E110" i="8" s="1"/>
  <c r="E137" i="9" s="1"/>
  <c r="G581" i="7"/>
  <c r="G852" i="7" s="1"/>
  <c r="G618" i="7"/>
  <c r="G895" i="7" s="1"/>
  <c r="G602" i="7"/>
  <c r="G878" i="7" s="1"/>
  <c r="D596" i="7"/>
  <c r="D872" i="7" s="1"/>
  <c r="D572" i="7"/>
  <c r="D843" i="7" s="1"/>
  <c r="D580" i="7"/>
  <c r="D851" i="7" s="1"/>
  <c r="D617" i="7"/>
  <c r="D894" i="7" s="1"/>
  <c r="D601" i="7"/>
  <c r="D877" i="7" s="1"/>
  <c r="H618" i="7"/>
  <c r="H895" i="7" s="1"/>
  <c r="H602" i="7"/>
  <c r="H878" i="7" s="1"/>
  <c r="H581" i="7"/>
  <c r="H852" i="7" s="1"/>
  <c r="H14" i="8"/>
  <c r="H110" i="8" s="1"/>
  <c r="H137" i="9" s="1"/>
  <c r="H580" i="7"/>
  <c r="H851" i="7" s="1"/>
  <c r="H617" i="7"/>
  <c r="H894" i="7" s="1"/>
  <c r="H601" i="7"/>
  <c r="H877" i="7" s="1"/>
  <c r="C617" i="7"/>
  <c r="C894" i="7" s="1"/>
  <c r="C601" i="7"/>
  <c r="C877" i="7" s="1"/>
  <c r="C580" i="7"/>
  <c r="C851" i="7" s="1"/>
  <c r="D14" i="8"/>
  <c r="D110" i="8" s="1"/>
  <c r="D137" i="9" s="1"/>
  <c r="E596" i="7"/>
  <c r="E872" i="7" s="1"/>
  <c r="E572" i="7"/>
  <c r="E843" i="7" s="1"/>
  <c r="I573" i="7" l="1"/>
  <c r="I844" i="7" s="1"/>
  <c r="I13" i="8" s="1"/>
  <c r="I109" i="8" s="1"/>
  <c r="I136" i="9" s="1"/>
  <c r="AI522" i="7"/>
  <c r="AI548" i="7" s="1"/>
  <c r="J573" i="7" s="1"/>
  <c r="J844" i="7" s="1"/>
  <c r="J13" i="8" s="1"/>
  <c r="J109" i="8" s="1"/>
  <c r="J136" i="9" s="1"/>
  <c r="AI512" i="7"/>
  <c r="AI547" i="7" s="1"/>
  <c r="G571" i="7"/>
  <c r="G842" i="7" s="1"/>
  <c r="G12" i="8" s="1"/>
  <c r="G107" i="8" s="1"/>
  <c r="J571" i="7"/>
  <c r="J842" i="7" s="1"/>
  <c r="D573" i="7"/>
  <c r="D844" i="7" s="1"/>
  <c r="D13" i="8" s="1"/>
  <c r="D109" i="8" s="1"/>
  <c r="D136" i="9" s="1"/>
  <c r="B575" i="7"/>
  <c r="B846" i="7" s="1"/>
  <c r="F617" i="7"/>
  <c r="F894" i="7" s="1"/>
  <c r="AK503" i="7"/>
  <c r="AK549" i="7" s="1"/>
  <c r="AK534" i="7"/>
  <c r="AK556" i="7" s="1"/>
  <c r="AJ523" i="7"/>
  <c r="AJ551" i="7" s="1"/>
  <c r="AI503" i="7"/>
  <c r="AI549" i="7" s="1"/>
  <c r="AJ513" i="7"/>
  <c r="AJ550" i="7" s="1"/>
  <c r="AI523" i="7"/>
  <c r="AI551" i="7" s="1"/>
  <c r="AK523" i="7"/>
  <c r="AK551" i="7" s="1"/>
  <c r="AK513" i="7"/>
  <c r="AK550" i="7" s="1"/>
  <c r="AJ503" i="7"/>
  <c r="AJ549" i="7" s="1"/>
  <c r="AI513" i="7"/>
  <c r="AI550" i="7" s="1"/>
  <c r="AI534" i="7"/>
  <c r="AI556" i="7" s="1"/>
  <c r="AJ534" i="7"/>
  <c r="AJ556" i="7" s="1"/>
  <c r="I618" i="7"/>
  <c r="I895" i="7" s="1"/>
  <c r="I574" i="7"/>
  <c r="I845" i="7" s="1"/>
  <c r="I14" i="8" s="1"/>
  <c r="I110" i="8" s="1"/>
  <c r="I137" i="9" s="1"/>
  <c r="B617" i="7"/>
  <c r="B894" i="7" s="1"/>
  <c r="F581" i="7"/>
  <c r="F852" i="7" s="1"/>
  <c r="F575" i="7"/>
  <c r="F846" i="7" s="1"/>
  <c r="I576" i="7"/>
  <c r="I847" i="7" s="1"/>
  <c r="I15" i="8" s="1"/>
  <c r="I112" i="8" s="1"/>
  <c r="I139" i="9" s="1"/>
  <c r="F571" i="7"/>
  <c r="F842" i="7" s="1"/>
  <c r="F12" i="8" s="1"/>
  <c r="F107" i="8" s="1"/>
  <c r="B571" i="7"/>
  <c r="B842" i="7" s="1"/>
  <c r="F574" i="7"/>
  <c r="F845" i="7" s="1"/>
  <c r="F14" i="8" s="1"/>
  <c r="F110" i="8" s="1"/>
  <c r="F137" i="9" s="1"/>
  <c r="B576" i="7"/>
  <c r="B847" i="7" s="1"/>
  <c r="B573" i="7"/>
  <c r="B844" i="7" s="1"/>
  <c r="B574" i="7"/>
  <c r="B845" i="7" s="1"/>
  <c r="F576" i="7"/>
  <c r="F847" i="7" s="1"/>
  <c r="F15" i="8" s="1"/>
  <c r="F112" i="8" s="1"/>
  <c r="F139" i="9" s="1"/>
  <c r="F573" i="7"/>
  <c r="F844" i="7" s="1"/>
  <c r="F13" i="8" s="1"/>
  <c r="F109" i="8" s="1"/>
  <c r="F136" i="9" s="1"/>
  <c r="B31" i="16"/>
  <c r="B95" i="13"/>
  <c r="B33" i="16"/>
  <c r="B97" i="13"/>
  <c r="B32" i="16"/>
  <c r="B96" i="13"/>
  <c r="B93" i="13"/>
  <c r="B29" i="16"/>
  <c r="B94" i="13"/>
  <c r="B30" i="16"/>
  <c r="B131" i="4"/>
  <c r="D11" i="12" s="1"/>
  <c r="B136" i="4"/>
  <c r="I11" i="12" s="1"/>
  <c r="C11" i="13"/>
  <c r="B134" i="4"/>
  <c r="G11" i="12" s="1"/>
  <c r="B132" i="4"/>
  <c r="E11" i="12" s="1"/>
  <c r="G11" i="13"/>
  <c r="B133" i="4"/>
  <c r="F11" i="12" s="1"/>
  <c r="F11" i="13" s="1"/>
  <c r="B130" i="4"/>
  <c r="C11" i="12" s="1"/>
  <c r="J68" i="12"/>
  <c r="J86" i="13" s="1"/>
  <c r="J105" i="12"/>
  <c r="J123" i="12"/>
  <c r="J129" i="13" s="1"/>
  <c r="J125" i="12"/>
  <c r="J64" i="15"/>
  <c r="J79" i="15" s="1"/>
  <c r="J63" i="15"/>
  <c r="J78" i="15" s="1"/>
  <c r="J42" i="12"/>
  <c r="J34" i="12"/>
  <c r="J63" i="13" s="1"/>
  <c r="J9" i="15" s="1"/>
  <c r="J21" i="15" s="1"/>
  <c r="J26" i="12"/>
  <c r="J55" i="13" s="1"/>
  <c r="J45" i="12"/>
  <c r="J37" i="12"/>
  <c r="J66" i="13" s="1"/>
  <c r="J29" i="12"/>
  <c r="J58" i="13" s="1"/>
  <c r="J78" i="12"/>
  <c r="J106" i="12"/>
  <c r="J76" i="12"/>
  <c r="J73" i="12"/>
  <c r="J91" i="13" s="1"/>
  <c r="J69" i="12"/>
  <c r="J87" i="13" s="1"/>
  <c r="J62" i="15"/>
  <c r="J77" i="15" s="1"/>
  <c r="J48" i="12"/>
  <c r="J40" i="12"/>
  <c r="J69" i="13" s="1"/>
  <c r="J32" i="12"/>
  <c r="J61" i="13" s="1"/>
  <c r="J24" i="12"/>
  <c r="J53" i="13" s="1"/>
  <c r="J43" i="12"/>
  <c r="J35" i="12"/>
  <c r="J64" i="13" s="1"/>
  <c r="J10" i="15" s="1"/>
  <c r="J22" i="15" s="1"/>
  <c r="J27" i="12"/>
  <c r="J56" i="13" s="1"/>
  <c r="J96" i="12"/>
  <c r="J108" i="13" s="1"/>
  <c r="J67" i="15"/>
  <c r="J82" i="15" s="1"/>
  <c r="J46" i="12"/>
  <c r="J38" i="12"/>
  <c r="J67" i="13" s="1"/>
  <c r="J30" i="12"/>
  <c r="J59" i="13" s="1"/>
  <c r="J49" i="12"/>
  <c r="J41" i="12"/>
  <c r="J70" i="13" s="1"/>
  <c r="J33" i="12"/>
  <c r="J62" i="13" s="1"/>
  <c r="J25" i="12"/>
  <c r="J54" i="13" s="1"/>
  <c r="J126" i="12"/>
  <c r="J101" i="12"/>
  <c r="J113" i="13" s="1"/>
  <c r="J79" i="12"/>
  <c r="J75" i="12"/>
  <c r="J104" i="12"/>
  <c r="J124" i="12"/>
  <c r="J66" i="15"/>
  <c r="J81" i="15" s="1"/>
  <c r="J65" i="15"/>
  <c r="J80" i="15" s="1"/>
  <c r="J44" i="12"/>
  <c r="J36" i="12"/>
  <c r="J65" i="13" s="1"/>
  <c r="J11" i="15" s="1"/>
  <c r="J23" i="15" s="1"/>
  <c r="J28" i="12"/>
  <c r="J57" i="13" s="1"/>
  <c r="J47" i="12"/>
  <c r="J39" i="12"/>
  <c r="J68" i="13" s="1"/>
  <c r="J31" i="12"/>
  <c r="J60" i="13" s="1"/>
  <c r="J23" i="12"/>
  <c r="J52" i="13" s="1"/>
  <c r="J82" i="12"/>
  <c r="J107" i="12"/>
  <c r="J102" i="12"/>
  <c r="J114" i="13" s="1"/>
  <c r="J98" i="12"/>
  <c r="J110" i="13" s="1"/>
  <c r="J74" i="12"/>
  <c r="J92" i="13" s="1"/>
  <c r="J81" i="12"/>
  <c r="J121" i="12"/>
  <c r="J127" i="13" s="1"/>
  <c r="J122" i="12"/>
  <c r="J128" i="13" s="1"/>
  <c r="J80" i="12"/>
  <c r="J103" i="12"/>
  <c r="J115" i="13" s="1"/>
  <c r="J67" i="12"/>
  <c r="J85" i="13" s="1"/>
  <c r="J77" i="12"/>
  <c r="J127" i="12"/>
  <c r="J97" i="12"/>
  <c r="J109" i="13" s="1"/>
  <c r="J72" i="12"/>
  <c r="J90" i="13" s="1"/>
  <c r="D11" i="13"/>
  <c r="D35" i="13" s="1"/>
  <c r="D97" i="14" s="1"/>
  <c r="I11" i="13"/>
  <c r="B135" i="4"/>
  <c r="H11" i="12" s="1"/>
  <c r="H11" i="13" s="1"/>
  <c r="D27" i="13"/>
  <c r="D33" i="13"/>
  <c r="D95" i="14" s="1"/>
  <c r="D29" i="13"/>
  <c r="D92" i="14" s="1"/>
  <c r="D30" i="13"/>
  <c r="I28" i="13"/>
  <c r="I91" i="14" s="1"/>
  <c r="I38" i="13"/>
  <c r="I27" i="13"/>
  <c r="I33" i="13"/>
  <c r="I95" i="14" s="1"/>
  <c r="I41" i="13"/>
  <c r="I30" i="13"/>
  <c r="I40" i="13"/>
  <c r="I29" i="13"/>
  <c r="I92" i="14" s="1"/>
  <c r="I35" i="13"/>
  <c r="I97" i="14" s="1"/>
  <c r="I43" i="13"/>
  <c r="I34" i="13"/>
  <c r="I96" i="14" s="1"/>
  <c r="I42" i="13"/>
  <c r="I31" i="13"/>
  <c r="I93" i="14" s="1"/>
  <c r="I37" i="13"/>
  <c r="I26" i="13"/>
  <c r="I90" i="14" s="1"/>
  <c r="I36" i="13"/>
  <c r="I25" i="13"/>
  <c r="I89" i="14" s="1"/>
  <c r="I32" i="13"/>
  <c r="I94" i="14" s="1"/>
  <c r="I39" i="13"/>
  <c r="B28" i="13"/>
  <c r="B91" i="14" s="1"/>
  <c r="B132" i="16" s="1"/>
  <c r="B34" i="13"/>
  <c r="B96" i="14" s="1"/>
  <c r="B138" i="16" s="1"/>
  <c r="B40" i="13"/>
  <c r="B25" i="13"/>
  <c r="B89" i="14" s="1"/>
  <c r="B129" i="16" s="1"/>
  <c r="B27" i="13"/>
  <c r="B29" i="13"/>
  <c r="B92" i="14" s="1"/>
  <c r="B133" i="16" s="1"/>
  <c r="B31" i="13"/>
  <c r="B93" i="14" s="1"/>
  <c r="B135" i="16" s="1"/>
  <c r="B33" i="13"/>
  <c r="B95" i="14" s="1"/>
  <c r="B137" i="16" s="1"/>
  <c r="B35" i="13"/>
  <c r="B97" i="14" s="1"/>
  <c r="B139" i="16" s="1"/>
  <c r="B37" i="13"/>
  <c r="B175" i="16" s="1"/>
  <c r="B39" i="13"/>
  <c r="B41" i="13"/>
  <c r="B43" i="13"/>
  <c r="B26" i="13"/>
  <c r="B90" i="14" s="1"/>
  <c r="B130" i="16" s="1"/>
  <c r="B30" i="13"/>
  <c r="B32" i="13"/>
  <c r="B94" i="14" s="1"/>
  <c r="B136" i="16" s="1"/>
  <c r="B36" i="13"/>
  <c r="B174" i="16" s="1"/>
  <c r="B38" i="13"/>
  <c r="B176" i="16" s="1"/>
  <c r="B42" i="13"/>
  <c r="C33" i="13"/>
  <c r="C95" i="14" s="1"/>
  <c r="C28" i="13"/>
  <c r="C91" i="14" s="1"/>
  <c r="C40" i="13"/>
  <c r="C26" i="13"/>
  <c r="C90" i="14" s="1"/>
  <c r="C35" i="13"/>
  <c r="C97" i="14" s="1"/>
  <c r="C37" i="13"/>
  <c r="C31" i="13"/>
  <c r="C93" i="14" s="1"/>
  <c r="C25" i="13"/>
  <c r="C89" i="14" s="1"/>
  <c r="C34" i="13"/>
  <c r="C96" i="14" s="1"/>
  <c r="C39" i="13"/>
  <c r="C30" i="13"/>
  <c r="C32" i="13"/>
  <c r="C94" i="14" s="1"/>
  <c r="C29" i="13"/>
  <c r="C92" i="14" s="1"/>
  <c r="C42" i="13"/>
  <c r="C43" i="13"/>
  <c r="C38" i="13"/>
  <c r="C36" i="13"/>
  <c r="C41" i="13"/>
  <c r="C27" i="13"/>
  <c r="G38" i="13"/>
  <c r="G35" i="13"/>
  <c r="G97" i="14" s="1"/>
  <c r="G41" i="13"/>
  <c r="G26" i="13"/>
  <c r="G90" i="14" s="1"/>
  <c r="G27" i="13"/>
  <c r="G42" i="13"/>
  <c r="G25" i="13"/>
  <c r="G89" i="14" s="1"/>
  <c r="G36" i="13"/>
  <c r="G37" i="13"/>
  <c r="G32" i="13"/>
  <c r="G94" i="14" s="1"/>
  <c r="G29" i="13"/>
  <c r="G92" i="14" s="1"/>
  <c r="G40" i="13"/>
  <c r="G34" i="13"/>
  <c r="G96" i="14" s="1"/>
  <c r="G30" i="13"/>
  <c r="G31" i="13"/>
  <c r="G93" i="14" s="1"/>
  <c r="G28" i="13"/>
  <c r="G91" i="14" s="1"/>
  <c r="G39" i="13"/>
  <c r="G33" i="13"/>
  <c r="G95" i="14" s="1"/>
  <c r="G43" i="13"/>
  <c r="D120" i="12"/>
  <c r="D126" i="13" s="1"/>
  <c r="C119" i="12"/>
  <c r="C125" i="13" s="1"/>
  <c r="G120" i="12"/>
  <c r="G126" i="13" s="1"/>
  <c r="G94" i="12"/>
  <c r="G106" i="13" s="1"/>
  <c r="I70" i="12"/>
  <c r="I88" i="13" s="1"/>
  <c r="I51" i="8"/>
  <c r="I116" i="8" s="1"/>
  <c r="I143" i="9" s="1"/>
  <c r="E99" i="12"/>
  <c r="E111" i="13" s="1"/>
  <c r="G95" i="12"/>
  <c r="G107" i="13" s="1"/>
  <c r="E65" i="12"/>
  <c r="E83" i="13" s="1"/>
  <c r="E33" i="8"/>
  <c r="E111" i="8" s="1"/>
  <c r="E138" i="9" s="1"/>
  <c r="G119" i="12"/>
  <c r="G125" i="13" s="1"/>
  <c r="C100" i="12"/>
  <c r="C112" i="13" s="1"/>
  <c r="B70" i="12"/>
  <c r="B88" i="13" s="1"/>
  <c r="B24" i="16" s="1"/>
  <c r="B51" i="8"/>
  <c r="B116" i="8" s="1"/>
  <c r="B143" i="9" s="1"/>
  <c r="F119" i="12"/>
  <c r="F125" i="13" s="1"/>
  <c r="I71" i="12"/>
  <c r="I89" i="13" s="1"/>
  <c r="I52" i="8"/>
  <c r="I117" i="8" s="1"/>
  <c r="I144" i="9" s="1"/>
  <c r="F95" i="12"/>
  <c r="F107" i="13" s="1"/>
  <c r="E100" i="12"/>
  <c r="E112" i="13" s="1"/>
  <c r="G134" i="9"/>
  <c r="C95" i="12"/>
  <c r="C107" i="13" s="1"/>
  <c r="D65" i="12"/>
  <c r="D83" i="13" s="1"/>
  <c r="D33" i="8"/>
  <c r="D111" i="8" s="1"/>
  <c r="D138" i="9" s="1"/>
  <c r="H62" i="12"/>
  <c r="H80" i="13" s="1"/>
  <c r="H32" i="8"/>
  <c r="H108" i="8" s="1"/>
  <c r="H135" i="9" s="1"/>
  <c r="F71" i="12"/>
  <c r="F89" i="13" s="1"/>
  <c r="F52" i="8"/>
  <c r="F117" i="8" s="1"/>
  <c r="F144" i="9" s="1"/>
  <c r="B65" i="12"/>
  <c r="B83" i="13" s="1"/>
  <c r="B19" i="16" s="1"/>
  <c r="B33" i="8"/>
  <c r="B111" i="8" s="1"/>
  <c r="B138" i="9" s="1"/>
  <c r="C99" i="12"/>
  <c r="C111" i="13" s="1"/>
  <c r="G100" i="12"/>
  <c r="G112" i="13" s="1"/>
  <c r="E70" i="12"/>
  <c r="E88" i="13" s="1"/>
  <c r="E51" i="8"/>
  <c r="E116" i="8" s="1"/>
  <c r="E143" i="9" s="1"/>
  <c r="E95" i="12"/>
  <c r="E107" i="13" s="1"/>
  <c r="D62" i="12"/>
  <c r="D80" i="13" s="1"/>
  <c r="D32" i="8"/>
  <c r="D108" i="8" s="1"/>
  <c r="D135" i="9" s="1"/>
  <c r="D99" i="12"/>
  <c r="D111" i="13" s="1"/>
  <c r="G71" i="12"/>
  <c r="G89" i="13" s="1"/>
  <c r="G52" i="8"/>
  <c r="G117" i="8" s="1"/>
  <c r="G144" i="9" s="1"/>
  <c r="B62" i="12"/>
  <c r="B80" i="13" s="1"/>
  <c r="B16" i="16" s="1"/>
  <c r="B32" i="8"/>
  <c r="B108" i="8" s="1"/>
  <c r="B135" i="9" s="1"/>
  <c r="I99" i="12"/>
  <c r="I111" i="13" s="1"/>
  <c r="E119" i="12"/>
  <c r="E125" i="13" s="1"/>
  <c r="D71" i="12"/>
  <c r="D89" i="13" s="1"/>
  <c r="D52" i="8"/>
  <c r="D117" i="8" s="1"/>
  <c r="D144" i="9" s="1"/>
  <c r="J70" i="12"/>
  <c r="J88" i="13" s="1"/>
  <c r="J51" i="8"/>
  <c r="J116" i="8" s="1"/>
  <c r="J143" i="9" s="1"/>
  <c r="C120" i="12"/>
  <c r="C126" i="13" s="1"/>
  <c r="B99" i="12"/>
  <c r="B111" i="13" s="1"/>
  <c r="B62" i="16" s="1"/>
  <c r="I62" i="12"/>
  <c r="I80" i="13" s="1"/>
  <c r="I32" i="8"/>
  <c r="I108" i="8" s="1"/>
  <c r="I135" i="9" s="1"/>
  <c r="I100" i="12"/>
  <c r="I112" i="13" s="1"/>
  <c r="E120" i="12"/>
  <c r="E126" i="13" s="1"/>
  <c r="B71" i="12"/>
  <c r="B89" i="13" s="1"/>
  <c r="B25" i="16" s="1"/>
  <c r="B52" i="8"/>
  <c r="B117" i="8" s="1"/>
  <c r="B144" i="9" s="1"/>
  <c r="I134" i="9"/>
  <c r="C134" i="9"/>
  <c r="H94" i="12"/>
  <c r="H106" i="13" s="1"/>
  <c r="H95" i="12"/>
  <c r="H107" i="13" s="1"/>
  <c r="I95" i="12"/>
  <c r="I107" i="13" s="1"/>
  <c r="F100" i="12"/>
  <c r="F112" i="13" s="1"/>
  <c r="B95" i="12"/>
  <c r="B107" i="13" s="1"/>
  <c r="B57" i="16" s="1"/>
  <c r="H70" i="12"/>
  <c r="H88" i="13" s="1"/>
  <c r="H51" i="8"/>
  <c r="H116" i="8" s="1"/>
  <c r="H143" i="9" s="1"/>
  <c r="D70" i="12"/>
  <c r="D88" i="13" s="1"/>
  <c r="D51" i="8"/>
  <c r="D116" i="8" s="1"/>
  <c r="D143" i="9" s="1"/>
  <c r="G62" i="12"/>
  <c r="G80" i="13" s="1"/>
  <c r="G32" i="8"/>
  <c r="G108" i="8" s="1"/>
  <c r="G135" i="9" s="1"/>
  <c r="H100" i="12"/>
  <c r="H112" i="13" s="1"/>
  <c r="E62" i="12"/>
  <c r="E80" i="13" s="1"/>
  <c r="E32" i="8"/>
  <c r="E108" i="8" s="1"/>
  <c r="E135" i="9" s="1"/>
  <c r="H99" i="12"/>
  <c r="H111" i="13" s="1"/>
  <c r="H120" i="12"/>
  <c r="H126" i="13" s="1"/>
  <c r="D94" i="12"/>
  <c r="D106" i="13" s="1"/>
  <c r="E94" i="12"/>
  <c r="E106" i="13" s="1"/>
  <c r="C70" i="12"/>
  <c r="C88" i="13" s="1"/>
  <c r="C51" i="8"/>
  <c r="C116" i="8" s="1"/>
  <c r="C143" i="9" s="1"/>
  <c r="H119" i="12"/>
  <c r="H125" i="13" s="1"/>
  <c r="D119" i="12"/>
  <c r="D125" i="13" s="1"/>
  <c r="B94" i="12"/>
  <c r="B106" i="13" s="1"/>
  <c r="B54" i="16" s="1"/>
  <c r="F62" i="12"/>
  <c r="F80" i="13" s="1"/>
  <c r="F32" i="8"/>
  <c r="F108" i="8" s="1"/>
  <c r="F135" i="9" s="1"/>
  <c r="I119" i="12"/>
  <c r="I125" i="13" s="1"/>
  <c r="E134" i="9"/>
  <c r="D100" i="12"/>
  <c r="D112" i="13" s="1"/>
  <c r="G70" i="12"/>
  <c r="G88" i="13" s="1"/>
  <c r="G51" i="8"/>
  <c r="G116" i="8" s="1"/>
  <c r="G143" i="9" s="1"/>
  <c r="J99" i="12"/>
  <c r="J111" i="13" s="1"/>
  <c r="C71" i="12"/>
  <c r="C89" i="13" s="1"/>
  <c r="C52" i="8"/>
  <c r="C117" i="8" s="1"/>
  <c r="C144" i="9" s="1"/>
  <c r="B119" i="12"/>
  <c r="B125" i="13" s="1"/>
  <c r="B100" i="16" s="1"/>
  <c r="F70" i="12"/>
  <c r="F88" i="13" s="1"/>
  <c r="F51" i="8"/>
  <c r="F116" i="8" s="1"/>
  <c r="F143" i="9" s="1"/>
  <c r="I94" i="12"/>
  <c r="I106" i="13" s="1"/>
  <c r="C62" i="12"/>
  <c r="C80" i="13" s="1"/>
  <c r="C32" i="8"/>
  <c r="C108" i="8" s="1"/>
  <c r="C135" i="9" s="1"/>
  <c r="H134" i="9"/>
  <c r="I120" i="12"/>
  <c r="I126" i="13" s="1"/>
  <c r="B100" i="12"/>
  <c r="B112" i="13" s="1"/>
  <c r="B63" i="16" s="1"/>
  <c r="H65" i="12"/>
  <c r="H83" i="13" s="1"/>
  <c r="H33" i="8"/>
  <c r="H111" i="8" s="1"/>
  <c r="H138" i="9" s="1"/>
  <c r="I65" i="12"/>
  <c r="I83" i="13" s="1"/>
  <c r="I33" i="8"/>
  <c r="I111" i="8" s="1"/>
  <c r="I138" i="9" s="1"/>
  <c r="F120" i="12"/>
  <c r="F126" i="13" s="1"/>
  <c r="H71" i="12"/>
  <c r="H89" i="13" s="1"/>
  <c r="H52" i="8"/>
  <c r="H117" i="8" s="1"/>
  <c r="H144" i="9" s="1"/>
  <c r="F94" i="12"/>
  <c r="F106" i="13" s="1"/>
  <c r="G65" i="12"/>
  <c r="G83" i="13" s="1"/>
  <c r="G33" i="8"/>
  <c r="G111" i="8" s="1"/>
  <c r="G138" i="9" s="1"/>
  <c r="G99" i="12"/>
  <c r="G111" i="13" s="1"/>
  <c r="J119" i="12"/>
  <c r="J125" i="13" s="1"/>
  <c r="F134" i="9"/>
  <c r="F99" i="12"/>
  <c r="F111" i="13" s="1"/>
  <c r="C94" i="12"/>
  <c r="C106" i="13" s="1"/>
  <c r="D134" i="9"/>
  <c r="D160" i="9" s="1"/>
  <c r="F65" i="12"/>
  <c r="F83" i="13" s="1"/>
  <c r="F33" i="8"/>
  <c r="F111" i="8" s="1"/>
  <c r="F138" i="9" s="1"/>
  <c r="E71" i="12"/>
  <c r="E89" i="13" s="1"/>
  <c r="E52" i="8"/>
  <c r="E117" i="8" s="1"/>
  <c r="E144" i="9" s="1"/>
  <c r="C65" i="12"/>
  <c r="C83" i="13" s="1"/>
  <c r="C33" i="8"/>
  <c r="C111" i="8" s="1"/>
  <c r="C138" i="9" s="1"/>
  <c r="B120" i="12"/>
  <c r="B126" i="13" s="1"/>
  <c r="B101" i="16" s="1"/>
  <c r="D95" i="12"/>
  <c r="D107" i="13" s="1"/>
  <c r="J63" i="12" l="1"/>
  <c r="J81" i="13" s="1"/>
  <c r="J596" i="7"/>
  <c r="J872" i="7" s="1"/>
  <c r="J94" i="12" s="1"/>
  <c r="J106" i="13" s="1"/>
  <c r="J572" i="7"/>
  <c r="J843" i="7" s="1"/>
  <c r="J61" i="12"/>
  <c r="J79" i="13" s="1"/>
  <c r="J12" i="8"/>
  <c r="J107" i="8" s="1"/>
  <c r="J134" i="9" s="1"/>
  <c r="J574" i="7"/>
  <c r="J845" i="7" s="1"/>
  <c r="J64" i="12" s="1"/>
  <c r="J82" i="13" s="1"/>
  <c r="J602" i="7"/>
  <c r="J878" i="7" s="1"/>
  <c r="J100" i="12" s="1"/>
  <c r="J112" i="13" s="1"/>
  <c r="J581" i="7"/>
  <c r="J852" i="7" s="1"/>
  <c r="J618" i="7"/>
  <c r="J895" i="7" s="1"/>
  <c r="J120" i="12" s="1"/>
  <c r="J126" i="13" s="1"/>
  <c r="J597" i="7"/>
  <c r="J873" i="7" s="1"/>
  <c r="J95" i="12" s="1"/>
  <c r="J107" i="13" s="1"/>
  <c r="J575" i="7"/>
  <c r="J846" i="7" s="1"/>
  <c r="J576" i="7"/>
  <c r="J847" i="7" s="1"/>
  <c r="B61" i="12"/>
  <c r="B79" i="13" s="1"/>
  <c r="B15" i="16" s="1"/>
  <c r="B12" i="8"/>
  <c r="B107" i="8" s="1"/>
  <c r="B134" i="9" s="1"/>
  <c r="H141" i="8"/>
  <c r="F141" i="8"/>
  <c r="D141" i="8"/>
  <c r="F160" i="9"/>
  <c r="H160" i="9"/>
  <c r="I141" i="8"/>
  <c r="G160" i="9"/>
  <c r="B64" i="12"/>
  <c r="B82" i="13" s="1"/>
  <c r="B18" i="16" s="1"/>
  <c r="B14" i="8"/>
  <c r="B110" i="8" s="1"/>
  <c r="B137" i="9" s="1"/>
  <c r="E160" i="9"/>
  <c r="C141" i="8"/>
  <c r="B63" i="12"/>
  <c r="B81" i="13" s="1"/>
  <c r="B17" i="16" s="1"/>
  <c r="B13" i="8"/>
  <c r="B109" i="8" s="1"/>
  <c r="B136" i="9" s="1"/>
  <c r="E141" i="8"/>
  <c r="C160" i="9"/>
  <c r="B66" i="12"/>
  <c r="B84" i="13" s="1"/>
  <c r="B20" i="16" s="1"/>
  <c r="B15" i="8"/>
  <c r="B112" i="8" s="1"/>
  <c r="B139" i="9" s="1"/>
  <c r="I160" i="9"/>
  <c r="G141" i="8"/>
  <c r="H34" i="13"/>
  <c r="H96" i="14" s="1"/>
  <c r="H39" i="13"/>
  <c r="H32" i="13"/>
  <c r="H94" i="14" s="1"/>
  <c r="H25" i="13"/>
  <c r="H89" i="14" s="1"/>
  <c r="H29" i="13"/>
  <c r="H92" i="14" s="1"/>
  <c r="H41" i="13"/>
  <c r="H36" i="13"/>
  <c r="H43" i="13"/>
  <c r="H33" i="13"/>
  <c r="H95" i="14" s="1"/>
  <c r="H27" i="13"/>
  <c r="H40" i="13"/>
  <c r="H26" i="13"/>
  <c r="H90" i="14" s="1"/>
  <c r="H38" i="13"/>
  <c r="H30" i="13"/>
  <c r="H35" i="13"/>
  <c r="H97" i="14" s="1"/>
  <c r="H31" i="13"/>
  <c r="H93" i="14" s="1"/>
  <c r="H42" i="13"/>
  <c r="H28" i="13"/>
  <c r="H91" i="14" s="1"/>
  <c r="H37" i="13"/>
  <c r="F35" i="13"/>
  <c r="F97" i="14" s="1"/>
  <c r="F32" i="13"/>
  <c r="F94" i="14" s="1"/>
  <c r="F36" i="13"/>
  <c r="F27" i="13"/>
  <c r="F41" i="13"/>
  <c r="F28" i="13"/>
  <c r="F91" i="14" s="1"/>
  <c r="F30" i="13"/>
  <c r="F39" i="13"/>
  <c r="F38" i="13"/>
  <c r="F33" i="13"/>
  <c r="F95" i="14" s="1"/>
  <c r="F31" i="13"/>
  <c r="F93" i="14" s="1"/>
  <c r="F25" i="13"/>
  <c r="F89" i="14" s="1"/>
  <c r="F40" i="13"/>
  <c r="F37" i="13"/>
  <c r="F34" i="13"/>
  <c r="F96" i="14" s="1"/>
  <c r="F26" i="13"/>
  <c r="F90" i="14" s="1"/>
  <c r="F29" i="13"/>
  <c r="F92" i="14" s="1"/>
  <c r="F43" i="13"/>
  <c r="F42" i="13"/>
  <c r="D39" i="13"/>
  <c r="D37" i="13"/>
  <c r="D42" i="13"/>
  <c r="D25" i="13"/>
  <c r="D89" i="14" s="1"/>
  <c r="D40" i="13"/>
  <c r="C262" i="22"/>
  <c r="J60" i="16"/>
  <c r="C454" i="22"/>
  <c r="J66" i="16"/>
  <c r="B796" i="22"/>
  <c r="J39" i="16"/>
  <c r="J79" i="16"/>
  <c r="C860" i="22"/>
  <c r="J36" i="16"/>
  <c r="B700" i="22"/>
  <c r="C606" i="22"/>
  <c r="J71" i="16"/>
  <c r="J116" i="13"/>
  <c r="D796" i="22"/>
  <c r="J115" i="16"/>
  <c r="F860" i="22"/>
  <c r="J224" i="16"/>
  <c r="J35" i="16"/>
  <c r="B668" i="22"/>
  <c r="D668" i="22" s="1"/>
  <c r="I28" i="23" s="1"/>
  <c r="J40" i="16"/>
  <c r="B828" i="22"/>
  <c r="J30" i="16"/>
  <c r="J94" i="13"/>
  <c r="B516" i="22"/>
  <c r="C516" i="22" s="1"/>
  <c r="B636" i="22"/>
  <c r="D636" i="22" s="1"/>
  <c r="J34" i="16"/>
  <c r="J104" i="16"/>
  <c r="D454" i="22"/>
  <c r="I82" i="12"/>
  <c r="I66" i="15"/>
  <c r="I81" i="15" s="1"/>
  <c r="I47" i="12"/>
  <c r="I39" i="12"/>
  <c r="I68" i="13" s="1"/>
  <c r="I31" i="12"/>
  <c r="I60" i="13" s="1"/>
  <c r="I23" i="12"/>
  <c r="I52" i="13" s="1"/>
  <c r="I42" i="12"/>
  <c r="I34" i="12"/>
  <c r="I63" i="13" s="1"/>
  <c r="I9" i="15" s="1"/>
  <c r="I21" i="15" s="1"/>
  <c r="I26" i="12"/>
  <c r="I55" i="13" s="1"/>
  <c r="I72" i="12"/>
  <c r="I90" i="13" s="1"/>
  <c r="I79" i="12"/>
  <c r="I127" i="12"/>
  <c r="I124" i="12"/>
  <c r="I69" i="12"/>
  <c r="I87" i="13" s="1"/>
  <c r="I67" i="15"/>
  <c r="I82" i="15" s="1"/>
  <c r="I64" i="15"/>
  <c r="I79" i="15" s="1"/>
  <c r="I45" i="12"/>
  <c r="I37" i="12"/>
  <c r="I66" i="13" s="1"/>
  <c r="I29" i="12"/>
  <c r="I58" i="13" s="1"/>
  <c r="I48" i="12"/>
  <c r="I40" i="12"/>
  <c r="I69" i="13" s="1"/>
  <c r="I32" i="12"/>
  <c r="I61" i="13" s="1"/>
  <c r="I24" i="12"/>
  <c r="I53" i="13" s="1"/>
  <c r="I102" i="12"/>
  <c r="I114" i="13" s="1"/>
  <c r="I126" i="12"/>
  <c r="I65" i="15"/>
  <c r="I80" i="15" s="1"/>
  <c r="I62" i="15"/>
  <c r="I77" i="15" s="1"/>
  <c r="I43" i="12"/>
  <c r="I35" i="12"/>
  <c r="I64" i="13" s="1"/>
  <c r="I10" i="15" s="1"/>
  <c r="I22" i="15" s="1"/>
  <c r="I27" i="12"/>
  <c r="I56" i="13" s="1"/>
  <c r="I46" i="12"/>
  <c r="I38" i="12"/>
  <c r="I67" i="13" s="1"/>
  <c r="I30" i="12"/>
  <c r="I59" i="13" s="1"/>
  <c r="I80" i="12"/>
  <c r="I78" i="12"/>
  <c r="I101" i="12"/>
  <c r="I113" i="13" s="1"/>
  <c r="I105" i="12"/>
  <c r="I76" i="12"/>
  <c r="I63" i="15"/>
  <c r="I78" i="15" s="1"/>
  <c r="I49" i="12"/>
  <c r="I41" i="12"/>
  <c r="I70" i="13" s="1"/>
  <c r="I33" i="12"/>
  <c r="I62" i="13" s="1"/>
  <c r="I25" i="12"/>
  <c r="I54" i="13" s="1"/>
  <c r="I44" i="12"/>
  <c r="I36" i="12"/>
  <c r="I65" i="13" s="1"/>
  <c r="I11" i="15" s="1"/>
  <c r="I23" i="15" s="1"/>
  <c r="I28" i="12"/>
  <c r="I57" i="13" s="1"/>
  <c r="I67" i="12"/>
  <c r="I85" i="13" s="1"/>
  <c r="I96" i="12"/>
  <c r="I108" i="13" s="1"/>
  <c r="I103" i="12"/>
  <c r="I115" i="13" s="1"/>
  <c r="I121" i="12"/>
  <c r="I127" i="13" s="1"/>
  <c r="I97" i="12"/>
  <c r="I109" i="13" s="1"/>
  <c r="I73" i="12"/>
  <c r="I91" i="13" s="1"/>
  <c r="I68" i="12"/>
  <c r="I86" i="13" s="1"/>
  <c r="I122" i="12"/>
  <c r="I128" i="13" s="1"/>
  <c r="I81" i="12"/>
  <c r="I75" i="12"/>
  <c r="I74" i="12"/>
  <c r="I92" i="13" s="1"/>
  <c r="I107" i="12"/>
  <c r="I125" i="12"/>
  <c r="I123" i="12"/>
  <c r="I129" i="13" s="1"/>
  <c r="I106" i="12"/>
  <c r="I77" i="12"/>
  <c r="I104" i="12"/>
  <c r="I98" i="12"/>
  <c r="I110" i="13" s="1"/>
  <c r="I61" i="12"/>
  <c r="I79" i="13" s="1"/>
  <c r="I64" i="12"/>
  <c r="I82" i="13" s="1"/>
  <c r="I66" i="12"/>
  <c r="I84" i="13" s="1"/>
  <c r="I63" i="12"/>
  <c r="I81" i="13" s="1"/>
  <c r="H218" i="9"/>
  <c r="E218" i="9"/>
  <c r="D34" i="13"/>
  <c r="D96" i="14" s="1"/>
  <c r="D38" i="13"/>
  <c r="D43" i="13"/>
  <c r="D26" i="13"/>
  <c r="D90" i="14" s="1"/>
  <c r="D36" i="13"/>
  <c r="J117" i="16"/>
  <c r="D860" i="22"/>
  <c r="B732" i="22"/>
  <c r="J37" i="16"/>
  <c r="B454" i="22"/>
  <c r="J28" i="16"/>
  <c r="B860" i="22"/>
  <c r="G860" i="22" s="1"/>
  <c r="J41" i="16"/>
  <c r="F796" i="22"/>
  <c r="J222" i="16"/>
  <c r="B486" i="22"/>
  <c r="C486" i="22" s="1"/>
  <c r="J29" i="16"/>
  <c r="J93" i="13"/>
  <c r="C230" i="22"/>
  <c r="J59" i="16"/>
  <c r="J219" i="16"/>
  <c r="D700" i="22"/>
  <c r="J77" i="16"/>
  <c r="C796" i="22"/>
  <c r="F732" i="22"/>
  <c r="J220" i="16"/>
  <c r="C732" i="22"/>
  <c r="J75" i="16"/>
  <c r="E125" i="12"/>
  <c r="E104" i="12"/>
  <c r="E67" i="12"/>
  <c r="E85" i="13" s="1"/>
  <c r="E78" i="12"/>
  <c r="E106" i="12"/>
  <c r="E124" i="12"/>
  <c r="E72" i="12"/>
  <c r="E90" i="13" s="1"/>
  <c r="E97" i="12"/>
  <c r="E109" i="13" s="1"/>
  <c r="E76" i="12"/>
  <c r="E123" i="12"/>
  <c r="E129" i="13" s="1"/>
  <c r="E127" i="12"/>
  <c r="E73" i="12"/>
  <c r="E91" i="13" s="1"/>
  <c r="E103" i="12"/>
  <c r="E115" i="13" s="1"/>
  <c r="E126" i="12"/>
  <c r="E82" i="12"/>
  <c r="E96" i="12"/>
  <c r="E108" i="13" s="1"/>
  <c r="E102" i="12"/>
  <c r="E114" i="13" s="1"/>
  <c r="E77" i="12"/>
  <c r="E122" i="12"/>
  <c r="E128" i="13" s="1"/>
  <c r="E98" i="12"/>
  <c r="E110" i="13" s="1"/>
  <c r="E81" i="12"/>
  <c r="E66" i="15"/>
  <c r="E81" i="15" s="1"/>
  <c r="E47" i="12"/>
  <c r="E39" i="12"/>
  <c r="E68" i="13" s="1"/>
  <c r="E31" i="12"/>
  <c r="E60" i="13" s="1"/>
  <c r="E23" i="12"/>
  <c r="E52" i="13" s="1"/>
  <c r="E42" i="12"/>
  <c r="E34" i="12"/>
  <c r="E63" i="13" s="1"/>
  <c r="E9" i="15" s="1"/>
  <c r="E21" i="15" s="1"/>
  <c r="E26" i="12"/>
  <c r="E55" i="13" s="1"/>
  <c r="E121" i="12"/>
  <c r="E127" i="13" s="1"/>
  <c r="E67" i="15"/>
  <c r="E82" i="15" s="1"/>
  <c r="E64" i="15"/>
  <c r="E79" i="15" s="1"/>
  <c r="E45" i="12"/>
  <c r="E37" i="12"/>
  <c r="E66" i="13" s="1"/>
  <c r="E29" i="12"/>
  <c r="E58" i="13" s="1"/>
  <c r="E48" i="12"/>
  <c r="E40" i="12"/>
  <c r="E69" i="13" s="1"/>
  <c r="E32" i="12"/>
  <c r="E61" i="13" s="1"/>
  <c r="E24" i="12"/>
  <c r="E53" i="13" s="1"/>
  <c r="E107" i="12"/>
  <c r="E68" i="12"/>
  <c r="E86" i="13" s="1"/>
  <c r="E79" i="12"/>
  <c r="E101" i="12"/>
  <c r="E113" i="13" s="1"/>
  <c r="E80" i="12"/>
  <c r="E65" i="15"/>
  <c r="E80" i="15" s="1"/>
  <c r="E62" i="15"/>
  <c r="E77" i="15" s="1"/>
  <c r="E43" i="12"/>
  <c r="E35" i="12"/>
  <c r="E64" i="13" s="1"/>
  <c r="E10" i="15" s="1"/>
  <c r="E22" i="15" s="1"/>
  <c r="E27" i="12"/>
  <c r="E56" i="13" s="1"/>
  <c r="E46" i="12"/>
  <c r="E38" i="12"/>
  <c r="E67" i="13" s="1"/>
  <c r="E30" i="12"/>
  <c r="E59" i="13" s="1"/>
  <c r="E105" i="12"/>
  <c r="E63" i="15"/>
  <c r="E78" i="15" s="1"/>
  <c r="E49" i="12"/>
  <c r="E41" i="12"/>
  <c r="E70" i="13" s="1"/>
  <c r="E33" i="12"/>
  <c r="E62" i="13" s="1"/>
  <c r="E25" i="12"/>
  <c r="E54" i="13" s="1"/>
  <c r="E44" i="12"/>
  <c r="E36" i="12"/>
  <c r="E65" i="13" s="1"/>
  <c r="E11" i="15" s="1"/>
  <c r="E23" i="15" s="1"/>
  <c r="E28" i="12"/>
  <c r="E57" i="13" s="1"/>
  <c r="E75" i="12"/>
  <c r="E74" i="12"/>
  <c r="E92" i="13" s="1"/>
  <c r="E69" i="12"/>
  <c r="E87" i="13" s="1"/>
  <c r="E63" i="12"/>
  <c r="E81" i="13" s="1"/>
  <c r="E61" i="12"/>
  <c r="E79" i="13" s="1"/>
  <c r="E66" i="12"/>
  <c r="E84" i="13" s="1"/>
  <c r="E64" i="12"/>
  <c r="E82" i="13" s="1"/>
  <c r="B546" i="22"/>
  <c r="C546" i="22" s="1"/>
  <c r="J31" i="16"/>
  <c r="J95" i="13"/>
  <c r="J103" i="16"/>
  <c r="D422" i="22"/>
  <c r="J61" i="16"/>
  <c r="C294" i="22"/>
  <c r="D828" i="22"/>
  <c r="J223" i="16"/>
  <c r="B606" i="22"/>
  <c r="J33" i="16"/>
  <c r="J97" i="13"/>
  <c r="B294" i="22"/>
  <c r="J23" i="16"/>
  <c r="B576" i="22"/>
  <c r="C576" i="22" s="1"/>
  <c r="I25" i="23" s="1"/>
  <c r="J32" i="16"/>
  <c r="J96" i="13"/>
  <c r="D764" i="22"/>
  <c r="J221" i="16"/>
  <c r="J22" i="16"/>
  <c r="B262" i="22"/>
  <c r="E262" i="22" s="1"/>
  <c r="F127" i="12"/>
  <c r="F81" i="12"/>
  <c r="F67" i="12"/>
  <c r="F85" i="13" s="1"/>
  <c r="F75" i="12"/>
  <c r="F76" i="12"/>
  <c r="F121" i="12"/>
  <c r="F127" i="13" s="1"/>
  <c r="F73" i="12"/>
  <c r="F91" i="13" s="1"/>
  <c r="F68" i="12"/>
  <c r="F86" i="13" s="1"/>
  <c r="F74" i="12"/>
  <c r="F92" i="13" s="1"/>
  <c r="F103" i="12"/>
  <c r="F115" i="13" s="1"/>
  <c r="F107" i="12"/>
  <c r="F104" i="12"/>
  <c r="F80" i="12"/>
  <c r="F126" i="12"/>
  <c r="F96" i="12"/>
  <c r="F108" i="13" s="1"/>
  <c r="F72" i="12"/>
  <c r="F90" i="13" s="1"/>
  <c r="F124" i="12"/>
  <c r="F102" i="12"/>
  <c r="F114" i="13" s="1"/>
  <c r="F77" i="12"/>
  <c r="F69" i="12"/>
  <c r="F87" i="13" s="1"/>
  <c r="F66" i="15"/>
  <c r="F81" i="15" s="1"/>
  <c r="F65" i="15"/>
  <c r="F80" i="15" s="1"/>
  <c r="F44" i="12"/>
  <c r="F36" i="12"/>
  <c r="F65" i="13" s="1"/>
  <c r="F11" i="15" s="1"/>
  <c r="F23" i="15" s="1"/>
  <c r="F28" i="12"/>
  <c r="F57" i="13" s="1"/>
  <c r="F47" i="12"/>
  <c r="F39" i="12"/>
  <c r="F68" i="13" s="1"/>
  <c r="F31" i="12"/>
  <c r="F60" i="13" s="1"/>
  <c r="F23" i="12"/>
  <c r="F52" i="13" s="1"/>
  <c r="F125" i="12"/>
  <c r="F64" i="15"/>
  <c r="F79" i="15" s="1"/>
  <c r="F63" i="15"/>
  <c r="F78" i="15" s="1"/>
  <c r="F42" i="12"/>
  <c r="F34" i="12"/>
  <c r="F63" i="13" s="1"/>
  <c r="F9" i="15" s="1"/>
  <c r="F21" i="15" s="1"/>
  <c r="F26" i="12"/>
  <c r="F55" i="13" s="1"/>
  <c r="F45" i="12"/>
  <c r="F37" i="12"/>
  <c r="F66" i="13" s="1"/>
  <c r="F29" i="12"/>
  <c r="F58" i="13" s="1"/>
  <c r="F101" i="12"/>
  <c r="F113" i="13" s="1"/>
  <c r="F78" i="12"/>
  <c r="F105" i="12"/>
  <c r="F122" i="12"/>
  <c r="F128" i="13" s="1"/>
  <c r="F62" i="15"/>
  <c r="F77" i="15" s="1"/>
  <c r="F48" i="12"/>
  <c r="F40" i="12"/>
  <c r="F69" i="13" s="1"/>
  <c r="F32" i="12"/>
  <c r="F61" i="13" s="1"/>
  <c r="F24" i="12"/>
  <c r="F53" i="13" s="1"/>
  <c r="F43" i="12"/>
  <c r="F35" i="12"/>
  <c r="F64" i="13" s="1"/>
  <c r="F10" i="15" s="1"/>
  <c r="F22" i="15" s="1"/>
  <c r="F27" i="12"/>
  <c r="F56" i="13" s="1"/>
  <c r="F123" i="12"/>
  <c r="F129" i="13" s="1"/>
  <c r="F97" i="12"/>
  <c r="F109" i="13" s="1"/>
  <c r="F67" i="15"/>
  <c r="F82" i="15" s="1"/>
  <c r="F46" i="12"/>
  <c r="F38" i="12"/>
  <c r="F67" i="13" s="1"/>
  <c r="F30" i="12"/>
  <c r="F59" i="13" s="1"/>
  <c r="F49" i="12"/>
  <c r="F41" i="12"/>
  <c r="F70" i="13" s="1"/>
  <c r="F33" i="12"/>
  <c r="F62" i="13" s="1"/>
  <c r="F25" i="12"/>
  <c r="F54" i="13" s="1"/>
  <c r="F82" i="12"/>
  <c r="F79" i="12"/>
  <c r="F98" i="12"/>
  <c r="F110" i="13" s="1"/>
  <c r="F106" i="12"/>
  <c r="F66" i="12"/>
  <c r="F84" i="13" s="1"/>
  <c r="F63" i="12"/>
  <c r="F81" i="13" s="1"/>
  <c r="F61" i="12"/>
  <c r="F79" i="13" s="1"/>
  <c r="F64" i="12"/>
  <c r="F82" i="13" s="1"/>
  <c r="D105" i="12"/>
  <c r="D63" i="15"/>
  <c r="D78" i="15" s="1"/>
  <c r="D49" i="12"/>
  <c r="D41" i="12"/>
  <c r="D70" i="13" s="1"/>
  <c r="D33" i="12"/>
  <c r="D62" i="13" s="1"/>
  <c r="D25" i="12"/>
  <c r="D54" i="13" s="1"/>
  <c r="D44" i="12"/>
  <c r="D36" i="12"/>
  <c r="D65" i="13" s="1"/>
  <c r="D11" i="15" s="1"/>
  <c r="D23" i="15" s="1"/>
  <c r="D28" i="12"/>
  <c r="D57" i="13" s="1"/>
  <c r="D77" i="12"/>
  <c r="D106" i="12"/>
  <c r="D125" i="12"/>
  <c r="D78" i="12"/>
  <c r="D69" i="12"/>
  <c r="D87" i="13" s="1"/>
  <c r="D107" i="12"/>
  <c r="D66" i="15"/>
  <c r="D81" i="15" s="1"/>
  <c r="D47" i="12"/>
  <c r="D39" i="12"/>
  <c r="D68" i="13" s="1"/>
  <c r="D31" i="12"/>
  <c r="D60" i="13" s="1"/>
  <c r="D23" i="12"/>
  <c r="D52" i="13" s="1"/>
  <c r="D42" i="12"/>
  <c r="D34" i="12"/>
  <c r="D63" i="13" s="1"/>
  <c r="D9" i="15" s="1"/>
  <c r="D21" i="15" s="1"/>
  <c r="D26" i="12"/>
  <c r="D55" i="13" s="1"/>
  <c r="D121" i="12"/>
  <c r="D127" i="13" s="1"/>
  <c r="D68" i="12"/>
  <c r="D86" i="13" s="1"/>
  <c r="D101" i="12"/>
  <c r="D113" i="13" s="1"/>
  <c r="D67" i="15"/>
  <c r="D82" i="15" s="1"/>
  <c r="D64" i="15"/>
  <c r="D79" i="15" s="1"/>
  <c r="D45" i="12"/>
  <c r="D37" i="12"/>
  <c r="D66" i="13" s="1"/>
  <c r="D29" i="12"/>
  <c r="D58" i="13" s="1"/>
  <c r="D48" i="12"/>
  <c r="D40" i="12"/>
  <c r="D69" i="13" s="1"/>
  <c r="D32" i="12"/>
  <c r="D61" i="13" s="1"/>
  <c r="D24" i="12"/>
  <c r="D53" i="13" s="1"/>
  <c r="D79" i="12"/>
  <c r="D127" i="12"/>
  <c r="D102" i="12"/>
  <c r="D114" i="13" s="1"/>
  <c r="D74" i="12"/>
  <c r="D92" i="13" s="1"/>
  <c r="D65" i="15"/>
  <c r="D80" i="15" s="1"/>
  <c r="D62" i="15"/>
  <c r="D77" i="15" s="1"/>
  <c r="D43" i="12"/>
  <c r="D35" i="12"/>
  <c r="D64" i="13" s="1"/>
  <c r="D10" i="15" s="1"/>
  <c r="D22" i="15" s="1"/>
  <c r="D27" i="12"/>
  <c r="D56" i="13" s="1"/>
  <c r="D46" i="12"/>
  <c r="D38" i="12"/>
  <c r="D67" i="13" s="1"/>
  <c r="D30" i="12"/>
  <c r="D59" i="13" s="1"/>
  <c r="D73" i="12"/>
  <c r="D91" i="13" s="1"/>
  <c r="D126" i="12"/>
  <c r="D103" i="12"/>
  <c r="D115" i="13" s="1"/>
  <c r="D75" i="12"/>
  <c r="D122" i="12"/>
  <c r="D128" i="13" s="1"/>
  <c r="D124" i="12"/>
  <c r="D81" i="12"/>
  <c r="D82" i="12"/>
  <c r="D104" i="12"/>
  <c r="D97" i="12"/>
  <c r="D109" i="13" s="1"/>
  <c r="D76" i="12"/>
  <c r="D123" i="12"/>
  <c r="D129" i="13" s="1"/>
  <c r="D98" i="12"/>
  <c r="D110" i="13" s="1"/>
  <c r="D67" i="12"/>
  <c r="D85" i="13" s="1"/>
  <c r="D72" i="12"/>
  <c r="D90" i="13" s="1"/>
  <c r="D80" i="12"/>
  <c r="D96" i="12"/>
  <c r="D108" i="13" s="1"/>
  <c r="D61" i="12"/>
  <c r="D79" i="13" s="1"/>
  <c r="D64" i="12"/>
  <c r="D82" i="13" s="1"/>
  <c r="D66" i="12"/>
  <c r="D84" i="13" s="1"/>
  <c r="D63" i="12"/>
  <c r="D81" i="13" s="1"/>
  <c r="D32" i="13"/>
  <c r="D94" i="14" s="1"/>
  <c r="D256" i="22" s="1"/>
  <c r="D31" i="13"/>
  <c r="D93" i="14" s="1"/>
  <c r="D41" i="13"/>
  <c r="D28" i="13"/>
  <c r="D91" i="14" s="1"/>
  <c r="H68" i="12"/>
  <c r="H86" i="13" s="1"/>
  <c r="H97" i="12"/>
  <c r="H109" i="13" s="1"/>
  <c r="H96" i="12"/>
  <c r="H108" i="13" s="1"/>
  <c r="H69" i="12"/>
  <c r="H87" i="13" s="1"/>
  <c r="H72" i="12"/>
  <c r="H90" i="13" s="1"/>
  <c r="H80" i="12"/>
  <c r="H127" i="12"/>
  <c r="H104" i="12"/>
  <c r="H79" i="12"/>
  <c r="H103" i="12"/>
  <c r="H115" i="13" s="1"/>
  <c r="H124" i="12"/>
  <c r="H81" i="12"/>
  <c r="H67" i="12"/>
  <c r="H85" i="13" s="1"/>
  <c r="H105" i="12"/>
  <c r="H73" i="12"/>
  <c r="H91" i="13" s="1"/>
  <c r="H123" i="12"/>
  <c r="H129" i="13" s="1"/>
  <c r="H102" i="12"/>
  <c r="H114" i="13" s="1"/>
  <c r="H49" i="12"/>
  <c r="H36" i="12"/>
  <c r="H65" i="13" s="1"/>
  <c r="H11" i="15" s="1"/>
  <c r="H23" i="15" s="1"/>
  <c r="H122" i="12"/>
  <c r="H128" i="13" s="1"/>
  <c r="H82" i="12"/>
  <c r="H76" i="12"/>
  <c r="H101" i="12"/>
  <c r="H113" i="13" s="1"/>
  <c r="H66" i="15"/>
  <c r="H81" i="15" s="1"/>
  <c r="H47" i="12"/>
  <c r="H39" i="12"/>
  <c r="H68" i="13" s="1"/>
  <c r="H31" i="12"/>
  <c r="H60" i="13" s="1"/>
  <c r="H23" i="12"/>
  <c r="H52" i="13" s="1"/>
  <c r="H42" i="12"/>
  <c r="H34" i="12"/>
  <c r="H63" i="13" s="1"/>
  <c r="H9" i="15" s="1"/>
  <c r="H21" i="15" s="1"/>
  <c r="H26" i="12"/>
  <c r="H55" i="13" s="1"/>
  <c r="H78" i="12"/>
  <c r="H125" i="12"/>
  <c r="H67" i="15"/>
  <c r="H82" i="15" s="1"/>
  <c r="H64" i="15"/>
  <c r="H79" i="15" s="1"/>
  <c r="H45" i="12"/>
  <c r="H37" i="12"/>
  <c r="H66" i="13" s="1"/>
  <c r="H29" i="12"/>
  <c r="H58" i="13" s="1"/>
  <c r="H48" i="12"/>
  <c r="H40" i="12"/>
  <c r="H69" i="13" s="1"/>
  <c r="H32" i="12"/>
  <c r="H61" i="13" s="1"/>
  <c r="H24" i="12"/>
  <c r="H53" i="13" s="1"/>
  <c r="H75" i="12"/>
  <c r="H106" i="12"/>
  <c r="H98" i="12"/>
  <c r="H110" i="13" s="1"/>
  <c r="H74" i="12"/>
  <c r="H92" i="13" s="1"/>
  <c r="H65" i="15"/>
  <c r="H80" i="15" s="1"/>
  <c r="H62" i="15"/>
  <c r="H77" i="15" s="1"/>
  <c r="H43" i="12"/>
  <c r="H35" i="12"/>
  <c r="H64" i="13" s="1"/>
  <c r="H10" i="15" s="1"/>
  <c r="H22" i="15" s="1"/>
  <c r="H27" i="12"/>
  <c r="H56" i="13" s="1"/>
  <c r="H46" i="12"/>
  <c r="H38" i="12"/>
  <c r="H67" i="13" s="1"/>
  <c r="H30" i="12"/>
  <c r="H59" i="13" s="1"/>
  <c r="H77" i="12"/>
  <c r="H126" i="12"/>
  <c r="H107" i="12"/>
  <c r="H63" i="15"/>
  <c r="H78" i="15" s="1"/>
  <c r="H41" i="12"/>
  <c r="H70" i="13" s="1"/>
  <c r="H33" i="12"/>
  <c r="H62" i="13" s="1"/>
  <c r="H25" i="12"/>
  <c r="H54" i="13" s="1"/>
  <c r="H44" i="12"/>
  <c r="H28" i="12"/>
  <c r="H57" i="13" s="1"/>
  <c r="H121" i="12"/>
  <c r="H127" i="13" s="1"/>
  <c r="H63" i="12"/>
  <c r="H81" i="13" s="1"/>
  <c r="H66" i="12"/>
  <c r="H84" i="13" s="1"/>
  <c r="H61" i="12"/>
  <c r="H79" i="13" s="1"/>
  <c r="H64" i="12"/>
  <c r="H82" i="13" s="1"/>
  <c r="B390" i="22"/>
  <c r="J26" i="16"/>
  <c r="J21" i="16"/>
  <c r="B230" i="22"/>
  <c r="E230" i="22" s="1"/>
  <c r="D390" i="22"/>
  <c r="J102" i="16"/>
  <c r="J65" i="16"/>
  <c r="C422" i="22"/>
  <c r="J211" i="16"/>
  <c r="G454" i="22"/>
  <c r="J130" i="13"/>
  <c r="D606" i="22"/>
  <c r="J109" i="16"/>
  <c r="C390" i="22"/>
  <c r="J64" i="16"/>
  <c r="B764" i="22"/>
  <c r="E764" i="22" s="1"/>
  <c r="J38" i="16"/>
  <c r="G422" i="22"/>
  <c r="J210" i="16"/>
  <c r="B422" i="22"/>
  <c r="J27" i="16"/>
  <c r="J209" i="16"/>
  <c r="G390" i="22"/>
  <c r="D732" i="22"/>
  <c r="J113" i="16"/>
  <c r="C75" i="12"/>
  <c r="C121" i="12"/>
  <c r="C127" i="13" s="1"/>
  <c r="C126" i="12"/>
  <c r="C76" i="12"/>
  <c r="C62" i="15"/>
  <c r="C77" i="15" s="1"/>
  <c r="C48" i="12"/>
  <c r="C40" i="12"/>
  <c r="C69" i="13" s="1"/>
  <c r="C32" i="12"/>
  <c r="C61" i="13" s="1"/>
  <c r="C24" i="12"/>
  <c r="C53" i="13" s="1"/>
  <c r="C43" i="12"/>
  <c r="C35" i="12"/>
  <c r="C64" i="13" s="1"/>
  <c r="C10" i="15" s="1"/>
  <c r="C22" i="15" s="1"/>
  <c r="C27" i="12"/>
  <c r="C56" i="13" s="1"/>
  <c r="C82" i="12"/>
  <c r="C77" i="12"/>
  <c r="C97" i="12"/>
  <c r="C109" i="13" s="1"/>
  <c r="C67" i="15"/>
  <c r="C82" i="15" s="1"/>
  <c r="C46" i="12"/>
  <c r="C38" i="12"/>
  <c r="C67" i="13" s="1"/>
  <c r="C30" i="12"/>
  <c r="C59" i="13" s="1"/>
  <c r="C49" i="12"/>
  <c r="C41" i="12"/>
  <c r="C70" i="13" s="1"/>
  <c r="C33" i="12"/>
  <c r="C62" i="13" s="1"/>
  <c r="C25" i="12"/>
  <c r="C54" i="13" s="1"/>
  <c r="C104" i="12"/>
  <c r="C74" i="12"/>
  <c r="C92" i="13" s="1"/>
  <c r="C79" i="12"/>
  <c r="C96" i="12"/>
  <c r="C108" i="13" s="1"/>
  <c r="C66" i="15"/>
  <c r="C81" i="15" s="1"/>
  <c r="C65" i="15"/>
  <c r="C80" i="15" s="1"/>
  <c r="C44" i="12"/>
  <c r="C36" i="12"/>
  <c r="C65" i="13" s="1"/>
  <c r="C11" i="15" s="1"/>
  <c r="C23" i="15" s="1"/>
  <c r="C28" i="12"/>
  <c r="C57" i="13" s="1"/>
  <c r="C47" i="12"/>
  <c r="C39" i="12"/>
  <c r="C68" i="13" s="1"/>
  <c r="C31" i="12"/>
  <c r="C60" i="13" s="1"/>
  <c r="C23" i="12"/>
  <c r="C52" i="13" s="1"/>
  <c r="C124" i="12"/>
  <c r="C72" i="12"/>
  <c r="C90" i="13" s="1"/>
  <c r="C67" i="12"/>
  <c r="C85" i="13" s="1"/>
  <c r="C102" i="12"/>
  <c r="C114" i="13" s="1"/>
  <c r="C64" i="15"/>
  <c r="C79" i="15" s="1"/>
  <c r="C63" i="15"/>
  <c r="C78" i="15" s="1"/>
  <c r="C42" i="12"/>
  <c r="C34" i="12"/>
  <c r="C63" i="13" s="1"/>
  <c r="C9" i="15" s="1"/>
  <c r="C21" i="15" s="1"/>
  <c r="C26" i="12"/>
  <c r="C55" i="13" s="1"/>
  <c r="C45" i="12"/>
  <c r="C37" i="12"/>
  <c r="C66" i="13" s="1"/>
  <c r="C29" i="12"/>
  <c r="C58" i="13" s="1"/>
  <c r="C103" i="12"/>
  <c r="C115" i="13" s="1"/>
  <c r="C78" i="12"/>
  <c r="C122" i="12"/>
  <c r="C128" i="13" s="1"/>
  <c r="C123" i="12"/>
  <c r="C129" i="13" s="1"/>
  <c r="C127" i="12"/>
  <c r="C106" i="12"/>
  <c r="C105" i="12"/>
  <c r="C107" i="12"/>
  <c r="C125" i="12"/>
  <c r="C101" i="12"/>
  <c r="C113" i="13" s="1"/>
  <c r="C68" i="12"/>
  <c r="C86" i="13" s="1"/>
  <c r="C80" i="12"/>
  <c r="C81" i="12"/>
  <c r="C69" i="12"/>
  <c r="C87" i="13" s="1"/>
  <c r="C98" i="12"/>
  <c r="C110" i="13" s="1"/>
  <c r="C73" i="12"/>
  <c r="C91" i="13" s="1"/>
  <c r="C64" i="12"/>
  <c r="C82" i="13" s="1"/>
  <c r="C66" i="12"/>
  <c r="C84" i="13" s="1"/>
  <c r="C61" i="12"/>
  <c r="C79" i="13" s="1"/>
  <c r="C63" i="12"/>
  <c r="C81" i="13" s="1"/>
  <c r="G82" i="12"/>
  <c r="G66" i="15"/>
  <c r="G81" i="15" s="1"/>
  <c r="G65" i="15"/>
  <c r="G80" i="15" s="1"/>
  <c r="G44" i="12"/>
  <c r="G36" i="12"/>
  <c r="G65" i="13" s="1"/>
  <c r="G11" i="15" s="1"/>
  <c r="G23" i="15" s="1"/>
  <c r="G28" i="12"/>
  <c r="G57" i="13" s="1"/>
  <c r="G47" i="12"/>
  <c r="G39" i="12"/>
  <c r="G68" i="13" s="1"/>
  <c r="G31" i="12"/>
  <c r="G60" i="13" s="1"/>
  <c r="G23" i="12"/>
  <c r="G52" i="13" s="1"/>
  <c r="G107" i="12"/>
  <c r="G67" i="12"/>
  <c r="G85" i="13" s="1"/>
  <c r="G72" i="12"/>
  <c r="G90" i="13" s="1"/>
  <c r="G96" i="12"/>
  <c r="G108" i="13" s="1"/>
  <c r="G64" i="15"/>
  <c r="G79" i="15" s="1"/>
  <c r="G63" i="15"/>
  <c r="G78" i="15" s="1"/>
  <c r="G42" i="12"/>
  <c r="G34" i="12"/>
  <c r="G63" i="13" s="1"/>
  <c r="G9" i="15" s="1"/>
  <c r="G21" i="15" s="1"/>
  <c r="G26" i="12"/>
  <c r="G55" i="13" s="1"/>
  <c r="G45" i="12"/>
  <c r="G37" i="12"/>
  <c r="G66" i="13" s="1"/>
  <c r="G29" i="12"/>
  <c r="G58" i="13" s="1"/>
  <c r="G105" i="12"/>
  <c r="G98" i="12"/>
  <c r="G110" i="13" s="1"/>
  <c r="G81" i="12"/>
  <c r="G124" i="12"/>
  <c r="G62" i="15"/>
  <c r="G77" i="15" s="1"/>
  <c r="G48" i="12"/>
  <c r="G40" i="12"/>
  <c r="G69" i="13" s="1"/>
  <c r="G32" i="12"/>
  <c r="G61" i="13" s="1"/>
  <c r="G24" i="12"/>
  <c r="G53" i="13" s="1"/>
  <c r="G43" i="12"/>
  <c r="G35" i="12"/>
  <c r="G64" i="13" s="1"/>
  <c r="G10" i="15" s="1"/>
  <c r="G22" i="15" s="1"/>
  <c r="G27" i="12"/>
  <c r="G56" i="13" s="1"/>
  <c r="G103" i="12"/>
  <c r="G115" i="13" s="1"/>
  <c r="G125" i="12"/>
  <c r="G75" i="12"/>
  <c r="G74" i="12"/>
  <c r="G92" i="13" s="1"/>
  <c r="G97" i="12"/>
  <c r="G109" i="13" s="1"/>
  <c r="G102" i="12"/>
  <c r="G114" i="13" s="1"/>
  <c r="G104" i="12"/>
  <c r="G67" i="15"/>
  <c r="G82" i="15" s="1"/>
  <c r="G46" i="12"/>
  <c r="G38" i="12"/>
  <c r="G67" i="13" s="1"/>
  <c r="G30" i="12"/>
  <c r="G59" i="13" s="1"/>
  <c r="G49" i="12"/>
  <c r="G41" i="12"/>
  <c r="G70" i="13" s="1"/>
  <c r="G33" i="12"/>
  <c r="G62" i="13" s="1"/>
  <c r="G25" i="12"/>
  <c r="G54" i="13" s="1"/>
  <c r="G122" i="12"/>
  <c r="G128" i="13" s="1"/>
  <c r="G106" i="12"/>
  <c r="G123" i="12"/>
  <c r="G129" i="13" s="1"/>
  <c r="G127" i="12"/>
  <c r="G76" i="12"/>
  <c r="G78" i="12"/>
  <c r="G126" i="12"/>
  <c r="G121" i="12"/>
  <c r="G127" i="13" s="1"/>
  <c r="G73" i="12"/>
  <c r="G91" i="13" s="1"/>
  <c r="G101" i="12"/>
  <c r="G113" i="13" s="1"/>
  <c r="G80" i="12"/>
  <c r="G77" i="12"/>
  <c r="G69" i="12"/>
  <c r="G87" i="13" s="1"/>
  <c r="G79" i="12"/>
  <c r="G68" i="12"/>
  <c r="G86" i="13" s="1"/>
  <c r="G61" i="12"/>
  <c r="G79" i="13" s="1"/>
  <c r="G64" i="12"/>
  <c r="G82" i="13" s="1"/>
  <c r="G63" i="12"/>
  <c r="G81" i="13" s="1"/>
  <c r="G66" i="12"/>
  <c r="G84" i="13" s="1"/>
  <c r="E11" i="13"/>
  <c r="D227" i="22"/>
  <c r="G135" i="16"/>
  <c r="D167" i="22"/>
  <c r="G133" i="16"/>
  <c r="C43" i="22"/>
  <c r="G129" i="16"/>
  <c r="D292" i="22"/>
  <c r="H137" i="16"/>
  <c r="F388" i="22"/>
  <c r="H174" i="16"/>
  <c r="F176" i="16"/>
  <c r="F450" i="22"/>
  <c r="F132" i="16"/>
  <c r="C134" i="22"/>
  <c r="C176" i="16"/>
  <c r="F447" i="22"/>
  <c r="C136" i="16"/>
  <c r="D255" i="22"/>
  <c r="C39" i="22"/>
  <c r="C129" i="16"/>
  <c r="D71" i="22"/>
  <c r="C130" i="16"/>
  <c r="I129" i="16"/>
  <c r="C45" i="22"/>
  <c r="I135" i="16"/>
  <c r="D229" i="22"/>
  <c r="E357" i="22"/>
  <c r="I139" i="16"/>
  <c r="C137" i="22"/>
  <c r="I132" i="16"/>
  <c r="D133" i="16"/>
  <c r="D164" i="22"/>
  <c r="D137" i="16"/>
  <c r="D288" i="22"/>
  <c r="D291" i="22"/>
  <c r="G137" i="16"/>
  <c r="D259" i="22"/>
  <c r="G136" i="16"/>
  <c r="G139" i="16"/>
  <c r="E355" i="22"/>
  <c r="D168" i="22"/>
  <c r="H133" i="16"/>
  <c r="H129" i="16"/>
  <c r="C44" i="22"/>
  <c r="D260" i="22"/>
  <c r="H136" i="16"/>
  <c r="H138" i="16"/>
  <c r="E324" i="22"/>
  <c r="F386" i="22"/>
  <c r="F174" i="16"/>
  <c r="D258" i="22"/>
  <c r="F136" i="16"/>
  <c r="E354" i="22"/>
  <c r="F139" i="16"/>
  <c r="D223" i="22"/>
  <c r="C135" i="16"/>
  <c r="F389" i="22"/>
  <c r="I174" i="16"/>
  <c r="I133" i="16"/>
  <c r="D169" i="22"/>
  <c r="D293" i="22"/>
  <c r="I137" i="16"/>
  <c r="D136" i="16"/>
  <c r="D224" i="22"/>
  <c r="D135" i="16"/>
  <c r="C132" i="22"/>
  <c r="D132" i="16"/>
  <c r="E352" i="22"/>
  <c r="D139" i="16"/>
  <c r="E323" i="22"/>
  <c r="G138" i="16"/>
  <c r="F419" i="22"/>
  <c r="G175" i="16"/>
  <c r="F451" i="22"/>
  <c r="G176" i="16"/>
  <c r="F420" i="22"/>
  <c r="H175" i="16"/>
  <c r="C136" i="22"/>
  <c r="H132" i="16"/>
  <c r="D228" i="22"/>
  <c r="H135" i="16"/>
  <c r="D166" i="22"/>
  <c r="F133" i="16"/>
  <c r="F130" i="16"/>
  <c r="D74" i="22"/>
  <c r="E322" i="22"/>
  <c r="F138" i="16"/>
  <c r="F415" i="22"/>
  <c r="C175" i="16"/>
  <c r="C131" i="22"/>
  <c r="C132" i="16"/>
  <c r="D77" i="22"/>
  <c r="I130" i="16"/>
  <c r="E325" i="22"/>
  <c r="I138" i="16"/>
  <c r="F416" i="22"/>
  <c r="D175" i="16"/>
  <c r="D129" i="16"/>
  <c r="C40" i="22"/>
  <c r="C135" i="22"/>
  <c r="G132" i="16"/>
  <c r="F387" i="22"/>
  <c r="G174" i="16"/>
  <c r="D75" i="22"/>
  <c r="G130" i="16"/>
  <c r="E356" i="22"/>
  <c r="H139" i="16"/>
  <c r="F452" i="22"/>
  <c r="H176" i="16"/>
  <c r="D76" i="22"/>
  <c r="H130" i="16"/>
  <c r="F418" i="22"/>
  <c r="F175" i="16"/>
  <c r="C42" i="22"/>
  <c r="F129" i="16"/>
  <c r="D226" i="22"/>
  <c r="F135" i="16"/>
  <c r="D290" i="22"/>
  <c r="F137" i="16"/>
  <c r="F383" i="22"/>
  <c r="C174" i="16"/>
  <c r="D163" i="22"/>
  <c r="C133" i="16"/>
  <c r="E319" i="22"/>
  <c r="C138" i="16"/>
  <c r="C139" i="16"/>
  <c r="E351" i="22"/>
  <c r="D287" i="22"/>
  <c r="C137" i="16"/>
  <c r="D261" i="22"/>
  <c r="I136" i="16"/>
  <c r="F421" i="22"/>
  <c r="I175" i="16"/>
  <c r="F453" i="22"/>
  <c r="I176" i="16"/>
  <c r="E320" i="22"/>
  <c r="D138" i="16"/>
  <c r="D176" i="16"/>
  <c r="F448" i="22"/>
  <c r="D72" i="22"/>
  <c r="D130" i="16"/>
  <c r="F384" i="22"/>
  <c r="D174" i="16"/>
  <c r="I218" i="9"/>
  <c r="D326" i="22"/>
  <c r="J100" i="16"/>
  <c r="C164" i="22"/>
  <c r="D57" i="16"/>
  <c r="B356" i="22"/>
  <c r="H25" i="16"/>
  <c r="B351" i="22"/>
  <c r="C25" i="16"/>
  <c r="B323" i="22"/>
  <c r="G24" i="16"/>
  <c r="D325" i="22"/>
  <c r="I100" i="16"/>
  <c r="D324" i="22"/>
  <c r="H100" i="16"/>
  <c r="B320" i="22"/>
  <c r="D24" i="16"/>
  <c r="C354" i="22"/>
  <c r="F63" i="16"/>
  <c r="C168" i="22"/>
  <c r="H57" i="16"/>
  <c r="C218" i="9"/>
  <c r="D353" i="22"/>
  <c r="E101" i="16"/>
  <c r="D358" i="22"/>
  <c r="J101" i="16"/>
  <c r="C355" i="22"/>
  <c r="G63" i="16"/>
  <c r="B354" i="22"/>
  <c r="F25" i="16"/>
  <c r="C163" i="22"/>
  <c r="C57" i="16"/>
  <c r="G218" i="9"/>
  <c r="C166" i="22"/>
  <c r="F57" i="16"/>
  <c r="B357" i="22"/>
  <c r="I25" i="16"/>
  <c r="B165" i="22"/>
  <c r="E19" i="16"/>
  <c r="C75" i="22"/>
  <c r="G54" i="16"/>
  <c r="C71" i="22"/>
  <c r="C54" i="16"/>
  <c r="B166" i="22"/>
  <c r="F19" i="16"/>
  <c r="C322" i="22"/>
  <c r="F62" i="16"/>
  <c r="C323" i="22"/>
  <c r="G62" i="16"/>
  <c r="B167" i="22"/>
  <c r="G19" i="16"/>
  <c r="D354" i="22"/>
  <c r="F101" i="16"/>
  <c r="B168" i="22"/>
  <c r="H19" i="16"/>
  <c r="B71" i="22"/>
  <c r="C16" i="16"/>
  <c r="C170" i="22"/>
  <c r="J57" i="16"/>
  <c r="C352" i="22"/>
  <c r="D63" i="16"/>
  <c r="C73" i="22"/>
  <c r="E54" i="16"/>
  <c r="C324" i="22"/>
  <c r="H62" i="16"/>
  <c r="B73" i="22"/>
  <c r="E16" i="16"/>
  <c r="C356" i="22"/>
  <c r="H63" i="16"/>
  <c r="B75" i="22"/>
  <c r="G16" i="16"/>
  <c r="C169" i="22"/>
  <c r="I57" i="16"/>
  <c r="B77" i="22"/>
  <c r="I16" i="16"/>
  <c r="D321" i="22"/>
  <c r="E100" i="16"/>
  <c r="B355" i="22"/>
  <c r="G25" i="16"/>
  <c r="B321" i="22"/>
  <c r="E24" i="16"/>
  <c r="C351" i="22"/>
  <c r="C63" i="16"/>
  <c r="D323" i="22"/>
  <c r="G100" i="16"/>
  <c r="B353" i="22"/>
  <c r="E25" i="16"/>
  <c r="B163" i="22"/>
  <c r="E163" i="22" s="1"/>
  <c r="C19" i="16"/>
  <c r="F218" i="9"/>
  <c r="C74" i="22"/>
  <c r="F54" i="16"/>
  <c r="B169" i="22"/>
  <c r="I19" i="16"/>
  <c r="B322" i="22"/>
  <c r="F24" i="16"/>
  <c r="C326" i="22"/>
  <c r="J62" i="16"/>
  <c r="C72" i="22"/>
  <c r="D54" i="16"/>
  <c r="C76" i="22"/>
  <c r="H54" i="16"/>
  <c r="C357" i="22"/>
  <c r="I63" i="16"/>
  <c r="D351" i="22"/>
  <c r="C101" i="16"/>
  <c r="B326" i="22"/>
  <c r="J24" i="16"/>
  <c r="C320" i="22"/>
  <c r="D62" i="16"/>
  <c r="C165" i="22"/>
  <c r="E57" i="16"/>
  <c r="C319" i="22"/>
  <c r="C62" i="16"/>
  <c r="B164" i="22"/>
  <c r="D19" i="16"/>
  <c r="C78" i="22"/>
  <c r="J54" i="16"/>
  <c r="C353" i="22"/>
  <c r="E63" i="16"/>
  <c r="D322" i="22"/>
  <c r="F100" i="16"/>
  <c r="C167" i="22"/>
  <c r="G57" i="16"/>
  <c r="C321" i="22"/>
  <c r="E62" i="16"/>
  <c r="B325" i="22"/>
  <c r="I24" i="16"/>
  <c r="D355" i="22"/>
  <c r="G101" i="16"/>
  <c r="D357" i="22"/>
  <c r="I101" i="16"/>
  <c r="C77" i="22"/>
  <c r="I54" i="16"/>
  <c r="B74" i="22"/>
  <c r="F16" i="16"/>
  <c r="D320" i="22"/>
  <c r="D100" i="16"/>
  <c r="B319" i="22"/>
  <c r="C24" i="16"/>
  <c r="D356" i="22"/>
  <c r="H101" i="16"/>
  <c r="B324" i="22"/>
  <c r="H24" i="16"/>
  <c r="B352" i="22"/>
  <c r="D25" i="16"/>
  <c r="C325" i="22"/>
  <c r="I62" i="16"/>
  <c r="B72" i="22"/>
  <c r="D16" i="16"/>
  <c r="B76" i="22"/>
  <c r="H16" i="16"/>
  <c r="C358" i="22"/>
  <c r="J63" i="16"/>
  <c r="D319" i="22"/>
  <c r="C100" i="16"/>
  <c r="D352" i="22"/>
  <c r="D101" i="16"/>
  <c r="D218" i="9" l="1"/>
  <c r="C20" i="10" s="1"/>
  <c r="D68" i="10" s="1"/>
  <c r="E71" i="22"/>
  <c r="B110" i="22"/>
  <c r="C110" i="22" s="1"/>
  <c r="J17" i="16"/>
  <c r="J62" i="12"/>
  <c r="J80" i="13" s="1"/>
  <c r="J32" i="8"/>
  <c r="J108" i="8" s="1"/>
  <c r="J135" i="9" s="1"/>
  <c r="J15" i="16"/>
  <c r="B46" i="22"/>
  <c r="J14" i="8"/>
  <c r="J110" i="8" s="1"/>
  <c r="J137" i="9" s="1"/>
  <c r="J15" i="8"/>
  <c r="J112" i="8" s="1"/>
  <c r="J139" i="9" s="1"/>
  <c r="J66" i="12"/>
  <c r="J84" i="13" s="1"/>
  <c r="J71" i="12"/>
  <c r="J89" i="13" s="1"/>
  <c r="J52" i="8"/>
  <c r="J117" i="8" s="1"/>
  <c r="J144" i="9" s="1"/>
  <c r="J65" i="12"/>
  <c r="J83" i="13" s="1"/>
  <c r="J33" i="8"/>
  <c r="J111" i="8" s="1"/>
  <c r="B138" i="22"/>
  <c r="J18" i="16"/>
  <c r="B160" i="9"/>
  <c r="B141" i="8"/>
  <c r="G324" i="22"/>
  <c r="G17" i="23" s="1"/>
  <c r="G732" i="22"/>
  <c r="F355" i="22"/>
  <c r="E166" i="22"/>
  <c r="H422" i="22"/>
  <c r="E294" i="22"/>
  <c r="H454" i="22"/>
  <c r="F164" i="22"/>
  <c r="E164" i="22"/>
  <c r="F353" i="22"/>
  <c r="E77" i="22"/>
  <c r="F357" i="22"/>
  <c r="F354" i="22"/>
  <c r="F351" i="22"/>
  <c r="F72" i="22"/>
  <c r="E72" i="22"/>
  <c r="F352" i="22"/>
  <c r="I22" i="23"/>
  <c r="D486" i="22"/>
  <c r="F76" i="22"/>
  <c r="E76" i="22"/>
  <c r="E167" i="22"/>
  <c r="E165" i="22"/>
  <c r="H390" i="22"/>
  <c r="E606" i="22"/>
  <c r="I27" i="23"/>
  <c r="F636" i="22"/>
  <c r="E636" i="22"/>
  <c r="F74" i="22"/>
  <c r="E74" i="22"/>
  <c r="F169" i="22"/>
  <c r="E169" i="22"/>
  <c r="F75" i="22"/>
  <c r="E75" i="22"/>
  <c r="E73" i="22"/>
  <c r="F168" i="22"/>
  <c r="E168" i="22"/>
  <c r="F356" i="22"/>
  <c r="I31" i="23"/>
  <c r="G764" i="22"/>
  <c r="F764" i="22"/>
  <c r="I24" i="23"/>
  <c r="D546" i="22"/>
  <c r="I23" i="23"/>
  <c r="D516" i="22"/>
  <c r="E20" i="10"/>
  <c r="F68" i="10" s="1"/>
  <c r="B20" i="10"/>
  <c r="C68" i="10" s="1"/>
  <c r="B199" i="22"/>
  <c r="C199" i="22" s="1"/>
  <c r="G20" i="16"/>
  <c r="G22" i="16"/>
  <c r="B259" i="22"/>
  <c r="B729" i="22"/>
  <c r="G37" i="16"/>
  <c r="D793" i="22"/>
  <c r="G115" i="16"/>
  <c r="G104" i="16"/>
  <c r="D451" i="22"/>
  <c r="G65" i="16"/>
  <c r="C419" i="22"/>
  <c r="D729" i="22"/>
  <c r="G113" i="16"/>
  <c r="B665" i="22"/>
  <c r="D665" i="22" s="1"/>
  <c r="F28" i="23" s="1"/>
  <c r="G35" i="16"/>
  <c r="B825" i="22"/>
  <c r="G40" i="16"/>
  <c r="C291" i="22"/>
  <c r="G61" i="16"/>
  <c r="G220" i="16"/>
  <c r="F729" i="22"/>
  <c r="B227" i="22"/>
  <c r="G21" i="16"/>
  <c r="B697" i="22"/>
  <c r="G36" i="16"/>
  <c r="B103" i="22"/>
  <c r="C17" i="16"/>
  <c r="B415" i="22"/>
  <c r="C27" i="16"/>
  <c r="B725" i="22"/>
  <c r="C37" i="16"/>
  <c r="C853" i="22"/>
  <c r="C79" i="16"/>
  <c r="D447" i="22"/>
  <c r="C104" i="16"/>
  <c r="G383" i="22"/>
  <c r="C209" i="16"/>
  <c r="C415" i="22"/>
  <c r="C65" i="16"/>
  <c r="D821" i="22"/>
  <c r="C223" i="16"/>
  <c r="C71" i="16"/>
  <c r="C116" i="13"/>
  <c r="C599" i="22"/>
  <c r="C224" i="16"/>
  <c r="F853" i="22"/>
  <c r="B509" i="22"/>
  <c r="C30" i="16"/>
  <c r="C94" i="13"/>
  <c r="H17" i="16"/>
  <c r="B108" i="22"/>
  <c r="C108" i="22" s="1"/>
  <c r="C858" i="22"/>
  <c r="H79" i="16"/>
  <c r="H35" i="16"/>
  <c r="B666" i="22"/>
  <c r="D666" i="22" s="1"/>
  <c r="G28" i="23" s="1"/>
  <c r="C292" i="22"/>
  <c r="H61" i="16"/>
  <c r="D730" i="22"/>
  <c r="H113" i="16"/>
  <c r="H34" i="16"/>
  <c r="B634" i="22"/>
  <c r="D634" i="22" s="1"/>
  <c r="B858" i="22"/>
  <c r="H41" i="16"/>
  <c r="C420" i="22"/>
  <c r="H65" i="16"/>
  <c r="B228" i="22"/>
  <c r="H21" i="16"/>
  <c r="B604" i="22"/>
  <c r="H33" i="16"/>
  <c r="H97" i="13"/>
  <c r="H26" i="16"/>
  <c r="B388" i="22"/>
  <c r="B260" i="22"/>
  <c r="H22" i="16"/>
  <c r="D15" i="16"/>
  <c r="B40" i="22"/>
  <c r="B224" i="22"/>
  <c r="D21" i="16"/>
  <c r="C256" i="22"/>
  <c r="D60" i="16"/>
  <c r="D600" i="22"/>
  <c r="D109" i="16"/>
  <c r="D130" i="13"/>
  <c r="D790" i="22"/>
  <c r="D115" i="16"/>
  <c r="B758" i="22"/>
  <c r="D38" i="16"/>
  <c r="D694" i="22"/>
  <c r="D219" i="16"/>
  <c r="D117" i="16"/>
  <c r="D854" i="22"/>
  <c r="B256" i="22"/>
  <c r="D22" i="16"/>
  <c r="B630" i="22"/>
  <c r="D630" i="22" s="1"/>
  <c r="D34" i="16"/>
  <c r="D32" i="16"/>
  <c r="D96" i="13"/>
  <c r="B570" i="22"/>
  <c r="C570" i="22" s="1"/>
  <c r="C25" i="23" s="1"/>
  <c r="D75" i="16"/>
  <c r="C726" i="22"/>
  <c r="B198" i="22"/>
  <c r="C198" i="22" s="1"/>
  <c r="F20" i="16"/>
  <c r="F41" i="16"/>
  <c r="B856" i="22"/>
  <c r="F856" i="22"/>
  <c r="F224" i="16"/>
  <c r="F210" i="16"/>
  <c r="G418" i="22"/>
  <c r="C728" i="22"/>
  <c r="F75" i="16"/>
  <c r="B632" i="22"/>
  <c r="D632" i="22" s="1"/>
  <c r="F34" i="16"/>
  <c r="F223" i="16"/>
  <c r="D824" i="22"/>
  <c r="F130" i="13"/>
  <c r="F109" i="16"/>
  <c r="D602" i="22"/>
  <c r="F37" i="16"/>
  <c r="B728" i="22"/>
  <c r="B450" i="22"/>
  <c r="F28" i="16"/>
  <c r="B512" i="22"/>
  <c r="C512" i="22" s="1"/>
  <c r="F30" i="16"/>
  <c r="F94" i="13"/>
  <c r="F117" i="16"/>
  <c r="D856" i="22"/>
  <c r="F606" i="22"/>
  <c r="E20" i="16"/>
  <c r="B197" i="22"/>
  <c r="C197" i="22" s="1"/>
  <c r="E28" i="16"/>
  <c r="B449" i="22"/>
  <c r="B695" i="22"/>
  <c r="E36" i="16"/>
  <c r="B663" i="22"/>
  <c r="D663" i="22" s="1"/>
  <c r="D28" i="23" s="1"/>
  <c r="E35" i="16"/>
  <c r="E64" i="16"/>
  <c r="C385" i="22"/>
  <c r="F855" i="22"/>
  <c r="E224" i="16"/>
  <c r="B631" i="22"/>
  <c r="D631" i="22" s="1"/>
  <c r="E34" i="16"/>
  <c r="D417" i="22"/>
  <c r="E103" i="16"/>
  <c r="E41" i="16"/>
  <c r="B855" i="22"/>
  <c r="D855" i="22"/>
  <c r="E117" i="16"/>
  <c r="B385" i="22"/>
  <c r="E26" i="16"/>
  <c r="E21" i="16"/>
  <c r="B225" i="22"/>
  <c r="G20" i="10"/>
  <c r="H68" i="10" s="1"/>
  <c r="I15" i="16"/>
  <c r="B45" i="22"/>
  <c r="D45" i="22" s="1"/>
  <c r="C795" i="22"/>
  <c r="I77" i="16"/>
  <c r="B453" i="22"/>
  <c r="I28" i="16"/>
  <c r="B261" i="22"/>
  <c r="I22" i="16"/>
  <c r="C453" i="22"/>
  <c r="I66" i="16"/>
  <c r="I211" i="16"/>
  <c r="G453" i="22"/>
  <c r="I75" i="16"/>
  <c r="C731" i="22"/>
  <c r="G421" i="22"/>
  <c r="I210" i="16"/>
  <c r="D795" i="22"/>
  <c r="I115" i="16"/>
  <c r="I109" i="16"/>
  <c r="I130" i="13"/>
  <c r="D605" i="22"/>
  <c r="B859" i="22"/>
  <c r="I41" i="16"/>
  <c r="E828" i="22"/>
  <c r="H796" i="22"/>
  <c r="I32" i="23" s="1"/>
  <c r="F20" i="10"/>
  <c r="G68" i="10" s="1"/>
  <c r="G17" i="16"/>
  <c r="B107" i="22"/>
  <c r="C107" i="22" s="1"/>
  <c r="B603" i="22"/>
  <c r="G33" i="16"/>
  <c r="G97" i="13"/>
  <c r="C387" i="22"/>
  <c r="G64" i="16"/>
  <c r="G96" i="13"/>
  <c r="B573" i="22"/>
  <c r="C573" i="22" s="1"/>
  <c r="F25" i="23" s="1"/>
  <c r="G32" i="16"/>
  <c r="G77" i="16"/>
  <c r="C793" i="22"/>
  <c r="B761" i="22"/>
  <c r="G38" i="16"/>
  <c r="C259" i="22"/>
  <c r="G60" i="16"/>
  <c r="G66" i="16"/>
  <c r="C451" i="22"/>
  <c r="D697" i="22"/>
  <c r="G219" i="16"/>
  <c r="C729" i="22"/>
  <c r="G75" i="16"/>
  <c r="D761" i="22"/>
  <c r="G221" i="16"/>
  <c r="C857" i="22"/>
  <c r="G79" i="16"/>
  <c r="F793" i="22"/>
  <c r="G222" i="16"/>
  <c r="C15" i="16"/>
  <c r="B39" i="22"/>
  <c r="C287" i="22"/>
  <c r="C61" i="16"/>
  <c r="C22" i="16"/>
  <c r="B255" i="22"/>
  <c r="C725" i="22"/>
  <c r="C75" i="16"/>
  <c r="C103" i="16"/>
  <c r="D415" i="22"/>
  <c r="B629" i="22"/>
  <c r="C34" i="16"/>
  <c r="B223" i="22"/>
  <c r="C21" i="16"/>
  <c r="G447" i="22"/>
  <c r="C211" i="16"/>
  <c r="C223" i="22"/>
  <c r="C59" i="16"/>
  <c r="C255" i="22"/>
  <c r="C60" i="16"/>
  <c r="G415" i="22"/>
  <c r="C210" i="16"/>
  <c r="D789" i="22"/>
  <c r="C115" i="16"/>
  <c r="B136" i="22"/>
  <c r="D136" i="22" s="1"/>
  <c r="H18" i="16"/>
  <c r="D388" i="22"/>
  <c r="H102" i="16"/>
  <c r="H115" i="16"/>
  <c r="D794" i="22"/>
  <c r="H38" i="16"/>
  <c r="B762" i="22"/>
  <c r="D698" i="22"/>
  <c r="H219" i="16"/>
  <c r="C794" i="22"/>
  <c r="H77" i="16"/>
  <c r="H32" i="16"/>
  <c r="B574" i="22"/>
  <c r="C574" i="22" s="1"/>
  <c r="G25" i="23" s="1"/>
  <c r="H96" i="13"/>
  <c r="H223" i="16"/>
  <c r="D826" i="22"/>
  <c r="D420" i="22"/>
  <c r="H103" i="16"/>
  <c r="D452" i="22"/>
  <c r="H104" i="16"/>
  <c r="H39" i="16"/>
  <c r="B794" i="22"/>
  <c r="H116" i="13"/>
  <c r="H71" i="16"/>
  <c r="C604" i="22"/>
  <c r="B292" i="22"/>
  <c r="H23" i="16"/>
  <c r="B104" i="22"/>
  <c r="C104" i="22" s="1"/>
  <c r="D17" i="16"/>
  <c r="C224" i="22"/>
  <c r="F224" i="22" s="1"/>
  <c r="D59" i="16"/>
  <c r="D61" i="16"/>
  <c r="C288" i="22"/>
  <c r="D116" i="13"/>
  <c r="C600" i="22"/>
  <c r="D71" i="16"/>
  <c r="D416" i="22"/>
  <c r="D103" i="16"/>
  <c r="B416" i="22"/>
  <c r="D27" i="16"/>
  <c r="F790" i="22"/>
  <c r="D222" i="16"/>
  <c r="B600" i="22"/>
  <c r="D33" i="16"/>
  <c r="D97" i="13"/>
  <c r="B822" i="22"/>
  <c r="E822" i="22" s="1"/>
  <c r="D40" i="16"/>
  <c r="D221" i="16"/>
  <c r="D758" i="22"/>
  <c r="D384" i="22"/>
  <c r="D102" i="16"/>
  <c r="D223" i="16"/>
  <c r="D822" i="22"/>
  <c r="D726" i="22"/>
  <c r="D113" i="16"/>
  <c r="G448" i="22"/>
  <c r="D211" i="16"/>
  <c r="B134" i="22"/>
  <c r="D134" i="22" s="1"/>
  <c r="F18" i="16"/>
  <c r="C792" i="22"/>
  <c r="F77" i="16"/>
  <c r="C258" i="22"/>
  <c r="F60" i="16"/>
  <c r="B664" i="22"/>
  <c r="D664" i="22" s="1"/>
  <c r="E28" i="23" s="1"/>
  <c r="F35" i="16"/>
  <c r="F40" i="16"/>
  <c r="B824" i="22"/>
  <c r="E824" i="22" s="1"/>
  <c r="F32" i="16"/>
  <c r="B572" i="22"/>
  <c r="C572" i="22" s="1"/>
  <c r="E25" i="23" s="1"/>
  <c r="F96" i="13"/>
  <c r="F728" i="22"/>
  <c r="F220" i="16"/>
  <c r="G450" i="22"/>
  <c r="F211" i="16"/>
  <c r="B290" i="22"/>
  <c r="F23" i="16"/>
  <c r="B386" i="22"/>
  <c r="F26" i="16"/>
  <c r="C602" i="22"/>
  <c r="F71" i="16"/>
  <c r="F116" i="13"/>
  <c r="B258" i="22"/>
  <c r="F22" i="16"/>
  <c r="B482" i="22"/>
  <c r="C482" i="22" s="1"/>
  <c r="F29" i="16"/>
  <c r="F93" i="13"/>
  <c r="B41" i="22"/>
  <c r="E15" i="16"/>
  <c r="E29" i="16"/>
  <c r="E93" i="13"/>
  <c r="B481" i="22"/>
  <c r="C481" i="22" s="1"/>
  <c r="F727" i="22"/>
  <c r="E220" i="16"/>
  <c r="B759" i="22"/>
  <c r="E38" i="16"/>
  <c r="D695" i="22"/>
  <c r="E219" i="16"/>
  <c r="E33" i="16"/>
  <c r="E97" i="13"/>
  <c r="B601" i="22"/>
  <c r="D385" i="22"/>
  <c r="E102" i="16"/>
  <c r="D823" i="22"/>
  <c r="E223" i="16"/>
  <c r="E31" i="16"/>
  <c r="E95" i="13"/>
  <c r="B541" i="22"/>
  <c r="C541" i="22" s="1"/>
  <c r="E115" i="16"/>
  <c r="D791" i="22"/>
  <c r="E104" i="16"/>
  <c r="D449" i="22"/>
  <c r="D601" i="22"/>
  <c r="E109" i="16"/>
  <c r="E130" i="13"/>
  <c r="E116" i="13"/>
  <c r="C601" i="22"/>
  <c r="E71" i="16"/>
  <c r="B109" i="22"/>
  <c r="C109" i="22" s="1"/>
  <c r="I17" i="16"/>
  <c r="I61" i="16"/>
  <c r="C293" i="22"/>
  <c r="D453" i="22"/>
  <c r="I453" i="22" s="1"/>
  <c r="I104" i="16"/>
  <c r="I29" i="16"/>
  <c r="I93" i="13"/>
  <c r="B485" i="22"/>
  <c r="C485" i="22" s="1"/>
  <c r="I27" i="16"/>
  <c r="B421" i="22"/>
  <c r="C229" i="22"/>
  <c r="I59" i="16"/>
  <c r="B699" i="22"/>
  <c r="I36" i="16"/>
  <c r="C389" i="22"/>
  <c r="I64" i="16"/>
  <c r="B667" i="22"/>
  <c r="D667" i="22" s="1"/>
  <c r="H28" i="23" s="1"/>
  <c r="I35" i="16"/>
  <c r="C421" i="22"/>
  <c r="I65" i="16"/>
  <c r="B827" i="22"/>
  <c r="I40" i="16"/>
  <c r="I221" i="16"/>
  <c r="D763" i="22"/>
  <c r="D859" i="22"/>
  <c r="I117" i="16"/>
  <c r="G389" i="22"/>
  <c r="I209" i="16"/>
  <c r="B135" i="22"/>
  <c r="D135" i="22" s="1"/>
  <c r="G18" i="16"/>
  <c r="G23" i="16"/>
  <c r="B291" i="22"/>
  <c r="B419" i="22"/>
  <c r="G27" i="16"/>
  <c r="G30" i="16"/>
  <c r="G94" i="13"/>
  <c r="B513" i="22"/>
  <c r="C513" i="22" s="1"/>
  <c r="D419" i="22"/>
  <c r="G103" i="16"/>
  <c r="F857" i="22"/>
  <c r="G224" i="16"/>
  <c r="B451" i="22"/>
  <c r="G28" i="16"/>
  <c r="D603" i="22"/>
  <c r="G109" i="16"/>
  <c r="G130" i="13"/>
  <c r="G387" i="22"/>
  <c r="G209" i="16"/>
  <c r="C227" i="22"/>
  <c r="F227" i="22" s="1"/>
  <c r="G59" i="16"/>
  <c r="G223" i="16"/>
  <c r="D825" i="22"/>
  <c r="B195" i="22"/>
  <c r="C20" i="16"/>
  <c r="B287" i="22"/>
  <c r="C23" i="16"/>
  <c r="C383" i="22"/>
  <c r="C64" i="16"/>
  <c r="C789" i="22"/>
  <c r="C77" i="16"/>
  <c r="C96" i="13"/>
  <c r="B569" i="22"/>
  <c r="C32" i="16"/>
  <c r="F725" i="22"/>
  <c r="C220" i="16"/>
  <c r="B383" i="22"/>
  <c r="C26" i="16"/>
  <c r="B693" i="22"/>
  <c r="C36" i="16"/>
  <c r="C33" i="16"/>
  <c r="C97" i="13"/>
  <c r="B599" i="22"/>
  <c r="C31" i="16"/>
  <c r="C95" i="13"/>
  <c r="B539" i="22"/>
  <c r="C35" i="16"/>
  <c r="B661" i="22"/>
  <c r="B821" i="22"/>
  <c r="C40" i="16"/>
  <c r="C102" i="16"/>
  <c r="D383" i="22"/>
  <c r="H15" i="16"/>
  <c r="B44" i="22"/>
  <c r="D44" i="22" s="1"/>
  <c r="H95" i="13"/>
  <c r="B544" i="22"/>
  <c r="C544" i="22" s="1"/>
  <c r="H31" i="16"/>
  <c r="H222" i="16"/>
  <c r="F794" i="22"/>
  <c r="H93" i="13"/>
  <c r="B484" i="22"/>
  <c r="C484" i="22" s="1"/>
  <c r="H29" i="16"/>
  <c r="H40" i="16"/>
  <c r="B826" i="22"/>
  <c r="E826" i="22" s="1"/>
  <c r="D762" i="22"/>
  <c r="H221" i="16"/>
  <c r="C388" i="22"/>
  <c r="H64" i="16"/>
  <c r="G452" i="22"/>
  <c r="H211" i="16"/>
  <c r="H27" i="16"/>
  <c r="B420" i="22"/>
  <c r="H109" i="16"/>
  <c r="H130" i="13"/>
  <c r="D604" i="22"/>
  <c r="H117" i="16"/>
  <c r="D858" i="22"/>
  <c r="C228" i="22"/>
  <c r="H59" i="16"/>
  <c r="B196" i="22"/>
  <c r="C196" i="22" s="1"/>
  <c r="D20" i="16"/>
  <c r="B726" i="22"/>
  <c r="D37" i="16"/>
  <c r="D104" i="16"/>
  <c r="D448" i="22"/>
  <c r="B854" i="22"/>
  <c r="D41" i="16"/>
  <c r="B480" i="22"/>
  <c r="C480" i="22" s="1"/>
  <c r="D29" i="16"/>
  <c r="D93" i="13"/>
  <c r="G416" i="22"/>
  <c r="D210" i="16"/>
  <c r="D28" i="16"/>
  <c r="B448" i="22"/>
  <c r="F854" i="22"/>
  <c r="D224" i="16"/>
  <c r="D79" i="16"/>
  <c r="C854" i="22"/>
  <c r="C790" i="22"/>
  <c r="D77" i="16"/>
  <c r="D36" i="16"/>
  <c r="B694" i="22"/>
  <c r="E694" i="22" s="1"/>
  <c r="B42" i="22"/>
  <c r="D42" i="22" s="1"/>
  <c r="F15" i="16"/>
  <c r="C290" i="22"/>
  <c r="F290" i="22" s="1"/>
  <c r="F61" i="16"/>
  <c r="D450" i="22"/>
  <c r="F104" i="16"/>
  <c r="D696" i="22"/>
  <c r="F219" i="16"/>
  <c r="C386" i="22"/>
  <c r="F64" i="16"/>
  <c r="D760" i="22"/>
  <c r="F221" i="16"/>
  <c r="B696" i="22"/>
  <c r="E696" i="22" s="1"/>
  <c r="F36" i="16"/>
  <c r="B542" i="22"/>
  <c r="C542" i="22" s="1"/>
  <c r="F95" i="13"/>
  <c r="F31" i="16"/>
  <c r="C226" i="22"/>
  <c r="F59" i="16"/>
  <c r="C856" i="22"/>
  <c r="F79" i="16"/>
  <c r="B418" i="22"/>
  <c r="F27" i="16"/>
  <c r="B226" i="22"/>
  <c r="F21" i="16"/>
  <c r="B105" i="22"/>
  <c r="C105" i="22" s="1"/>
  <c r="E17" i="16"/>
  <c r="E75" i="16"/>
  <c r="C727" i="22"/>
  <c r="E222" i="16"/>
  <c r="F791" i="22"/>
  <c r="E22" i="16"/>
  <c r="B257" i="22"/>
  <c r="B791" i="22"/>
  <c r="H791" i="22" s="1"/>
  <c r="D32" i="23" s="1"/>
  <c r="E39" i="16"/>
  <c r="C417" i="22"/>
  <c r="E65" i="16"/>
  <c r="C449" i="22"/>
  <c r="E66" i="16"/>
  <c r="E30" i="16"/>
  <c r="E94" i="13"/>
  <c r="B511" i="22"/>
  <c r="C511" i="22" s="1"/>
  <c r="C791" i="22"/>
  <c r="E77" i="16"/>
  <c r="D727" i="22"/>
  <c r="E113" i="16"/>
  <c r="B201" i="22"/>
  <c r="C201" i="22" s="1"/>
  <c r="I20" i="16"/>
  <c r="C605" i="22"/>
  <c r="I71" i="16"/>
  <c r="I116" i="13"/>
  <c r="D731" i="22"/>
  <c r="I113" i="16"/>
  <c r="I39" i="16"/>
  <c r="B795" i="22"/>
  <c r="C261" i="22"/>
  <c r="I60" i="16"/>
  <c r="B229" i="22"/>
  <c r="I21" i="16"/>
  <c r="F731" i="22"/>
  <c r="I220" i="16"/>
  <c r="I32" i="16"/>
  <c r="I96" i="13"/>
  <c r="B575" i="22"/>
  <c r="C575" i="22" s="1"/>
  <c r="H25" i="23" s="1"/>
  <c r="B763" i="22"/>
  <c r="E763" i="22" s="1"/>
  <c r="I38" i="16"/>
  <c r="D699" i="22"/>
  <c r="I219" i="16"/>
  <c r="F859" i="22"/>
  <c r="I224" i="16"/>
  <c r="I97" i="13"/>
  <c r="B605" i="22"/>
  <c r="I33" i="16"/>
  <c r="B635" i="22"/>
  <c r="D635" i="22" s="1"/>
  <c r="I34" i="16"/>
  <c r="H20" i="10"/>
  <c r="I68" i="10" s="1"/>
  <c r="D40" i="22"/>
  <c r="E36" i="13"/>
  <c r="E37" i="13"/>
  <c r="E34" i="13"/>
  <c r="E96" i="14" s="1"/>
  <c r="E25" i="13"/>
  <c r="E89" i="14" s="1"/>
  <c r="E28" i="13"/>
  <c r="E91" i="14" s="1"/>
  <c r="E33" i="13"/>
  <c r="E95" i="14" s="1"/>
  <c r="E32" i="13"/>
  <c r="E94" i="14" s="1"/>
  <c r="E39" i="13"/>
  <c r="E35" i="13"/>
  <c r="E97" i="14" s="1"/>
  <c r="E40" i="13"/>
  <c r="E27" i="13"/>
  <c r="E43" i="13"/>
  <c r="E31" i="13"/>
  <c r="E93" i="14" s="1"/>
  <c r="E26" i="13"/>
  <c r="E90" i="14" s="1"/>
  <c r="E38" i="13"/>
  <c r="E29" i="13"/>
  <c r="E92" i="14" s="1"/>
  <c r="E41" i="13"/>
  <c r="E30" i="13"/>
  <c r="E42" i="13"/>
  <c r="B43" i="22"/>
  <c r="D43" i="22" s="1"/>
  <c r="G15" i="16"/>
  <c r="G31" i="16"/>
  <c r="G95" i="13"/>
  <c r="B543" i="22"/>
  <c r="C543" i="22" s="1"/>
  <c r="D387" i="22"/>
  <c r="G102" i="16"/>
  <c r="G117" i="16"/>
  <c r="D857" i="22"/>
  <c r="G116" i="13"/>
  <c r="C603" i="22"/>
  <c r="G71" i="16"/>
  <c r="G93" i="13"/>
  <c r="B483" i="22"/>
  <c r="C483" i="22" s="1"/>
  <c r="G29" i="16"/>
  <c r="G419" i="22"/>
  <c r="G210" i="16"/>
  <c r="B793" i="22"/>
  <c r="H793" i="22" s="1"/>
  <c r="F32" i="23" s="1"/>
  <c r="G39" i="16"/>
  <c r="G34" i="16"/>
  <c r="B633" i="22"/>
  <c r="D633" i="22" s="1"/>
  <c r="B387" i="22"/>
  <c r="G26" i="16"/>
  <c r="G211" i="16"/>
  <c r="G451" i="22"/>
  <c r="B857" i="22"/>
  <c r="G41" i="16"/>
  <c r="C18" i="16"/>
  <c r="B131" i="22"/>
  <c r="B789" i="22"/>
  <c r="C39" i="16"/>
  <c r="D725" i="22"/>
  <c r="C113" i="16"/>
  <c r="D853" i="22"/>
  <c r="C117" i="16"/>
  <c r="C447" i="22"/>
  <c r="C66" i="16"/>
  <c r="C221" i="16"/>
  <c r="D757" i="22"/>
  <c r="D599" i="22"/>
  <c r="C109" i="16"/>
  <c r="C130" i="13"/>
  <c r="C222" i="16"/>
  <c r="F789" i="22"/>
  <c r="B447" i="22"/>
  <c r="C28" i="16"/>
  <c r="B757" i="22"/>
  <c r="C38" i="16"/>
  <c r="C41" i="16"/>
  <c r="B853" i="22"/>
  <c r="G853" i="22" s="1"/>
  <c r="D693" i="22"/>
  <c r="C219" i="16"/>
  <c r="C93" i="13"/>
  <c r="B479" i="22"/>
  <c r="C29" i="16"/>
  <c r="H20" i="16"/>
  <c r="B200" i="22"/>
  <c r="C200" i="22" s="1"/>
  <c r="B698" i="22"/>
  <c r="E698" i="22" s="1"/>
  <c r="H36" i="16"/>
  <c r="H220" i="16"/>
  <c r="F730" i="22"/>
  <c r="G420" i="22"/>
  <c r="H210" i="16"/>
  <c r="B452" i="22"/>
  <c r="H28" i="16"/>
  <c r="H224" i="16"/>
  <c r="F858" i="22"/>
  <c r="H209" i="16"/>
  <c r="G388" i="22"/>
  <c r="B514" i="22"/>
  <c r="C514" i="22" s="1"/>
  <c r="H94" i="13"/>
  <c r="H30" i="16"/>
  <c r="H75" i="16"/>
  <c r="C730" i="22"/>
  <c r="C452" i="22"/>
  <c r="H66" i="16"/>
  <c r="B730" i="22"/>
  <c r="H37" i="16"/>
  <c r="C260" i="22"/>
  <c r="F260" i="22" s="1"/>
  <c r="H60" i="16"/>
  <c r="B132" i="22"/>
  <c r="D132" i="22" s="1"/>
  <c r="D18" i="16"/>
  <c r="B384" i="22"/>
  <c r="D26" i="16"/>
  <c r="B510" i="22"/>
  <c r="C510" i="22" s="1"/>
  <c r="D30" i="16"/>
  <c r="D94" i="13"/>
  <c r="B790" i="22"/>
  <c r="D39" i="16"/>
  <c r="D66" i="16"/>
  <c r="C448" i="22"/>
  <c r="B662" i="22"/>
  <c r="D662" i="22" s="1"/>
  <c r="C28" i="23" s="1"/>
  <c r="D35" i="16"/>
  <c r="D65" i="16"/>
  <c r="C416" i="22"/>
  <c r="D64" i="16"/>
  <c r="C384" i="22"/>
  <c r="D209" i="16"/>
  <c r="G384" i="22"/>
  <c r="B288" i="22"/>
  <c r="D23" i="16"/>
  <c r="D31" i="16"/>
  <c r="D95" i="13"/>
  <c r="B540" i="22"/>
  <c r="C540" i="22" s="1"/>
  <c r="F726" i="22"/>
  <c r="D220" i="16"/>
  <c r="B106" i="22"/>
  <c r="C106" i="22" s="1"/>
  <c r="F17" i="16"/>
  <c r="B602" i="22"/>
  <c r="F33" i="16"/>
  <c r="F97" i="13"/>
  <c r="B760" i="22"/>
  <c r="E760" i="22" s="1"/>
  <c r="F38" i="16"/>
  <c r="D418" i="22"/>
  <c r="F103" i="16"/>
  <c r="G386" i="22"/>
  <c r="F209" i="16"/>
  <c r="D728" i="22"/>
  <c r="F113" i="16"/>
  <c r="F222" i="16"/>
  <c r="F792" i="22"/>
  <c r="F65" i="16"/>
  <c r="C418" i="22"/>
  <c r="F115" i="16"/>
  <c r="D792" i="22"/>
  <c r="F66" i="16"/>
  <c r="C450" i="22"/>
  <c r="D386" i="22"/>
  <c r="F102" i="16"/>
  <c r="F39" i="16"/>
  <c r="B792" i="22"/>
  <c r="B133" i="22"/>
  <c r="E18" i="16"/>
  <c r="B289" i="22"/>
  <c r="E23" i="16"/>
  <c r="E211" i="16"/>
  <c r="G449" i="22"/>
  <c r="G417" i="22"/>
  <c r="E210" i="16"/>
  <c r="B727" i="22"/>
  <c r="G727" i="22" s="1"/>
  <c r="E37" i="16"/>
  <c r="C855" i="22"/>
  <c r="E79" i="16"/>
  <c r="E40" i="16"/>
  <c r="B823" i="22"/>
  <c r="E823" i="22" s="1"/>
  <c r="D759" i="22"/>
  <c r="E221" i="16"/>
  <c r="G385" i="22"/>
  <c r="E209" i="16"/>
  <c r="E61" i="16"/>
  <c r="C289" i="22"/>
  <c r="E59" i="16"/>
  <c r="C225" i="22"/>
  <c r="B417" i="22"/>
  <c r="H417" i="22" s="1"/>
  <c r="E27" i="16"/>
  <c r="C257" i="22"/>
  <c r="E60" i="16"/>
  <c r="E32" i="16"/>
  <c r="E96" i="13"/>
  <c r="B571" i="22"/>
  <c r="C571" i="22" s="1"/>
  <c r="D25" i="23" s="1"/>
  <c r="H860" i="22"/>
  <c r="H732" i="22"/>
  <c r="D20" i="10"/>
  <c r="E68" i="10" s="1"/>
  <c r="I18" i="16"/>
  <c r="B137" i="22"/>
  <c r="D137" i="22" s="1"/>
  <c r="B545" i="22"/>
  <c r="C545" i="22" s="1"/>
  <c r="I31" i="16"/>
  <c r="I95" i="13"/>
  <c r="C859" i="22"/>
  <c r="I79" i="16"/>
  <c r="I103" i="16"/>
  <c r="D421" i="22"/>
  <c r="I102" i="16"/>
  <c r="D389" i="22"/>
  <c r="I94" i="13"/>
  <c r="B515" i="22"/>
  <c r="C515" i="22" s="1"/>
  <c r="I30" i="16"/>
  <c r="B731" i="22"/>
  <c r="I37" i="16"/>
  <c r="F795" i="22"/>
  <c r="I222" i="16"/>
  <c r="B293" i="22"/>
  <c r="I23" i="16"/>
  <c r="B389" i="22"/>
  <c r="I26" i="16"/>
  <c r="I223" i="16"/>
  <c r="D827" i="22"/>
  <c r="E700" i="22"/>
  <c r="F287" i="22"/>
  <c r="I383" i="22"/>
  <c r="F223" i="22"/>
  <c r="F166" i="22"/>
  <c r="F77" i="22"/>
  <c r="G320" i="22"/>
  <c r="C17" i="23" s="1"/>
  <c r="G355" i="22"/>
  <c r="G351" i="22"/>
  <c r="G352" i="22"/>
  <c r="G319" i="22"/>
  <c r="G325" i="22"/>
  <c r="H17" i="23" s="1"/>
  <c r="F163" i="22"/>
  <c r="F71" i="22"/>
  <c r="G357" i="22"/>
  <c r="G322" i="22"/>
  <c r="E17" i="23" s="1"/>
  <c r="F167" i="22"/>
  <c r="G354" i="22"/>
  <c r="G323" i="22"/>
  <c r="F17" i="23" s="1"/>
  <c r="G356" i="22"/>
  <c r="I450" i="22" l="1"/>
  <c r="F261" i="22"/>
  <c r="F259" i="22"/>
  <c r="I10" i="23"/>
  <c r="D110" i="22"/>
  <c r="B78" i="22"/>
  <c r="E78" i="22" s="1"/>
  <c r="J16" i="16"/>
  <c r="F255" i="22"/>
  <c r="F256" i="22"/>
  <c r="C15" i="23" s="1"/>
  <c r="I415" i="22"/>
  <c r="I451" i="22"/>
  <c r="B218" i="9"/>
  <c r="J25" i="16"/>
  <c r="B358" i="22"/>
  <c r="F358" i="22" s="1"/>
  <c r="J138" i="9"/>
  <c r="J160" i="9" s="1"/>
  <c r="B169" i="9" s="1"/>
  <c r="J207" i="9" s="1"/>
  <c r="J11" i="13" s="1"/>
  <c r="J141" i="8"/>
  <c r="B202" i="22"/>
  <c r="C202" i="22" s="1"/>
  <c r="J20" i="16"/>
  <c r="B170" i="22"/>
  <c r="E170" i="22" s="1"/>
  <c r="J19" i="16"/>
  <c r="H731" i="22"/>
  <c r="J731" i="22" s="1"/>
  <c r="G731" i="22"/>
  <c r="I416" i="22"/>
  <c r="K416" i="22" s="1"/>
  <c r="I448" i="22"/>
  <c r="G854" i="22"/>
  <c r="G726" i="22"/>
  <c r="G858" i="22"/>
  <c r="G725" i="22"/>
  <c r="G857" i="22"/>
  <c r="H451" i="22"/>
  <c r="G855" i="22"/>
  <c r="H730" i="22"/>
  <c r="G730" i="22"/>
  <c r="G856" i="22"/>
  <c r="G729" i="22"/>
  <c r="G859" i="22"/>
  <c r="G728" i="22"/>
  <c r="G18" i="23"/>
  <c r="I356" i="22"/>
  <c r="H356" i="22"/>
  <c r="E18" i="23"/>
  <c r="I354" i="22"/>
  <c r="H354" i="22"/>
  <c r="H18" i="23"/>
  <c r="I357" i="22"/>
  <c r="H357" i="22"/>
  <c r="I351" i="22"/>
  <c r="H351" i="22"/>
  <c r="H9" i="23"/>
  <c r="H77" i="22"/>
  <c r="G77" i="22"/>
  <c r="H287" i="22"/>
  <c r="G287" i="22"/>
  <c r="H255" i="22"/>
  <c r="G255" i="22"/>
  <c r="E31" i="23"/>
  <c r="G760" i="22"/>
  <c r="F760" i="22"/>
  <c r="C24" i="23"/>
  <c r="D540" i="22"/>
  <c r="F288" i="22"/>
  <c r="E288" i="22"/>
  <c r="I452" i="22"/>
  <c r="H452" i="22"/>
  <c r="F15" i="23"/>
  <c r="H259" i="22"/>
  <c r="G259" i="22"/>
  <c r="H31" i="23"/>
  <c r="G763" i="22"/>
  <c r="F763" i="22"/>
  <c r="E257" i="22"/>
  <c r="E29" i="23"/>
  <c r="G696" i="22"/>
  <c r="F696" i="22"/>
  <c r="E8" i="23"/>
  <c r="F42" i="22"/>
  <c r="E42" i="22"/>
  <c r="E599" i="22"/>
  <c r="F291" i="22"/>
  <c r="E291" i="22"/>
  <c r="E11" i="23"/>
  <c r="F134" i="22"/>
  <c r="E134" i="22"/>
  <c r="H22" i="23"/>
  <c r="D485" i="22"/>
  <c r="H21" i="23"/>
  <c r="K453" i="22"/>
  <c r="J453" i="22"/>
  <c r="L453" i="22"/>
  <c r="H10" i="23"/>
  <c r="D109" i="22"/>
  <c r="F258" i="22"/>
  <c r="E258" i="22"/>
  <c r="C33" i="23"/>
  <c r="G822" i="22"/>
  <c r="F822" i="22"/>
  <c r="C14" i="23"/>
  <c r="H224" i="22"/>
  <c r="G224" i="22"/>
  <c r="F292" i="22"/>
  <c r="E292" i="22"/>
  <c r="E603" i="22"/>
  <c r="H8" i="23"/>
  <c r="F45" i="22"/>
  <c r="E45" i="22"/>
  <c r="E225" i="22"/>
  <c r="H449" i="22"/>
  <c r="I26" i="23"/>
  <c r="G606" i="22"/>
  <c r="E27" i="23"/>
  <c r="F632" i="22"/>
  <c r="E632" i="22"/>
  <c r="G10" i="23"/>
  <c r="D108" i="22"/>
  <c r="E259" i="22"/>
  <c r="G9" i="23"/>
  <c r="H76" i="22"/>
  <c r="G76" i="22"/>
  <c r="F12" i="23"/>
  <c r="H167" i="22"/>
  <c r="G167" i="22"/>
  <c r="H223" i="22"/>
  <c r="G223" i="22"/>
  <c r="F293" i="22"/>
  <c r="E293" i="22"/>
  <c r="H24" i="23"/>
  <c r="D545" i="22"/>
  <c r="E21" i="23"/>
  <c r="K450" i="22"/>
  <c r="J450" i="22"/>
  <c r="L450" i="22"/>
  <c r="E10" i="23"/>
  <c r="D106" i="22"/>
  <c r="C20" i="23"/>
  <c r="L416" i="22"/>
  <c r="J416" i="22"/>
  <c r="C21" i="23"/>
  <c r="K448" i="22"/>
  <c r="J448" i="22"/>
  <c r="L448" i="22"/>
  <c r="H384" i="22"/>
  <c r="G15" i="23"/>
  <c r="H260" i="22"/>
  <c r="G260" i="22"/>
  <c r="C8" i="23"/>
  <c r="F40" i="22"/>
  <c r="E40" i="22"/>
  <c r="E605" i="22"/>
  <c r="E226" i="22"/>
  <c r="C29" i="23"/>
  <c r="G694" i="22"/>
  <c r="F694" i="22"/>
  <c r="H448" i="22"/>
  <c r="G8" i="23"/>
  <c r="F44" i="22"/>
  <c r="E44" i="22"/>
  <c r="E287" i="22"/>
  <c r="G256" i="22"/>
  <c r="H386" i="22"/>
  <c r="E255" i="22"/>
  <c r="F10" i="23"/>
  <c r="D107" i="22"/>
  <c r="H453" i="22"/>
  <c r="E23" i="23"/>
  <c r="D512" i="22"/>
  <c r="C27" i="23"/>
  <c r="F630" i="22"/>
  <c r="E630" i="22"/>
  <c r="E228" i="22"/>
  <c r="E227" i="22"/>
  <c r="F9" i="23"/>
  <c r="H75" i="22"/>
  <c r="G75" i="22"/>
  <c r="E9" i="23"/>
  <c r="H74" i="22"/>
  <c r="G74" i="22"/>
  <c r="C9" i="23"/>
  <c r="H72" i="22"/>
  <c r="G72" i="22"/>
  <c r="H163" i="22"/>
  <c r="G163" i="22"/>
  <c r="E12" i="23"/>
  <c r="H166" i="22"/>
  <c r="G166" i="22"/>
  <c r="K383" i="22"/>
  <c r="L383" i="22"/>
  <c r="J383" i="22"/>
  <c r="H11" i="23"/>
  <c r="F137" i="22"/>
  <c r="E137" i="22"/>
  <c r="I30" i="23"/>
  <c r="J732" i="22"/>
  <c r="I732" i="22"/>
  <c r="E289" i="22"/>
  <c r="G23" i="23"/>
  <c r="D514" i="22"/>
  <c r="G29" i="23"/>
  <c r="G698" i="22"/>
  <c r="F698" i="22"/>
  <c r="I387" i="22"/>
  <c r="H387" i="22"/>
  <c r="F22" i="23"/>
  <c r="D483" i="22"/>
  <c r="E16" i="23"/>
  <c r="H290" i="22"/>
  <c r="G290" i="22"/>
  <c r="H13" i="23"/>
  <c r="D201" i="22"/>
  <c r="E24" i="23"/>
  <c r="D542" i="22"/>
  <c r="G22" i="23"/>
  <c r="D484" i="22"/>
  <c r="H383" i="22"/>
  <c r="H421" i="22"/>
  <c r="E601" i="22"/>
  <c r="E22" i="23"/>
  <c r="D482" i="22"/>
  <c r="C10" i="23"/>
  <c r="D104" i="22"/>
  <c r="G11" i="23"/>
  <c r="F136" i="22"/>
  <c r="E136" i="22"/>
  <c r="E223" i="22"/>
  <c r="I33" i="23"/>
  <c r="G828" i="22"/>
  <c r="F828" i="22"/>
  <c r="D13" i="23"/>
  <c r="D197" i="22"/>
  <c r="E13" i="23"/>
  <c r="D198" i="22"/>
  <c r="E224" i="22"/>
  <c r="E260" i="22"/>
  <c r="G27" i="23"/>
  <c r="F634" i="22"/>
  <c r="E634" i="22"/>
  <c r="G12" i="23"/>
  <c r="H168" i="22"/>
  <c r="G168" i="22"/>
  <c r="H71" i="22"/>
  <c r="G71" i="22"/>
  <c r="C18" i="23"/>
  <c r="I352" i="22"/>
  <c r="H352" i="22"/>
  <c r="F18" i="23"/>
  <c r="I355" i="22"/>
  <c r="H355" i="22"/>
  <c r="L415" i="22"/>
  <c r="K415" i="22"/>
  <c r="J415" i="22"/>
  <c r="I29" i="23"/>
  <c r="G700" i="22"/>
  <c r="F700" i="22"/>
  <c r="I389" i="22"/>
  <c r="H389" i="22"/>
  <c r="H23" i="23"/>
  <c r="D515" i="22"/>
  <c r="I34" i="23"/>
  <c r="J860" i="22"/>
  <c r="I860" i="22"/>
  <c r="D33" i="23"/>
  <c r="G823" i="22"/>
  <c r="F823" i="22"/>
  <c r="F602" i="22"/>
  <c r="E602" i="22"/>
  <c r="C23" i="23"/>
  <c r="D510" i="22"/>
  <c r="C11" i="23"/>
  <c r="F132" i="22"/>
  <c r="E132" i="22"/>
  <c r="G30" i="23"/>
  <c r="J730" i="22"/>
  <c r="I730" i="22"/>
  <c r="G13" i="23"/>
  <c r="D200" i="22"/>
  <c r="H447" i="22"/>
  <c r="F21" i="23"/>
  <c r="K451" i="22"/>
  <c r="J451" i="22"/>
  <c r="L451" i="22"/>
  <c r="F27" i="23"/>
  <c r="F633" i="22"/>
  <c r="E633" i="22"/>
  <c r="F24" i="23"/>
  <c r="D543" i="22"/>
  <c r="F8" i="23"/>
  <c r="F43" i="22"/>
  <c r="E43" i="22"/>
  <c r="F14" i="23"/>
  <c r="H227" i="22"/>
  <c r="G227" i="22"/>
  <c r="H15" i="23"/>
  <c r="H261" i="22"/>
  <c r="G261" i="22"/>
  <c r="H27" i="23"/>
  <c r="F635" i="22"/>
  <c r="E635" i="22"/>
  <c r="F229" i="22"/>
  <c r="E229" i="22"/>
  <c r="D23" i="23"/>
  <c r="D511" i="22"/>
  <c r="D10" i="23"/>
  <c r="D105" i="22"/>
  <c r="H418" i="22"/>
  <c r="C22" i="23"/>
  <c r="D480" i="22"/>
  <c r="C13" i="23"/>
  <c r="D196" i="22"/>
  <c r="I420" i="22"/>
  <c r="H420" i="22"/>
  <c r="G33" i="23"/>
  <c r="G826" i="22"/>
  <c r="F826" i="22"/>
  <c r="G24" i="23"/>
  <c r="D544" i="22"/>
  <c r="F23" i="23"/>
  <c r="D513" i="22"/>
  <c r="H419" i="22"/>
  <c r="F11" i="23"/>
  <c r="F135" i="22"/>
  <c r="E135" i="22"/>
  <c r="D24" i="23"/>
  <c r="D541" i="22"/>
  <c r="D22" i="23"/>
  <c r="D481" i="22"/>
  <c r="E290" i="22"/>
  <c r="E33" i="23"/>
  <c r="F824" i="22"/>
  <c r="G824" i="22"/>
  <c r="F600" i="22"/>
  <c r="E600" i="22"/>
  <c r="H416" i="22"/>
  <c r="E261" i="22"/>
  <c r="H385" i="22"/>
  <c r="D27" i="23"/>
  <c r="F631" i="22"/>
  <c r="E631" i="22"/>
  <c r="H450" i="22"/>
  <c r="E256" i="22"/>
  <c r="H388" i="22"/>
  <c r="E604" i="22"/>
  <c r="H415" i="22"/>
  <c r="F13" i="23"/>
  <c r="D199" i="22"/>
  <c r="H12" i="23"/>
  <c r="H169" i="22"/>
  <c r="G169" i="22"/>
  <c r="C12" i="23"/>
  <c r="H164" i="22"/>
  <c r="G164" i="22"/>
  <c r="I447" i="22"/>
  <c r="I419" i="22"/>
  <c r="I388" i="22"/>
  <c r="I384" i="22"/>
  <c r="F226" i="22"/>
  <c r="F228" i="22"/>
  <c r="I418" i="22"/>
  <c r="I421" i="22"/>
  <c r="I386" i="22"/>
  <c r="H792" i="22"/>
  <c r="E32" i="23" s="1"/>
  <c r="E757" i="22"/>
  <c r="D73" i="22"/>
  <c r="E130" i="16"/>
  <c r="D289" i="22"/>
  <c r="E137" i="16"/>
  <c r="F417" i="22"/>
  <c r="E175" i="16"/>
  <c r="H795" i="22"/>
  <c r="H32" i="23" s="1"/>
  <c r="E821" i="22"/>
  <c r="C569" i="22"/>
  <c r="F601" i="22"/>
  <c r="E761" i="22"/>
  <c r="H855" i="22"/>
  <c r="C479" i="22"/>
  <c r="D479" i="22" s="1"/>
  <c r="H853" i="22"/>
  <c r="H789" i="22"/>
  <c r="H857" i="22"/>
  <c r="E135" i="16"/>
  <c r="D225" i="22"/>
  <c r="E353" i="22"/>
  <c r="E139" i="16"/>
  <c r="C133" i="22"/>
  <c r="E132" i="16"/>
  <c r="F385" i="22"/>
  <c r="E174" i="16"/>
  <c r="D661" i="22"/>
  <c r="C195" i="22"/>
  <c r="D195" i="22" s="1"/>
  <c r="E827" i="22"/>
  <c r="E699" i="22"/>
  <c r="E762" i="22"/>
  <c r="E695" i="22"/>
  <c r="H856" i="22"/>
  <c r="F604" i="22"/>
  <c r="E697" i="22"/>
  <c r="E825" i="22"/>
  <c r="H729" i="22"/>
  <c r="D131" i="22"/>
  <c r="E133" i="16"/>
  <c r="D165" i="22"/>
  <c r="C41" i="22"/>
  <c r="E129" i="16"/>
  <c r="F599" i="22"/>
  <c r="G599" i="22" s="1"/>
  <c r="E693" i="22"/>
  <c r="E759" i="22"/>
  <c r="H794" i="22"/>
  <c r="G32" i="23" s="1"/>
  <c r="D629" i="22"/>
  <c r="F603" i="22"/>
  <c r="H859" i="22"/>
  <c r="H728" i="22"/>
  <c r="C509" i="22"/>
  <c r="D509" i="22" s="1"/>
  <c r="H727" i="22"/>
  <c r="H790" i="22"/>
  <c r="C32" i="23" s="1"/>
  <c r="E176" i="16"/>
  <c r="F449" i="22"/>
  <c r="D257" i="22"/>
  <c r="E136" i="16"/>
  <c r="E321" i="22"/>
  <c r="E138" i="16"/>
  <c r="F605" i="22"/>
  <c r="H854" i="22"/>
  <c r="H726" i="22"/>
  <c r="C539" i="22"/>
  <c r="D539" i="22" s="1"/>
  <c r="D39" i="22"/>
  <c r="E758" i="22"/>
  <c r="H858" i="22"/>
  <c r="H725" i="22"/>
  <c r="C103" i="22"/>
  <c r="D103" i="22" s="1"/>
  <c r="B16" i="23"/>
  <c r="B20" i="23"/>
  <c r="B15" i="23"/>
  <c r="B21" i="23"/>
  <c r="B14" i="23"/>
  <c r="B19" i="23"/>
  <c r="B9" i="23"/>
  <c r="B12" i="23"/>
  <c r="B17" i="23"/>
  <c r="B18" i="23"/>
  <c r="H30" i="23" l="1"/>
  <c r="H256" i="22"/>
  <c r="J218" i="9"/>
  <c r="I20" i="10" s="1"/>
  <c r="J68" i="10" s="1"/>
  <c r="J31" i="13"/>
  <c r="J93" i="14" s="1"/>
  <c r="J26" i="13"/>
  <c r="J90" i="14" s="1"/>
  <c r="J41" i="13"/>
  <c r="J36" i="13"/>
  <c r="J35" i="13"/>
  <c r="J97" i="14" s="1"/>
  <c r="J32" i="13"/>
  <c r="J94" i="14" s="1"/>
  <c r="J27" i="13"/>
  <c r="J28" i="13"/>
  <c r="J91" i="14" s="1"/>
  <c r="J38" i="13"/>
  <c r="J37" i="13"/>
  <c r="J33" i="13"/>
  <c r="J95" i="14" s="1"/>
  <c r="J29" i="13"/>
  <c r="J92" i="14" s="1"/>
  <c r="J30" i="13"/>
  <c r="J40" i="13"/>
  <c r="J43" i="13"/>
  <c r="J25" i="13"/>
  <c r="J89" i="14" s="1"/>
  <c r="J39" i="13"/>
  <c r="J34" i="13"/>
  <c r="J96" i="14" s="1"/>
  <c r="J42" i="13"/>
  <c r="I13" i="23"/>
  <c r="D202" i="22"/>
  <c r="I731" i="22"/>
  <c r="G321" i="22"/>
  <c r="F225" i="22"/>
  <c r="G225" i="22" s="1"/>
  <c r="I417" i="22"/>
  <c r="J417" i="22" s="1"/>
  <c r="F73" i="22"/>
  <c r="G73" i="22" s="1"/>
  <c r="D41" i="22"/>
  <c r="F41" i="22" s="1"/>
  <c r="D133" i="22"/>
  <c r="F133" i="22" s="1"/>
  <c r="F257" i="22"/>
  <c r="D15" i="23" s="1"/>
  <c r="F165" i="22"/>
  <c r="H165" i="22" s="1"/>
  <c r="F289" i="22"/>
  <c r="G289" i="22" s="1"/>
  <c r="I449" i="22"/>
  <c r="L449" i="22" s="1"/>
  <c r="I385" i="22"/>
  <c r="D19" i="23" s="1"/>
  <c r="G353" i="22"/>
  <c r="H353" i="22" s="1"/>
  <c r="G34" i="23"/>
  <c r="J858" i="22"/>
  <c r="I858" i="22"/>
  <c r="C30" i="23"/>
  <c r="J726" i="22"/>
  <c r="I726" i="22"/>
  <c r="E30" i="23"/>
  <c r="J728" i="22"/>
  <c r="I728" i="22"/>
  <c r="F629" i="22"/>
  <c r="E629" i="22"/>
  <c r="F33" i="23"/>
  <c r="G825" i="22"/>
  <c r="F825" i="22"/>
  <c r="D29" i="23"/>
  <c r="G695" i="22"/>
  <c r="F695" i="22"/>
  <c r="H33" i="23"/>
  <c r="G827" i="22"/>
  <c r="F827" i="22"/>
  <c r="D34" i="23"/>
  <c r="J855" i="22"/>
  <c r="I855" i="22"/>
  <c r="E19" i="23"/>
  <c r="K386" i="22"/>
  <c r="L386" i="22"/>
  <c r="J386" i="22"/>
  <c r="E14" i="23"/>
  <c r="H226" i="22"/>
  <c r="G226" i="22"/>
  <c r="G20" i="23"/>
  <c r="L420" i="22"/>
  <c r="K420" i="22"/>
  <c r="J420" i="22"/>
  <c r="H19" i="23"/>
  <c r="K389" i="22"/>
  <c r="L389" i="22"/>
  <c r="J389" i="22"/>
  <c r="C31" i="23"/>
  <c r="G758" i="22"/>
  <c r="F758" i="22"/>
  <c r="C34" i="23"/>
  <c r="J854" i="22"/>
  <c r="I854" i="22"/>
  <c r="D30" i="23"/>
  <c r="J727" i="22"/>
  <c r="I727" i="22"/>
  <c r="H34" i="23"/>
  <c r="J859" i="22"/>
  <c r="I859" i="22"/>
  <c r="F131" i="22"/>
  <c r="E131" i="22"/>
  <c r="F29" i="23"/>
  <c r="G697" i="22"/>
  <c r="F697" i="22"/>
  <c r="H225" i="22"/>
  <c r="F31" i="23"/>
  <c r="G761" i="22"/>
  <c r="F761" i="22"/>
  <c r="G821" i="22"/>
  <c r="F821" i="22"/>
  <c r="H73" i="22"/>
  <c r="H20" i="23"/>
  <c r="L421" i="22"/>
  <c r="K421" i="22"/>
  <c r="J421" i="22"/>
  <c r="C19" i="23"/>
  <c r="K384" i="22"/>
  <c r="L384" i="22"/>
  <c r="J384" i="22"/>
  <c r="K447" i="22"/>
  <c r="J447" i="22"/>
  <c r="L447" i="22"/>
  <c r="H16" i="23"/>
  <c r="H293" i="22"/>
  <c r="G293" i="22"/>
  <c r="C16" i="23"/>
  <c r="H288" i="22"/>
  <c r="G288" i="22"/>
  <c r="H26" i="23"/>
  <c r="G605" i="22"/>
  <c r="F26" i="23"/>
  <c r="G603" i="22"/>
  <c r="D31" i="23"/>
  <c r="G759" i="22"/>
  <c r="F759" i="22"/>
  <c r="D8" i="23"/>
  <c r="G26" i="23"/>
  <c r="G604" i="22"/>
  <c r="G31" i="23"/>
  <c r="G762" i="22"/>
  <c r="F762" i="22"/>
  <c r="D11" i="23"/>
  <c r="E133" i="22"/>
  <c r="D26" i="23"/>
  <c r="G601" i="22"/>
  <c r="G757" i="22"/>
  <c r="F757" i="22"/>
  <c r="E20" i="23"/>
  <c r="L418" i="22"/>
  <c r="K418" i="22"/>
  <c r="J418" i="22"/>
  <c r="G19" i="23"/>
  <c r="K388" i="22"/>
  <c r="L388" i="22"/>
  <c r="J388" i="22"/>
  <c r="E26" i="23"/>
  <c r="G602" i="22"/>
  <c r="F19" i="23"/>
  <c r="K387" i="22"/>
  <c r="L387" i="22"/>
  <c r="J387" i="22"/>
  <c r="G16" i="23"/>
  <c r="H292" i="22"/>
  <c r="G292" i="22"/>
  <c r="E15" i="23"/>
  <c r="H258" i="22"/>
  <c r="G258" i="22"/>
  <c r="J725" i="22"/>
  <c r="I725" i="22"/>
  <c r="F39" i="22"/>
  <c r="E39" i="22"/>
  <c r="G693" i="22"/>
  <c r="F693" i="22"/>
  <c r="D12" i="23"/>
  <c r="G165" i="22"/>
  <c r="F30" i="23"/>
  <c r="J729" i="22"/>
  <c r="I729" i="22"/>
  <c r="E34" i="23"/>
  <c r="J856" i="22"/>
  <c r="I856" i="22"/>
  <c r="H29" i="23"/>
  <c r="G699" i="22"/>
  <c r="F699" i="22"/>
  <c r="F34" i="23"/>
  <c r="J857" i="22"/>
  <c r="I857" i="22"/>
  <c r="J853" i="22"/>
  <c r="I853" i="22"/>
  <c r="H289" i="22"/>
  <c r="G14" i="23"/>
  <c r="H228" i="22"/>
  <c r="G228" i="22"/>
  <c r="F20" i="23"/>
  <c r="L419" i="22"/>
  <c r="K419" i="22"/>
  <c r="J419" i="22"/>
  <c r="C26" i="23"/>
  <c r="G600" i="22"/>
  <c r="H14" i="23"/>
  <c r="H229" i="22"/>
  <c r="G229" i="22"/>
  <c r="F16" i="23"/>
  <c r="H291" i="22"/>
  <c r="G291" i="22"/>
  <c r="G21" i="23"/>
  <c r="K452" i="22"/>
  <c r="J452" i="22"/>
  <c r="L452" i="22"/>
  <c r="B10" i="23"/>
  <c r="B24" i="23"/>
  <c r="B11" i="23"/>
  <c r="B25" i="23"/>
  <c r="B23" i="23"/>
  <c r="B26" i="23"/>
  <c r="B13" i="23"/>
  <c r="B28" i="23"/>
  <c r="B32" i="23"/>
  <c r="B22" i="23"/>
  <c r="B33" i="23"/>
  <c r="B30" i="23"/>
  <c r="B8" i="23"/>
  <c r="B29" i="23"/>
  <c r="B31" i="23"/>
  <c r="B27" i="23"/>
  <c r="B34" i="23"/>
  <c r="J129" i="21"/>
  <c r="J141" i="21"/>
  <c r="J134" i="21"/>
  <c r="J135" i="21"/>
  <c r="J128" i="21"/>
  <c r="G257" i="22" l="1"/>
  <c r="D20" i="23"/>
  <c r="H257" i="22"/>
  <c r="M68" i="10"/>
  <c r="K417" i="22"/>
  <c r="L417" i="22"/>
  <c r="I353" i="22"/>
  <c r="D16" i="23"/>
  <c r="E41" i="22"/>
  <c r="D294" i="22"/>
  <c r="F294" i="22" s="1"/>
  <c r="J137" i="16"/>
  <c r="H40" i="23"/>
  <c r="D9" i="23"/>
  <c r="D14" i="23"/>
  <c r="J138" i="16"/>
  <c r="E326" i="22"/>
  <c r="G326" i="22" s="1"/>
  <c r="I17" i="23" s="1"/>
  <c r="J175" i="16"/>
  <c r="F422" i="22"/>
  <c r="I422" i="22" s="1"/>
  <c r="J136" i="16"/>
  <c r="D262" i="22"/>
  <c r="F262" i="22" s="1"/>
  <c r="J130" i="16"/>
  <c r="D78" i="22"/>
  <c r="F78" i="22" s="1"/>
  <c r="J176" i="16"/>
  <c r="F454" i="22"/>
  <c r="I454" i="22" s="1"/>
  <c r="J139" i="16"/>
  <c r="E358" i="22"/>
  <c r="G358" i="22" s="1"/>
  <c r="D230" i="22"/>
  <c r="F230" i="22" s="1"/>
  <c r="J135" i="16"/>
  <c r="C46" i="22"/>
  <c r="D46" i="22" s="1"/>
  <c r="J129" i="16"/>
  <c r="J133" i="16"/>
  <c r="D170" i="22"/>
  <c r="F170" i="22" s="1"/>
  <c r="C138" i="22"/>
  <c r="D138" i="22" s="1"/>
  <c r="J132" i="16"/>
  <c r="F390" i="22"/>
  <c r="I390" i="22" s="1"/>
  <c r="J174" i="16"/>
  <c r="F40" i="23"/>
  <c r="J449" i="22"/>
  <c r="C40" i="23"/>
  <c r="G40" i="23"/>
  <c r="K385" i="22"/>
  <c r="E40" i="23"/>
  <c r="D18" i="23"/>
  <c r="D17" i="23"/>
  <c r="J385" i="22"/>
  <c r="K449" i="22"/>
  <c r="L385" i="22"/>
  <c r="D21" i="23"/>
  <c r="B40" i="23"/>
  <c r="F90" i="10" l="1"/>
  <c r="B90" i="10"/>
  <c r="B108" i="10" s="1"/>
  <c r="K11" i="12" s="1"/>
  <c r="D90" i="10"/>
  <c r="E90" i="10"/>
  <c r="H90" i="10"/>
  <c r="G90" i="10"/>
  <c r="I90" i="10"/>
  <c r="C90" i="10"/>
  <c r="K90" i="10"/>
  <c r="K99" i="10" s="1"/>
  <c r="J90" i="10"/>
  <c r="L90" i="10"/>
  <c r="L99" i="10" s="1"/>
  <c r="E138" i="22"/>
  <c r="I11" i="23"/>
  <c r="F138" i="22"/>
  <c r="G170" i="22"/>
  <c r="I12" i="23"/>
  <c r="H170" i="22"/>
  <c r="H262" i="22"/>
  <c r="G262" i="22"/>
  <c r="I15" i="23"/>
  <c r="J390" i="22"/>
  <c r="I19" i="23"/>
  <c r="K390" i="22"/>
  <c r="L390" i="22"/>
  <c r="G230" i="22"/>
  <c r="I14" i="23"/>
  <c r="H230" i="22"/>
  <c r="F46" i="22"/>
  <c r="E46" i="22"/>
  <c r="I8" i="23"/>
  <c r="J454" i="22"/>
  <c r="L454" i="22"/>
  <c r="I21" i="23"/>
  <c r="K454" i="22"/>
  <c r="I358" i="22"/>
  <c r="H358" i="22"/>
  <c r="I18" i="23"/>
  <c r="G78" i="22"/>
  <c r="I9" i="23"/>
  <c r="H78" i="22"/>
  <c r="K422" i="22"/>
  <c r="J422" i="22"/>
  <c r="I20" i="23"/>
  <c r="L422" i="22"/>
  <c r="G294" i="22"/>
  <c r="I16" i="23"/>
  <c r="H294" i="22"/>
  <c r="D40" i="23"/>
  <c r="B125" i="10" l="1"/>
  <c r="B127" i="10"/>
  <c r="B121" i="10"/>
  <c r="B123" i="10"/>
  <c r="B133" i="10"/>
  <c r="B135" i="10"/>
  <c r="B129" i="10"/>
  <c r="B156" i="10"/>
  <c r="B142" i="10"/>
  <c r="B144" i="10"/>
  <c r="B138" i="10"/>
  <c r="B140" i="10"/>
  <c r="B158" i="10"/>
  <c r="B160" i="10"/>
  <c r="B146" i="10"/>
  <c r="B132" i="10"/>
  <c r="B147" i="10"/>
  <c r="B126" i="10"/>
  <c r="B128" i="10"/>
  <c r="B122" i="10"/>
  <c r="B124" i="10"/>
  <c r="B134" i="10"/>
  <c r="B136" i="10"/>
  <c r="B141" i="10"/>
  <c r="B143" i="10"/>
  <c r="B137" i="10"/>
  <c r="B139" i="10"/>
  <c r="B159" i="10"/>
  <c r="B157" i="10"/>
  <c r="B145" i="10"/>
  <c r="B131" i="10"/>
  <c r="B130" i="10"/>
  <c r="H108" i="10"/>
  <c r="Q11" i="12" s="1"/>
  <c r="H99" i="10"/>
  <c r="F99" i="10"/>
  <c r="F108" i="10"/>
  <c r="O11" i="12" s="1"/>
  <c r="C99" i="10"/>
  <c r="C108" i="10"/>
  <c r="L11" i="12" s="1"/>
  <c r="E99" i="10"/>
  <c r="E108" i="10"/>
  <c r="N11" i="12" s="1"/>
  <c r="C122" i="10"/>
  <c r="C137" i="10"/>
  <c r="C131" i="10"/>
  <c r="C146" i="10"/>
  <c r="C136" i="10"/>
  <c r="C126" i="10"/>
  <c r="C141" i="10"/>
  <c r="C135" i="10"/>
  <c r="C121" i="10"/>
  <c r="C140" i="10"/>
  <c r="C130" i="10"/>
  <c r="C145" i="10"/>
  <c r="C139" i="10"/>
  <c r="C125" i="10"/>
  <c r="C144" i="10"/>
  <c r="C134" i="10"/>
  <c r="C124" i="10"/>
  <c r="C143" i="10"/>
  <c r="C129" i="10"/>
  <c r="C123" i="10"/>
  <c r="C138" i="10"/>
  <c r="C128" i="10"/>
  <c r="C147" i="10"/>
  <c r="C133" i="10"/>
  <c r="C127" i="10"/>
  <c r="C142" i="10"/>
  <c r="C132" i="10"/>
  <c r="I108" i="10"/>
  <c r="R11" i="12" s="1"/>
  <c r="I99" i="10"/>
  <c r="D99" i="10"/>
  <c r="D108" i="10"/>
  <c r="M11" i="12" s="1"/>
  <c r="J108" i="10"/>
  <c r="S11" i="12" s="1"/>
  <c r="J99" i="10"/>
  <c r="G99" i="10"/>
  <c r="G108" i="10"/>
  <c r="P11" i="12" s="1"/>
  <c r="K65" i="15"/>
  <c r="K80" i="15" s="1"/>
  <c r="K49" i="12"/>
  <c r="K69" i="12"/>
  <c r="K87" i="13" s="1"/>
  <c r="K77" i="12"/>
  <c r="K66" i="12"/>
  <c r="K84" i="13" s="1"/>
  <c r="K63" i="15"/>
  <c r="K78" i="15" s="1"/>
  <c r="K42" i="12"/>
  <c r="K37" i="12"/>
  <c r="K66" i="13" s="1"/>
  <c r="K96" i="12"/>
  <c r="K108" i="13" s="1"/>
  <c r="K72" i="12"/>
  <c r="K90" i="13" s="1"/>
  <c r="K71" i="12"/>
  <c r="K89" i="13" s="1"/>
  <c r="K48" i="12"/>
  <c r="K43" i="12"/>
  <c r="K126" i="12"/>
  <c r="K104" i="12"/>
  <c r="K120" i="12"/>
  <c r="K126" i="13" s="1"/>
  <c r="K68" i="12"/>
  <c r="K86" i="13" s="1"/>
  <c r="K23" i="12"/>
  <c r="K52" i="13" s="1"/>
  <c r="K97" i="12"/>
  <c r="K109" i="13" s="1"/>
  <c r="K81" i="12"/>
  <c r="K46" i="12"/>
  <c r="K41" i="12"/>
  <c r="K70" i="13" s="1"/>
  <c r="K103" i="12"/>
  <c r="K115" i="13" s="1"/>
  <c r="K80" i="12"/>
  <c r="K65" i="12"/>
  <c r="K83" i="13" s="1"/>
  <c r="K44" i="12"/>
  <c r="K34" i="12"/>
  <c r="K63" i="13" s="1"/>
  <c r="K9" i="15" s="1"/>
  <c r="K21" i="15" s="1"/>
  <c r="K29" i="12"/>
  <c r="K58" i="13" s="1"/>
  <c r="K121" i="12"/>
  <c r="K127" i="13" s="1"/>
  <c r="K78" i="12"/>
  <c r="K70" i="12"/>
  <c r="K88" i="13" s="1"/>
  <c r="K40" i="12"/>
  <c r="K69" i="13" s="1"/>
  <c r="K35" i="12"/>
  <c r="K64" i="13" s="1"/>
  <c r="K10" i="15" s="1"/>
  <c r="K22" i="15" s="1"/>
  <c r="K74" i="12"/>
  <c r="K92" i="13" s="1"/>
  <c r="K76" i="12"/>
  <c r="K94" i="12"/>
  <c r="K106" i="13" s="1"/>
  <c r="K79" i="12"/>
  <c r="K122" i="12"/>
  <c r="K128" i="13" s="1"/>
  <c r="K73" i="12"/>
  <c r="K91" i="13" s="1"/>
  <c r="K67" i="12"/>
  <c r="K85" i="13" s="1"/>
  <c r="K38" i="12"/>
  <c r="K67" i="13" s="1"/>
  <c r="K33" i="12"/>
  <c r="K62" i="13" s="1"/>
  <c r="K101" i="12"/>
  <c r="K113" i="13" s="1"/>
  <c r="K106" i="12"/>
  <c r="K100" i="12"/>
  <c r="K112" i="13" s="1"/>
  <c r="K62" i="15"/>
  <c r="K77" i="15" s="1"/>
  <c r="K26" i="12"/>
  <c r="K55" i="13" s="1"/>
  <c r="K123" i="12"/>
  <c r="K129" i="13" s="1"/>
  <c r="K98" i="12"/>
  <c r="K110" i="13" s="1"/>
  <c r="K63" i="12"/>
  <c r="K81" i="13" s="1"/>
  <c r="B10" i="18"/>
  <c r="M19" i="18" s="1"/>
  <c r="K32" i="12"/>
  <c r="K61" i="13" s="1"/>
  <c r="K27" i="12"/>
  <c r="K56" i="13" s="1"/>
  <c r="K127" i="12"/>
  <c r="K75" i="12"/>
  <c r="K36" i="12"/>
  <c r="K65" i="13" s="1"/>
  <c r="K11" i="15" s="1"/>
  <c r="K23" i="15" s="1"/>
  <c r="K119" i="12"/>
  <c r="K125" i="13" s="1"/>
  <c r="K64" i="12"/>
  <c r="K82" i="13" s="1"/>
  <c r="K62" i="12"/>
  <c r="K80" i="13" s="1"/>
  <c r="K99" i="12"/>
  <c r="K111" i="13" s="1"/>
  <c r="K66" i="15"/>
  <c r="K81" i="15" s="1"/>
  <c r="K30" i="12"/>
  <c r="K59" i="13" s="1"/>
  <c r="K25" i="12"/>
  <c r="K54" i="13" s="1"/>
  <c r="K124" i="12"/>
  <c r="K102" i="12"/>
  <c r="K114" i="13" s="1"/>
  <c r="K64" i="15"/>
  <c r="K79" i="15" s="1"/>
  <c r="K11" i="13"/>
  <c r="K45" i="12"/>
  <c r="K125" i="12"/>
  <c r="K107" i="12"/>
  <c r="K95" i="12"/>
  <c r="K107" i="13" s="1"/>
  <c r="K67" i="15"/>
  <c r="K82" i="15" s="1"/>
  <c r="K24" i="12"/>
  <c r="K53" i="13" s="1"/>
  <c r="K105" i="12"/>
  <c r="K82" i="12"/>
  <c r="K61" i="12"/>
  <c r="K79" i="13" s="1"/>
  <c r="K31" i="12"/>
  <c r="K60" i="13" s="1"/>
  <c r="K28" i="12"/>
  <c r="K57" i="13" s="1"/>
  <c r="K47" i="12"/>
  <c r="K39" i="12"/>
  <c r="K68" i="13" s="1"/>
  <c r="I40" i="23"/>
  <c r="M75" i="16" l="1"/>
  <c r="C735" i="22"/>
  <c r="M79" i="16"/>
  <c r="C863" i="22"/>
  <c r="D767" i="22"/>
  <c r="M221" i="16"/>
  <c r="M18" i="16"/>
  <c r="B141" i="22"/>
  <c r="D863" i="22"/>
  <c r="M117" i="16"/>
  <c r="B111" i="22"/>
  <c r="C111" i="22" s="1"/>
  <c r="M17" i="16"/>
  <c r="D703" i="22"/>
  <c r="M219" i="16"/>
  <c r="M103" i="16"/>
  <c r="D425" i="22"/>
  <c r="B457" i="22"/>
  <c r="M28" i="16"/>
  <c r="K96" i="13"/>
  <c r="B578" i="22"/>
  <c r="C578" i="22" s="1"/>
  <c r="L25" i="23" s="1"/>
  <c r="M32" i="16"/>
  <c r="M36" i="16"/>
  <c r="B703" i="22"/>
  <c r="E703" i="22" s="1"/>
  <c r="D799" i="22"/>
  <c r="M115" i="16"/>
  <c r="B393" i="22"/>
  <c r="M26" i="16"/>
  <c r="F735" i="22"/>
  <c r="M220" i="16"/>
  <c r="M62" i="15"/>
  <c r="M77" i="15" s="1"/>
  <c r="M76" i="12"/>
  <c r="M11" i="13"/>
  <c r="M25" i="12"/>
  <c r="M54" i="13" s="1"/>
  <c r="M73" i="12"/>
  <c r="M91" i="13" s="1"/>
  <c r="M103" i="12"/>
  <c r="M115" i="13" s="1"/>
  <c r="M64" i="12"/>
  <c r="M82" i="13" s="1"/>
  <c r="M65" i="12"/>
  <c r="M83" i="13" s="1"/>
  <c r="M39" i="12"/>
  <c r="M68" i="13" s="1"/>
  <c r="M34" i="12"/>
  <c r="M63" i="13" s="1"/>
  <c r="M9" i="15" s="1"/>
  <c r="M21" i="15" s="1"/>
  <c r="M74" i="12"/>
  <c r="M92" i="13" s="1"/>
  <c r="M125" i="12"/>
  <c r="M95" i="12"/>
  <c r="M107" i="13" s="1"/>
  <c r="M37" i="12"/>
  <c r="M66" i="13" s="1"/>
  <c r="M32" i="12"/>
  <c r="M61" i="13" s="1"/>
  <c r="M107" i="12"/>
  <c r="M127" i="12"/>
  <c r="M63" i="15"/>
  <c r="M78" i="15" s="1"/>
  <c r="M30" i="12"/>
  <c r="M59" i="13" s="1"/>
  <c r="M106" i="12"/>
  <c r="M43" i="12"/>
  <c r="M69" i="12"/>
  <c r="M87" i="13" s="1"/>
  <c r="M49" i="12"/>
  <c r="M44" i="12"/>
  <c r="M122" i="12"/>
  <c r="M128" i="13" s="1"/>
  <c r="M124" i="12"/>
  <c r="M71" i="12"/>
  <c r="M89" i="13" s="1"/>
  <c r="M67" i="15"/>
  <c r="M82" i="15" s="1"/>
  <c r="M31" i="12"/>
  <c r="M60" i="13" s="1"/>
  <c r="M26" i="12"/>
  <c r="M55" i="13" s="1"/>
  <c r="M68" i="12"/>
  <c r="M86" i="13" s="1"/>
  <c r="M96" i="12"/>
  <c r="M108" i="13" s="1"/>
  <c r="M65" i="15"/>
  <c r="M80" i="15" s="1"/>
  <c r="M29" i="12"/>
  <c r="M58" i="13" s="1"/>
  <c r="M24" i="12"/>
  <c r="M53" i="13" s="1"/>
  <c r="M78" i="12"/>
  <c r="M66" i="12"/>
  <c r="M84" i="13" s="1"/>
  <c r="M35" i="12"/>
  <c r="M64" i="13" s="1"/>
  <c r="M10" i="15" s="1"/>
  <c r="M22" i="15" s="1"/>
  <c r="M75" i="12"/>
  <c r="M63" i="12"/>
  <c r="M81" i="13" s="1"/>
  <c r="M46" i="12"/>
  <c r="M102" i="12"/>
  <c r="M114" i="13" s="1"/>
  <c r="M41" i="12"/>
  <c r="M70" i="13" s="1"/>
  <c r="M36" i="12"/>
  <c r="M65" i="13" s="1"/>
  <c r="M11" i="15" s="1"/>
  <c r="M23" i="15" s="1"/>
  <c r="M101" i="12"/>
  <c r="M113" i="13" s="1"/>
  <c r="M121" i="12"/>
  <c r="M127" i="13" s="1"/>
  <c r="M70" i="12"/>
  <c r="M88" i="13" s="1"/>
  <c r="M66" i="15"/>
  <c r="M81" i="15" s="1"/>
  <c r="M23" i="12"/>
  <c r="M52" i="13" s="1"/>
  <c r="M126" i="12"/>
  <c r="M123" i="12"/>
  <c r="M129" i="13" s="1"/>
  <c r="M61" i="12"/>
  <c r="M79" i="13" s="1"/>
  <c r="M64" i="15"/>
  <c r="M79" i="15" s="1"/>
  <c r="M48" i="12"/>
  <c r="M97" i="12"/>
  <c r="M109" i="13" s="1"/>
  <c r="M80" i="12"/>
  <c r="M119" i="12"/>
  <c r="M125" i="13" s="1"/>
  <c r="M27" i="12"/>
  <c r="M56" i="13" s="1"/>
  <c r="M77" i="12"/>
  <c r="M100" i="12"/>
  <c r="M112" i="13" s="1"/>
  <c r="M105" i="12"/>
  <c r="M94" i="12"/>
  <c r="M106" i="13" s="1"/>
  <c r="M33" i="12"/>
  <c r="M62" i="13" s="1"/>
  <c r="M28" i="12"/>
  <c r="M57" i="13" s="1"/>
  <c r="M79" i="12"/>
  <c r="M98" i="12"/>
  <c r="M110" i="13" s="1"/>
  <c r="M99" i="12"/>
  <c r="M111" i="13" s="1"/>
  <c r="M47" i="12"/>
  <c r="M42" i="12"/>
  <c r="M67" i="12"/>
  <c r="M85" i="13" s="1"/>
  <c r="M81" i="12"/>
  <c r="M62" i="12"/>
  <c r="M80" i="13" s="1"/>
  <c r="M45" i="12"/>
  <c r="M40" i="12"/>
  <c r="M69" i="13" s="1"/>
  <c r="M72" i="12"/>
  <c r="M90" i="13" s="1"/>
  <c r="M104" i="12"/>
  <c r="M120" i="12"/>
  <c r="M126" i="13" s="1"/>
  <c r="M38" i="12"/>
  <c r="M67" i="13" s="1"/>
  <c r="M82" i="12"/>
  <c r="E403" i="22"/>
  <c r="I403" i="22" s="1"/>
  <c r="W140" i="16"/>
  <c r="E873" i="22"/>
  <c r="H873" i="22" s="1"/>
  <c r="W155" i="16"/>
  <c r="W137" i="16"/>
  <c r="D307" i="22"/>
  <c r="F307" i="22" s="1"/>
  <c r="C777" i="22"/>
  <c r="E777" i="22" s="1"/>
  <c r="W152" i="16"/>
  <c r="E339" i="22"/>
  <c r="G339" i="22" s="1"/>
  <c r="V17" i="23" s="1"/>
  <c r="W138" i="16"/>
  <c r="W149" i="16"/>
  <c r="C681" i="22"/>
  <c r="D681" i="22" s="1"/>
  <c r="V28" i="23" s="1"/>
  <c r="E371" i="22"/>
  <c r="G371" i="22" s="1"/>
  <c r="W139" i="16"/>
  <c r="L79" i="12"/>
  <c r="L45" i="12"/>
  <c r="L40" i="12"/>
  <c r="L69" i="13" s="1"/>
  <c r="L104" i="12"/>
  <c r="L96" i="12"/>
  <c r="L108" i="13" s="1"/>
  <c r="L94" i="12"/>
  <c r="L106" i="13" s="1"/>
  <c r="L43" i="12"/>
  <c r="L38" i="12"/>
  <c r="L67" i="13" s="1"/>
  <c r="L126" i="12"/>
  <c r="L82" i="12"/>
  <c r="L95" i="12"/>
  <c r="L107" i="13" s="1"/>
  <c r="L41" i="12"/>
  <c r="L70" i="13" s="1"/>
  <c r="L36" i="12"/>
  <c r="L65" i="13" s="1"/>
  <c r="L11" i="15" s="1"/>
  <c r="L23" i="15" s="1"/>
  <c r="L122" i="12"/>
  <c r="L128" i="13" s="1"/>
  <c r="L78" i="12"/>
  <c r="L120" i="12"/>
  <c r="L126" i="13" s="1"/>
  <c r="L31" i="12"/>
  <c r="L60" i="13" s="1"/>
  <c r="L72" i="12"/>
  <c r="L90" i="13" s="1"/>
  <c r="L124" i="12"/>
  <c r="L39" i="12"/>
  <c r="L68" i="13" s="1"/>
  <c r="L63" i="12"/>
  <c r="L81" i="13" s="1"/>
  <c r="L37" i="12"/>
  <c r="L66" i="13" s="1"/>
  <c r="L32" i="12"/>
  <c r="L61" i="13" s="1"/>
  <c r="L127" i="12"/>
  <c r="L68" i="12"/>
  <c r="L86" i="13" s="1"/>
  <c r="L119" i="12"/>
  <c r="L125" i="13" s="1"/>
  <c r="L35" i="12"/>
  <c r="L64" i="13" s="1"/>
  <c r="L10" i="15" s="1"/>
  <c r="L22" i="15" s="1"/>
  <c r="L30" i="12"/>
  <c r="L59" i="13" s="1"/>
  <c r="L121" i="12"/>
  <c r="L127" i="13" s="1"/>
  <c r="L98" i="12"/>
  <c r="L110" i="13" s="1"/>
  <c r="L70" i="12"/>
  <c r="L88" i="13" s="1"/>
  <c r="L33" i="12"/>
  <c r="L62" i="13" s="1"/>
  <c r="L28" i="12"/>
  <c r="L57" i="13" s="1"/>
  <c r="L74" i="12"/>
  <c r="L92" i="13" s="1"/>
  <c r="L73" i="12"/>
  <c r="L91" i="13" s="1"/>
  <c r="L67" i="15"/>
  <c r="L82" i="15" s="1"/>
  <c r="L23" i="12"/>
  <c r="L52" i="13" s="1"/>
  <c r="L107" i="12"/>
  <c r="L80" i="12"/>
  <c r="L34" i="12"/>
  <c r="L63" i="13" s="1"/>
  <c r="L9" i="15" s="1"/>
  <c r="L21" i="15" s="1"/>
  <c r="L65" i="15"/>
  <c r="L80" i="15" s="1"/>
  <c r="L29" i="12"/>
  <c r="L58" i="13" s="1"/>
  <c r="L24" i="12"/>
  <c r="L53" i="13" s="1"/>
  <c r="L105" i="12"/>
  <c r="L66" i="12"/>
  <c r="L84" i="13" s="1"/>
  <c r="L63" i="15"/>
  <c r="L78" i="15" s="1"/>
  <c r="L27" i="12"/>
  <c r="L56" i="13" s="1"/>
  <c r="L76" i="12"/>
  <c r="L125" i="12"/>
  <c r="L64" i="12"/>
  <c r="L82" i="13" s="1"/>
  <c r="L11" i="13"/>
  <c r="L25" i="12"/>
  <c r="L54" i="13" s="1"/>
  <c r="L77" i="12"/>
  <c r="L69" i="12"/>
  <c r="L87" i="13" s="1"/>
  <c r="L61" i="12"/>
  <c r="L79" i="13" s="1"/>
  <c r="L66" i="15"/>
  <c r="L81" i="15" s="1"/>
  <c r="L42" i="12"/>
  <c r="L103" i="12"/>
  <c r="L115" i="13" s="1"/>
  <c r="L62" i="12"/>
  <c r="L80" i="13" s="1"/>
  <c r="L106" i="12"/>
  <c r="L64" i="15"/>
  <c r="L79" i="15" s="1"/>
  <c r="L48" i="12"/>
  <c r="L67" i="12"/>
  <c r="L85" i="13" s="1"/>
  <c r="L75" i="12"/>
  <c r="L99" i="12"/>
  <c r="L111" i="13" s="1"/>
  <c r="L62" i="15"/>
  <c r="L77" i="15" s="1"/>
  <c r="L46" i="12"/>
  <c r="L123" i="12"/>
  <c r="L129" i="13" s="1"/>
  <c r="L97" i="12"/>
  <c r="L109" i="13" s="1"/>
  <c r="L71" i="12"/>
  <c r="L89" i="13" s="1"/>
  <c r="L49" i="12"/>
  <c r="L44" i="12"/>
  <c r="L101" i="12"/>
  <c r="L113" i="13" s="1"/>
  <c r="L102" i="12"/>
  <c r="L114" i="13" s="1"/>
  <c r="L100" i="12"/>
  <c r="L112" i="13" s="1"/>
  <c r="L47" i="12"/>
  <c r="L26" i="12"/>
  <c r="L55" i="13" s="1"/>
  <c r="L81" i="12"/>
  <c r="L65" i="12"/>
  <c r="L83" i="13" s="1"/>
  <c r="Q105" i="12"/>
  <c r="Q122" i="12"/>
  <c r="Q128" i="13" s="1"/>
  <c r="Q44" i="12"/>
  <c r="Q47" i="12"/>
  <c r="Q119" i="12"/>
  <c r="Q125" i="13" s="1"/>
  <c r="Q62" i="12"/>
  <c r="Q80" i="13" s="1"/>
  <c r="Q81" i="12"/>
  <c r="Q68" i="12"/>
  <c r="Q86" i="13" s="1"/>
  <c r="Q104" i="12"/>
  <c r="Q42" i="12"/>
  <c r="Q100" i="12"/>
  <c r="Q112" i="13" s="1"/>
  <c r="Q45" i="12"/>
  <c r="Q62" i="15"/>
  <c r="Q77" i="15" s="1"/>
  <c r="Q71" i="12"/>
  <c r="Q89" i="13" s="1"/>
  <c r="Q127" i="12"/>
  <c r="Q97" i="12"/>
  <c r="Q109" i="13" s="1"/>
  <c r="Q37" i="12"/>
  <c r="Q66" i="13" s="1"/>
  <c r="Q43" i="12"/>
  <c r="Q40" i="12"/>
  <c r="Q69" i="13" s="1"/>
  <c r="Q46" i="12"/>
  <c r="Q49" i="12"/>
  <c r="Q95" i="12"/>
  <c r="Q107" i="13" s="1"/>
  <c r="Q67" i="12"/>
  <c r="Q85" i="13" s="1"/>
  <c r="Q32" i="12"/>
  <c r="Q61" i="13" s="1"/>
  <c r="Q38" i="12"/>
  <c r="Q67" i="13" s="1"/>
  <c r="Q41" i="12"/>
  <c r="Q70" i="13" s="1"/>
  <c r="Q70" i="12"/>
  <c r="Q88" i="13" s="1"/>
  <c r="Q123" i="12"/>
  <c r="Q129" i="13" s="1"/>
  <c r="Q24" i="12"/>
  <c r="Q53" i="13" s="1"/>
  <c r="Q69" i="12"/>
  <c r="Q87" i="13" s="1"/>
  <c r="Q72" i="12"/>
  <c r="Q90" i="13" s="1"/>
  <c r="Q99" i="12"/>
  <c r="Q111" i="13" s="1"/>
  <c r="Q64" i="12"/>
  <c r="Q82" i="13" s="1"/>
  <c r="Q78" i="12"/>
  <c r="Q73" i="12"/>
  <c r="Q91" i="13" s="1"/>
  <c r="Q26" i="12"/>
  <c r="Q55" i="13" s="1"/>
  <c r="Q64" i="15"/>
  <c r="Q79" i="15" s="1"/>
  <c r="Q63" i="15"/>
  <c r="Q78" i="15" s="1"/>
  <c r="Q63" i="12"/>
  <c r="Q81" i="13" s="1"/>
  <c r="Q98" i="12"/>
  <c r="Q110" i="13" s="1"/>
  <c r="Q75" i="12"/>
  <c r="Q79" i="12"/>
  <c r="Q65" i="12"/>
  <c r="Q83" i="13" s="1"/>
  <c r="Q39" i="12"/>
  <c r="Q68" i="13" s="1"/>
  <c r="Q65" i="15"/>
  <c r="Q80" i="15" s="1"/>
  <c r="Q35" i="12"/>
  <c r="Q64" i="13" s="1"/>
  <c r="Q10" i="15" s="1"/>
  <c r="Q22" i="15" s="1"/>
  <c r="Q120" i="12"/>
  <c r="Q126" i="13" s="1"/>
  <c r="Q126" i="12"/>
  <c r="Q96" i="12"/>
  <c r="Q108" i="13" s="1"/>
  <c r="Q48" i="12"/>
  <c r="Q27" i="12"/>
  <c r="Q56" i="13" s="1"/>
  <c r="Q11" i="13"/>
  <c r="Q66" i="12"/>
  <c r="Q84" i="13" s="1"/>
  <c r="Q74" i="12"/>
  <c r="Q92" i="13" s="1"/>
  <c r="Q102" i="12"/>
  <c r="Q114" i="13" s="1"/>
  <c r="Q36" i="12"/>
  <c r="Q65" i="13" s="1"/>
  <c r="Q11" i="15" s="1"/>
  <c r="Q23" i="15" s="1"/>
  <c r="Q34" i="12"/>
  <c r="Q63" i="13" s="1"/>
  <c r="Q9" i="15" s="1"/>
  <c r="Q21" i="15" s="1"/>
  <c r="Q29" i="12"/>
  <c r="Q58" i="13" s="1"/>
  <c r="Q30" i="12"/>
  <c r="Q59" i="13" s="1"/>
  <c r="Q33" i="12"/>
  <c r="Q62" i="13" s="1"/>
  <c r="Q67" i="15"/>
  <c r="Q82" i="15" s="1"/>
  <c r="Q121" i="12"/>
  <c r="Q127" i="13" s="1"/>
  <c r="Q101" i="12"/>
  <c r="Q113" i="13" s="1"/>
  <c r="Q80" i="12"/>
  <c r="Q25" i="12"/>
  <c r="Q54" i="13" s="1"/>
  <c r="Q66" i="15"/>
  <c r="Q81" i="15" s="1"/>
  <c r="Q61" i="12"/>
  <c r="Q79" i="13" s="1"/>
  <c r="Q125" i="12"/>
  <c r="Q76" i="12"/>
  <c r="Q77" i="12"/>
  <c r="Q82" i="12"/>
  <c r="Q124" i="12"/>
  <c r="Q28" i="12"/>
  <c r="Q57" i="13" s="1"/>
  <c r="Q31" i="12"/>
  <c r="Q60" i="13" s="1"/>
  <c r="Q94" i="12"/>
  <c r="Q106" i="13" s="1"/>
  <c r="Q107" i="12"/>
  <c r="Q106" i="12"/>
  <c r="Q103" i="12"/>
  <c r="Q115" i="13" s="1"/>
  <c r="Q23" i="12"/>
  <c r="Q52" i="13" s="1"/>
  <c r="V30" i="16"/>
  <c r="B527" i="22"/>
  <c r="C527" i="22" s="1"/>
  <c r="V151" i="16"/>
  <c r="D143" i="10"/>
  <c r="E744" i="22"/>
  <c r="H744" i="22" s="1"/>
  <c r="C150" i="22"/>
  <c r="D150" i="22" s="1"/>
  <c r="V132" i="16"/>
  <c r="D124" i="10"/>
  <c r="D147" i="10"/>
  <c r="E872" i="22"/>
  <c r="H872" i="22" s="1"/>
  <c r="V155" i="16"/>
  <c r="V31" i="16"/>
  <c r="B557" i="22"/>
  <c r="C557" i="22" s="1"/>
  <c r="C712" i="22"/>
  <c r="E712" i="22" s="1"/>
  <c r="V150" i="16"/>
  <c r="D142" i="10"/>
  <c r="V141" i="16"/>
  <c r="D133" i="10"/>
  <c r="E434" i="22"/>
  <c r="I434" i="22" s="1"/>
  <c r="V133" i="16"/>
  <c r="D125" i="10"/>
  <c r="D182" i="22"/>
  <c r="F182" i="22" s="1"/>
  <c r="D735" i="22"/>
  <c r="M113" i="16"/>
  <c r="C425" i="22"/>
  <c r="M65" i="16"/>
  <c r="D831" i="22"/>
  <c r="M223" i="16"/>
  <c r="M100" i="16"/>
  <c r="D329" i="22"/>
  <c r="C297" i="22"/>
  <c r="M61" i="16"/>
  <c r="C361" i="22"/>
  <c r="M63" i="16"/>
  <c r="K97" i="13"/>
  <c r="M33" i="16"/>
  <c r="B608" i="22"/>
  <c r="G425" i="22"/>
  <c r="M210" i="16"/>
  <c r="D393" i="22"/>
  <c r="M102" i="16"/>
  <c r="B173" i="22"/>
  <c r="M19" i="16"/>
  <c r="M38" i="16"/>
  <c r="B767" i="22"/>
  <c r="E767" i="22" s="1"/>
  <c r="B265" i="22"/>
  <c r="M22" i="16"/>
  <c r="B671" i="22"/>
  <c r="D671" i="22" s="1"/>
  <c r="M35" i="16"/>
  <c r="M59" i="16"/>
  <c r="C233" i="22"/>
  <c r="B203" i="22"/>
  <c r="C203" i="22" s="1"/>
  <c r="L13" i="23" s="1"/>
  <c r="M20" i="16"/>
  <c r="M222" i="16"/>
  <c r="F799" i="22"/>
  <c r="S42" i="12"/>
  <c r="S37" i="12"/>
  <c r="S66" i="13" s="1"/>
  <c r="S78" i="12"/>
  <c r="S97" i="12"/>
  <c r="S109" i="13" s="1"/>
  <c r="S62" i="12"/>
  <c r="S80" i="13" s="1"/>
  <c r="S46" i="12"/>
  <c r="S41" i="12"/>
  <c r="S70" i="13" s="1"/>
  <c r="S121" i="12"/>
  <c r="S127" i="13" s="1"/>
  <c r="S74" i="12"/>
  <c r="S92" i="13" s="1"/>
  <c r="S120" i="12"/>
  <c r="S126" i="13" s="1"/>
  <c r="S44" i="12"/>
  <c r="S39" i="12"/>
  <c r="S68" i="13" s="1"/>
  <c r="S80" i="12"/>
  <c r="S122" i="12"/>
  <c r="S128" i="13" s="1"/>
  <c r="S99" i="12"/>
  <c r="S111" i="13" s="1"/>
  <c r="S68" i="12"/>
  <c r="S86" i="13" s="1"/>
  <c r="S27" i="12"/>
  <c r="S56" i="13" s="1"/>
  <c r="S24" i="12"/>
  <c r="S53" i="13" s="1"/>
  <c r="S48" i="12"/>
  <c r="S71" i="12"/>
  <c r="S89" i="13" s="1"/>
  <c r="S34" i="12"/>
  <c r="S63" i="13" s="1"/>
  <c r="S9" i="15" s="1"/>
  <c r="S21" i="15" s="1"/>
  <c r="S29" i="12"/>
  <c r="S58" i="13" s="1"/>
  <c r="S77" i="12"/>
  <c r="S102" i="12"/>
  <c r="S114" i="13" s="1"/>
  <c r="S119" i="12"/>
  <c r="S125" i="13" s="1"/>
  <c r="S38" i="12"/>
  <c r="S67" i="13" s="1"/>
  <c r="S33" i="12"/>
  <c r="S62" i="13" s="1"/>
  <c r="S123" i="12"/>
  <c r="S129" i="13" s="1"/>
  <c r="S127" i="12"/>
  <c r="S65" i="12"/>
  <c r="S83" i="13" s="1"/>
  <c r="S36" i="12"/>
  <c r="S65" i="13" s="1"/>
  <c r="S11" i="15" s="1"/>
  <c r="S23" i="15" s="1"/>
  <c r="S31" i="12"/>
  <c r="S60" i="13" s="1"/>
  <c r="S107" i="12"/>
  <c r="S76" i="12"/>
  <c r="S95" i="12"/>
  <c r="S107" i="13" s="1"/>
  <c r="S67" i="12"/>
  <c r="S85" i="13" s="1"/>
  <c r="S75" i="12"/>
  <c r="S125" i="12"/>
  <c r="S43" i="12"/>
  <c r="S62" i="15"/>
  <c r="S77" i="15" s="1"/>
  <c r="S26" i="12"/>
  <c r="S55" i="13" s="1"/>
  <c r="S104" i="12"/>
  <c r="S96" i="12"/>
  <c r="S108" i="13" s="1"/>
  <c r="S63" i="12"/>
  <c r="S81" i="13" s="1"/>
  <c r="S66" i="15"/>
  <c r="S81" i="15" s="1"/>
  <c r="S30" i="12"/>
  <c r="S59" i="13" s="1"/>
  <c r="S25" i="12"/>
  <c r="S54" i="13" s="1"/>
  <c r="S105" i="12"/>
  <c r="S72" i="12"/>
  <c r="S90" i="13" s="1"/>
  <c r="S64" i="15"/>
  <c r="S79" i="15" s="1"/>
  <c r="S28" i="12"/>
  <c r="S57" i="13" s="1"/>
  <c r="S23" i="12"/>
  <c r="S52" i="13" s="1"/>
  <c r="S106" i="12"/>
  <c r="S66" i="12"/>
  <c r="S84" i="13" s="1"/>
  <c r="S40" i="12"/>
  <c r="S69" i="13" s="1"/>
  <c r="S100" i="12"/>
  <c r="S112" i="13" s="1"/>
  <c r="S103" i="12"/>
  <c r="S115" i="13" s="1"/>
  <c r="S124" i="12"/>
  <c r="S81" i="12"/>
  <c r="S11" i="13"/>
  <c r="S45" i="12"/>
  <c r="S79" i="12"/>
  <c r="S101" i="12"/>
  <c r="S113" i="13" s="1"/>
  <c r="S70" i="12"/>
  <c r="S88" i="13" s="1"/>
  <c r="S65" i="15"/>
  <c r="S80" i="15" s="1"/>
  <c r="S49" i="12"/>
  <c r="S126" i="12"/>
  <c r="S73" i="12"/>
  <c r="S91" i="13" s="1"/>
  <c r="S64" i="12"/>
  <c r="S82" i="13" s="1"/>
  <c r="S63" i="15"/>
  <c r="S78" i="15" s="1"/>
  <c r="S47" i="12"/>
  <c r="S82" i="12"/>
  <c r="S69" i="12"/>
  <c r="S87" i="13" s="1"/>
  <c r="S94" i="12"/>
  <c r="S106" i="13" s="1"/>
  <c r="S35" i="12"/>
  <c r="S64" i="13" s="1"/>
  <c r="S10" i="15" s="1"/>
  <c r="S22" i="15" s="1"/>
  <c r="S32" i="12"/>
  <c r="S61" i="13" s="1"/>
  <c r="S67" i="15"/>
  <c r="S82" i="15" s="1"/>
  <c r="S61" i="12"/>
  <c r="S79" i="13" s="1"/>
  <c r="S98" i="12"/>
  <c r="S110" i="13" s="1"/>
  <c r="W150" i="16"/>
  <c r="C713" i="22"/>
  <c r="E713" i="22" s="1"/>
  <c r="W136" i="16"/>
  <c r="D275" i="22"/>
  <c r="F275" i="22" s="1"/>
  <c r="E745" i="22"/>
  <c r="H745" i="22" s="1"/>
  <c r="W151" i="16"/>
  <c r="D183" i="22"/>
  <c r="F183" i="22" s="1"/>
  <c r="W133" i="16"/>
  <c r="C649" i="22"/>
  <c r="D649" i="22" s="1"/>
  <c r="W148" i="16"/>
  <c r="O100" i="12"/>
  <c r="O112" i="13" s="1"/>
  <c r="O33" i="12"/>
  <c r="O62" i="13" s="1"/>
  <c r="O63" i="12"/>
  <c r="O81" i="13" s="1"/>
  <c r="O69" i="12"/>
  <c r="O87" i="13" s="1"/>
  <c r="O36" i="12"/>
  <c r="O65" i="13" s="1"/>
  <c r="O11" i="15" s="1"/>
  <c r="O23" i="15" s="1"/>
  <c r="O31" i="12"/>
  <c r="O60" i="13" s="1"/>
  <c r="O102" i="12"/>
  <c r="O114" i="13" s="1"/>
  <c r="O127" i="12"/>
  <c r="O62" i="12"/>
  <c r="O80" i="13" s="1"/>
  <c r="O34" i="12"/>
  <c r="O63" i="13" s="1"/>
  <c r="O9" i="15" s="1"/>
  <c r="O21" i="15" s="1"/>
  <c r="O29" i="12"/>
  <c r="O58" i="13" s="1"/>
  <c r="O81" i="12"/>
  <c r="O124" i="12"/>
  <c r="O99" i="12"/>
  <c r="O111" i="13" s="1"/>
  <c r="O32" i="12"/>
  <c r="O61" i="13" s="1"/>
  <c r="O27" i="12"/>
  <c r="O56" i="13" s="1"/>
  <c r="O78" i="12"/>
  <c r="O120" i="12"/>
  <c r="O126" i="13" s="1"/>
  <c r="O25" i="12"/>
  <c r="O54" i="13" s="1"/>
  <c r="O65" i="12"/>
  <c r="O83" i="13" s="1"/>
  <c r="O66" i="15"/>
  <c r="O81" i="15" s="1"/>
  <c r="O68" i="12"/>
  <c r="O86" i="13" s="1"/>
  <c r="O94" i="12"/>
  <c r="O106" i="13" s="1"/>
  <c r="O64" i="15"/>
  <c r="O79" i="15" s="1"/>
  <c r="O28" i="12"/>
  <c r="O57" i="13" s="1"/>
  <c r="O23" i="12"/>
  <c r="O52" i="13" s="1"/>
  <c r="O101" i="12"/>
  <c r="O113" i="13" s="1"/>
  <c r="O64" i="12"/>
  <c r="O82" i="13" s="1"/>
  <c r="O62" i="15"/>
  <c r="O77" i="15" s="1"/>
  <c r="O26" i="12"/>
  <c r="O55" i="13" s="1"/>
  <c r="O107" i="12"/>
  <c r="O79" i="12"/>
  <c r="O66" i="12"/>
  <c r="O84" i="13" s="1"/>
  <c r="O67" i="15"/>
  <c r="O82" i="15" s="1"/>
  <c r="O24" i="12"/>
  <c r="O53" i="13" s="1"/>
  <c r="O76" i="12"/>
  <c r="O123" i="12"/>
  <c r="O129" i="13" s="1"/>
  <c r="O65" i="15"/>
  <c r="O80" i="15" s="1"/>
  <c r="O73" i="12"/>
  <c r="O91" i="13" s="1"/>
  <c r="O121" i="12"/>
  <c r="O127" i="13" s="1"/>
  <c r="O46" i="12"/>
  <c r="O82" i="12"/>
  <c r="O38" i="12"/>
  <c r="O67" i="13" s="1"/>
  <c r="O63" i="15"/>
  <c r="O78" i="15" s="1"/>
  <c r="O47" i="12"/>
  <c r="O96" i="12"/>
  <c r="O108" i="13" s="1"/>
  <c r="O126" i="12"/>
  <c r="O119" i="12"/>
  <c r="O125" i="13" s="1"/>
  <c r="O11" i="13"/>
  <c r="O45" i="12"/>
  <c r="O72" i="12"/>
  <c r="O90" i="13" s="1"/>
  <c r="O105" i="12"/>
  <c r="O70" i="12"/>
  <c r="O88" i="13" s="1"/>
  <c r="O48" i="12"/>
  <c r="O43" i="12"/>
  <c r="O67" i="12"/>
  <c r="O85" i="13" s="1"/>
  <c r="O103" i="12"/>
  <c r="O115" i="13" s="1"/>
  <c r="O30" i="12"/>
  <c r="O59" i="13" s="1"/>
  <c r="O104" i="12"/>
  <c r="O80" i="12"/>
  <c r="O49" i="12"/>
  <c r="O98" i="12"/>
  <c r="O110" i="13" s="1"/>
  <c r="O122" i="12"/>
  <c r="O128" i="13" s="1"/>
  <c r="O44" i="12"/>
  <c r="O39" i="12"/>
  <c r="O68" i="13" s="1"/>
  <c r="O125" i="12"/>
  <c r="O106" i="12"/>
  <c r="O95" i="12"/>
  <c r="O107" i="13" s="1"/>
  <c r="O42" i="12"/>
  <c r="O37" i="12"/>
  <c r="O66" i="13" s="1"/>
  <c r="O97" i="12"/>
  <c r="O109" i="13" s="1"/>
  <c r="O75" i="12"/>
  <c r="O71" i="12"/>
  <c r="O89" i="13" s="1"/>
  <c r="O40" i="12"/>
  <c r="O69" i="13" s="1"/>
  <c r="O35" i="12"/>
  <c r="O64" i="13" s="1"/>
  <c r="O10" i="15" s="1"/>
  <c r="O22" i="15" s="1"/>
  <c r="O77" i="12"/>
  <c r="O61" i="12"/>
  <c r="O79" i="13" s="1"/>
  <c r="O41" i="12"/>
  <c r="O70" i="13" s="1"/>
  <c r="O74" i="12"/>
  <c r="O92" i="13" s="1"/>
  <c r="E338" i="22"/>
  <c r="G338" i="22" s="1"/>
  <c r="U17" i="23" s="1"/>
  <c r="V138" i="16"/>
  <c r="D130" i="10"/>
  <c r="B587" i="22"/>
  <c r="C587" i="22" s="1"/>
  <c r="U25" i="23" s="1"/>
  <c r="V32" i="16"/>
  <c r="V149" i="16"/>
  <c r="D141" i="10"/>
  <c r="C680" i="22"/>
  <c r="D680" i="22" s="1"/>
  <c r="U28" i="23" s="1"/>
  <c r="D122" i="10"/>
  <c r="D90" i="22"/>
  <c r="F90" i="22" s="1"/>
  <c r="V130" i="16"/>
  <c r="D132" i="10"/>
  <c r="E402" i="22"/>
  <c r="I402" i="22" s="1"/>
  <c r="J402" i="22" s="1"/>
  <c r="V140" i="16"/>
  <c r="V148" i="16"/>
  <c r="D140" i="10"/>
  <c r="C648" i="22"/>
  <c r="D648" i="22" s="1"/>
  <c r="E648" i="22" s="1"/>
  <c r="B497" i="22"/>
  <c r="C497" i="22" s="1"/>
  <c r="V29" i="16"/>
  <c r="D123" i="10"/>
  <c r="M15" i="16"/>
  <c r="B49" i="22"/>
  <c r="M224" i="16"/>
  <c r="F863" i="22"/>
  <c r="D608" i="22"/>
  <c r="M109" i="16"/>
  <c r="K130" i="13"/>
  <c r="M62" i="16"/>
  <c r="C329" i="22"/>
  <c r="M211" i="16"/>
  <c r="G457" i="22"/>
  <c r="D457" i="22"/>
  <c r="M104" i="16"/>
  <c r="C799" i="22"/>
  <c r="M77" i="16"/>
  <c r="B233" i="22"/>
  <c r="E233" i="22" s="1"/>
  <c r="M21" i="16"/>
  <c r="M54" i="16"/>
  <c r="C81" i="22"/>
  <c r="M37" i="16"/>
  <c r="B735" i="22"/>
  <c r="B799" i="22"/>
  <c r="M39" i="16"/>
  <c r="D361" i="22"/>
  <c r="M101" i="16"/>
  <c r="B831" i="22"/>
  <c r="E831" i="22" s="1"/>
  <c r="M40" i="16"/>
  <c r="K95" i="13"/>
  <c r="B548" i="22"/>
  <c r="C548" i="22" s="1"/>
  <c r="L24" i="23" s="1"/>
  <c r="M31" i="16"/>
  <c r="P45" i="12"/>
  <c r="P40" i="12"/>
  <c r="P69" i="13" s="1"/>
  <c r="P126" i="12"/>
  <c r="P96" i="12"/>
  <c r="P108" i="13" s="1"/>
  <c r="P99" i="12"/>
  <c r="P111" i="13" s="1"/>
  <c r="P41" i="12"/>
  <c r="P70" i="13" s="1"/>
  <c r="P26" i="12"/>
  <c r="P55" i="13" s="1"/>
  <c r="P67" i="12"/>
  <c r="P85" i="13" s="1"/>
  <c r="P63" i="15"/>
  <c r="P78" i="15" s="1"/>
  <c r="P44" i="12"/>
  <c r="P103" i="12"/>
  <c r="P115" i="13" s="1"/>
  <c r="P63" i="12"/>
  <c r="P81" i="13" s="1"/>
  <c r="P47" i="12"/>
  <c r="P30" i="12"/>
  <c r="P59" i="13" s="1"/>
  <c r="P106" i="12"/>
  <c r="P62" i="12"/>
  <c r="P80" i="13" s="1"/>
  <c r="P33" i="12"/>
  <c r="P62" i="13" s="1"/>
  <c r="P104" i="12"/>
  <c r="P125" i="12"/>
  <c r="P81" i="12"/>
  <c r="P37" i="12"/>
  <c r="P66" i="13" s="1"/>
  <c r="P32" i="12"/>
  <c r="P61" i="13" s="1"/>
  <c r="P68" i="12"/>
  <c r="P86" i="13" s="1"/>
  <c r="P77" i="12"/>
  <c r="P71" i="12"/>
  <c r="P89" i="13" s="1"/>
  <c r="P31" i="12"/>
  <c r="P60" i="13" s="1"/>
  <c r="P75" i="12"/>
  <c r="P79" i="12"/>
  <c r="P49" i="12"/>
  <c r="P34" i="12"/>
  <c r="P63" i="13" s="1"/>
  <c r="P9" i="15" s="1"/>
  <c r="P21" i="15" s="1"/>
  <c r="P122" i="12"/>
  <c r="P128" i="13" s="1"/>
  <c r="P119" i="12"/>
  <c r="P125" i="13" s="1"/>
  <c r="P35" i="12"/>
  <c r="P64" i="13" s="1"/>
  <c r="P10" i="15" s="1"/>
  <c r="P22" i="15" s="1"/>
  <c r="P97" i="12"/>
  <c r="P109" i="13" s="1"/>
  <c r="P72" i="12"/>
  <c r="P90" i="13" s="1"/>
  <c r="P65" i="12"/>
  <c r="P83" i="13" s="1"/>
  <c r="P23" i="12"/>
  <c r="P52" i="13" s="1"/>
  <c r="P98" i="12"/>
  <c r="P110" i="13" s="1"/>
  <c r="P78" i="12"/>
  <c r="P65" i="15"/>
  <c r="P80" i="15" s="1"/>
  <c r="P29" i="12"/>
  <c r="P58" i="13" s="1"/>
  <c r="P24" i="12"/>
  <c r="P53" i="13" s="1"/>
  <c r="P105" i="12"/>
  <c r="P66" i="12"/>
  <c r="P84" i="13" s="1"/>
  <c r="P67" i="15"/>
  <c r="P82" i="15" s="1"/>
  <c r="P46" i="12"/>
  <c r="P82" i="12"/>
  <c r="P95" i="12"/>
  <c r="P107" i="13" s="1"/>
  <c r="P39" i="12"/>
  <c r="P68" i="13" s="1"/>
  <c r="P74" i="12"/>
  <c r="P92" i="13" s="1"/>
  <c r="P124" i="12"/>
  <c r="P70" i="12"/>
  <c r="P88" i="13" s="1"/>
  <c r="P25" i="12"/>
  <c r="P54" i="13" s="1"/>
  <c r="P80" i="12"/>
  <c r="P121" i="12"/>
  <c r="P127" i="13" s="1"/>
  <c r="P66" i="15"/>
  <c r="P81" i="15" s="1"/>
  <c r="P38" i="12"/>
  <c r="P67" i="13" s="1"/>
  <c r="P69" i="12"/>
  <c r="P87" i="13" s="1"/>
  <c r="P61" i="12"/>
  <c r="P79" i="13" s="1"/>
  <c r="P64" i="15"/>
  <c r="P79" i="15" s="1"/>
  <c r="P48" i="12"/>
  <c r="P107" i="12"/>
  <c r="P76" i="12"/>
  <c r="P94" i="12"/>
  <c r="P106" i="13" s="1"/>
  <c r="P62" i="15"/>
  <c r="P77" i="15" s="1"/>
  <c r="P36" i="12"/>
  <c r="P65" i="13" s="1"/>
  <c r="P11" i="15" s="1"/>
  <c r="P23" i="15" s="1"/>
  <c r="P102" i="12"/>
  <c r="P114" i="13" s="1"/>
  <c r="P100" i="12"/>
  <c r="P112" i="13" s="1"/>
  <c r="P27" i="12"/>
  <c r="P56" i="13" s="1"/>
  <c r="P101" i="12"/>
  <c r="P113" i="13" s="1"/>
  <c r="P123" i="12"/>
  <c r="P129" i="13" s="1"/>
  <c r="P11" i="13"/>
  <c r="P42" i="12"/>
  <c r="P73" i="12"/>
  <c r="P91" i="13" s="1"/>
  <c r="P64" i="12"/>
  <c r="P82" i="13" s="1"/>
  <c r="P43" i="12"/>
  <c r="P28" i="12"/>
  <c r="P57" i="13" s="1"/>
  <c r="P127" i="12"/>
  <c r="P120" i="12"/>
  <c r="P126" i="13" s="1"/>
  <c r="D243" i="22"/>
  <c r="F243" i="22" s="1"/>
  <c r="W135" i="16"/>
  <c r="C151" i="22"/>
  <c r="D151" i="22" s="1"/>
  <c r="W132" i="16"/>
  <c r="C59" i="22"/>
  <c r="D59" i="22" s="1"/>
  <c r="W129" i="16"/>
  <c r="D91" i="22"/>
  <c r="F91" i="22" s="1"/>
  <c r="W130" i="16"/>
  <c r="N62" i="12"/>
  <c r="N80" i="13" s="1"/>
  <c r="N123" i="12"/>
  <c r="N129" i="13" s="1"/>
  <c r="N43" i="12"/>
  <c r="N38" i="12"/>
  <c r="N67" i="13" s="1"/>
  <c r="N36" i="12"/>
  <c r="N65" i="13" s="1"/>
  <c r="N11" i="15" s="1"/>
  <c r="N23" i="15" s="1"/>
  <c r="N26" i="12"/>
  <c r="N55" i="13" s="1"/>
  <c r="N69" i="12"/>
  <c r="N87" i="13" s="1"/>
  <c r="N31" i="12"/>
  <c r="N60" i="13" s="1"/>
  <c r="N101" i="12"/>
  <c r="N113" i="13" s="1"/>
  <c r="N122" i="12"/>
  <c r="N128" i="13" s="1"/>
  <c r="N71" i="12"/>
  <c r="N89" i="13" s="1"/>
  <c r="N97" i="12"/>
  <c r="N109" i="13" s="1"/>
  <c r="N48" i="12"/>
  <c r="N94" i="12"/>
  <c r="N106" i="13" s="1"/>
  <c r="N99" i="12"/>
  <c r="N111" i="13" s="1"/>
  <c r="N66" i="15"/>
  <c r="N81" i="15" s="1"/>
  <c r="N66" i="12"/>
  <c r="N84" i="13" s="1"/>
  <c r="N35" i="12"/>
  <c r="N64" i="13" s="1"/>
  <c r="N10" i="15" s="1"/>
  <c r="N22" i="15" s="1"/>
  <c r="N30" i="12"/>
  <c r="N59" i="13" s="1"/>
  <c r="N64" i="15"/>
  <c r="N79" i="15" s="1"/>
  <c r="N65" i="15"/>
  <c r="N80" i="15" s="1"/>
  <c r="N63" i="15"/>
  <c r="N78" i="15" s="1"/>
  <c r="N27" i="12"/>
  <c r="N56" i="13" s="1"/>
  <c r="N49" i="12"/>
  <c r="N42" i="12"/>
  <c r="N44" i="12"/>
  <c r="N34" i="12"/>
  <c r="N63" i="13" s="1"/>
  <c r="N9" i="15" s="1"/>
  <c r="N21" i="15" s="1"/>
  <c r="N67" i="12"/>
  <c r="N85" i="13" s="1"/>
  <c r="N41" i="12"/>
  <c r="N70" i="13" s="1"/>
  <c r="N45" i="12"/>
  <c r="N33" i="12"/>
  <c r="N62" i="13" s="1"/>
  <c r="N29" i="12"/>
  <c r="N58" i="13" s="1"/>
  <c r="N28" i="12"/>
  <c r="N57" i="13" s="1"/>
  <c r="N37" i="12"/>
  <c r="N66" i="13" s="1"/>
  <c r="N81" i="12"/>
  <c r="N25" i="12"/>
  <c r="N54" i="13" s="1"/>
  <c r="N77" i="12"/>
  <c r="N47" i="12"/>
  <c r="N124" i="12"/>
  <c r="N103" i="12"/>
  <c r="N115" i="13" s="1"/>
  <c r="N72" i="12"/>
  <c r="N90" i="13" s="1"/>
  <c r="N104" i="12"/>
  <c r="N39" i="12"/>
  <c r="N68" i="13" s="1"/>
  <c r="N96" i="12"/>
  <c r="N108" i="13" s="1"/>
  <c r="N98" i="12"/>
  <c r="N110" i="13" s="1"/>
  <c r="N127" i="12"/>
  <c r="N68" i="12"/>
  <c r="N86" i="13" s="1"/>
  <c r="N125" i="12"/>
  <c r="N80" i="12"/>
  <c r="N23" i="12"/>
  <c r="N52" i="13" s="1"/>
  <c r="N106" i="12"/>
  <c r="N73" i="12"/>
  <c r="N91" i="13" s="1"/>
  <c r="N82" i="12"/>
  <c r="N119" i="12"/>
  <c r="N125" i="13" s="1"/>
  <c r="N102" i="12"/>
  <c r="N114" i="13" s="1"/>
  <c r="N63" i="12"/>
  <c r="N81" i="13" s="1"/>
  <c r="N105" i="12"/>
  <c r="N121" i="12"/>
  <c r="N127" i="13" s="1"/>
  <c r="N70" i="12"/>
  <c r="N88" i="13" s="1"/>
  <c r="N78" i="12"/>
  <c r="N62" i="15"/>
  <c r="N77" i="15" s="1"/>
  <c r="N61" i="12"/>
  <c r="N79" i="13" s="1"/>
  <c r="N75" i="12"/>
  <c r="N126" i="12"/>
  <c r="N120" i="12"/>
  <c r="N126" i="13" s="1"/>
  <c r="N76" i="12"/>
  <c r="N40" i="12"/>
  <c r="N69" i="13" s="1"/>
  <c r="N11" i="13"/>
  <c r="N79" i="12"/>
  <c r="N95" i="12"/>
  <c r="N107" i="13" s="1"/>
  <c r="N107" i="12"/>
  <c r="N32" i="12"/>
  <c r="N61" i="13" s="1"/>
  <c r="N67" i="15"/>
  <c r="N82" i="15" s="1"/>
  <c r="N64" i="12"/>
  <c r="N82" i="13" s="1"/>
  <c r="N65" i="12"/>
  <c r="N83" i="13" s="1"/>
  <c r="N74" i="12"/>
  <c r="N92" i="13" s="1"/>
  <c r="N24" i="12"/>
  <c r="N53" i="13" s="1"/>
  <c r="N46" i="12"/>
  <c r="N100" i="12"/>
  <c r="N112" i="13" s="1"/>
  <c r="V139" i="16"/>
  <c r="D131" i="10"/>
  <c r="E370" i="22"/>
  <c r="G370" i="22" s="1"/>
  <c r="D139" i="10"/>
  <c r="D136" i="10"/>
  <c r="D274" i="22"/>
  <c r="F274" i="22" s="1"/>
  <c r="V136" i="16"/>
  <c r="D128" i="10"/>
  <c r="C840" i="22"/>
  <c r="E840" i="22" s="1"/>
  <c r="U33" i="23" s="1"/>
  <c r="V154" i="16"/>
  <c r="D146" i="10"/>
  <c r="D138" i="10"/>
  <c r="V137" i="16"/>
  <c r="D129" i="10"/>
  <c r="D306" i="22"/>
  <c r="F306" i="22" s="1"/>
  <c r="C58" i="22"/>
  <c r="D58" i="22" s="1"/>
  <c r="V129" i="16"/>
  <c r="D121" i="10"/>
  <c r="M41" i="16"/>
  <c r="B863" i="22"/>
  <c r="C173" i="22"/>
  <c r="M57" i="16"/>
  <c r="K33" i="13"/>
  <c r="K95" i="14" s="1"/>
  <c r="K27" i="13"/>
  <c r="K31" i="13"/>
  <c r="K93" i="14" s="1"/>
  <c r="K41" i="13"/>
  <c r="K28" i="13"/>
  <c r="K91" i="14" s="1"/>
  <c r="K38" i="13"/>
  <c r="K29" i="13"/>
  <c r="K92" i="14" s="1"/>
  <c r="K37" i="13"/>
  <c r="K43" i="13"/>
  <c r="K40" i="13"/>
  <c r="K30" i="13"/>
  <c r="K35" i="13"/>
  <c r="K97" i="14" s="1"/>
  <c r="K34" i="13"/>
  <c r="K96" i="14" s="1"/>
  <c r="K36" i="13"/>
  <c r="K32" i="13"/>
  <c r="K94" i="14" s="1"/>
  <c r="K26" i="13"/>
  <c r="K90" i="14" s="1"/>
  <c r="K39" i="13"/>
  <c r="K42" i="13"/>
  <c r="K25" i="13"/>
  <c r="K89" i="14" s="1"/>
  <c r="M16" i="16"/>
  <c r="B81" i="22"/>
  <c r="E81" i="22" s="1"/>
  <c r="K93" i="13"/>
  <c r="B488" i="22"/>
  <c r="C488" i="22" s="1"/>
  <c r="D488" i="22" s="1"/>
  <c r="M29" i="16"/>
  <c r="D48" i="18"/>
  <c r="D142" i="18" s="1"/>
  <c r="C286" i="18" s="1"/>
  <c r="C50" i="18"/>
  <c r="C144" i="18" s="1"/>
  <c r="C261" i="18" s="1"/>
  <c r="F39" i="18"/>
  <c r="F133" i="18" s="1"/>
  <c r="C331" i="18" s="1"/>
  <c r="G36" i="18"/>
  <c r="G130" i="18" s="1"/>
  <c r="C355" i="18" s="1"/>
  <c r="F48" i="18"/>
  <c r="F142" i="18" s="1"/>
  <c r="C340" i="18" s="1"/>
  <c r="E52" i="18"/>
  <c r="E146" i="18" s="1"/>
  <c r="C317" i="18" s="1"/>
  <c r="F43" i="18"/>
  <c r="F137" i="18" s="1"/>
  <c r="C335" i="18" s="1"/>
  <c r="G40" i="18"/>
  <c r="G134" i="18" s="1"/>
  <c r="C359" i="18" s="1"/>
  <c r="D51" i="18"/>
  <c r="D145" i="18" s="1"/>
  <c r="C289" i="18" s="1"/>
  <c r="C55" i="18"/>
  <c r="E36" i="18"/>
  <c r="E130" i="18" s="1"/>
  <c r="C301" i="18" s="1"/>
  <c r="G52" i="18"/>
  <c r="G146" i="18" s="1"/>
  <c r="C371" i="18" s="1"/>
  <c r="F58" i="18"/>
  <c r="F152" i="18" s="1"/>
  <c r="C350" i="18" s="1"/>
  <c r="F38" i="18"/>
  <c r="F132" i="18" s="1"/>
  <c r="C330" i="18" s="1"/>
  <c r="E48" i="18"/>
  <c r="E142" i="18" s="1"/>
  <c r="C313" i="18" s="1"/>
  <c r="D50" i="18"/>
  <c r="D144" i="18" s="1"/>
  <c r="C288" i="18" s="1"/>
  <c r="C48" i="18"/>
  <c r="C142" i="18" s="1"/>
  <c r="C259" i="18" s="1"/>
  <c r="D53" i="18"/>
  <c r="C59" i="18"/>
  <c r="G37" i="18"/>
  <c r="G131" i="18" s="1"/>
  <c r="C356" i="18" s="1"/>
  <c r="D40" i="18"/>
  <c r="D134" i="18" s="1"/>
  <c r="C278" i="18" s="1"/>
  <c r="G44" i="18"/>
  <c r="G138" i="18" s="1"/>
  <c r="C363" i="18" s="1"/>
  <c r="D34" i="18"/>
  <c r="D128" i="18" s="1"/>
  <c r="C272" i="18" s="1"/>
  <c r="F60" i="18"/>
  <c r="F154" i="18" s="1"/>
  <c r="C352" i="18" s="1"/>
  <c r="F40" i="18"/>
  <c r="F134" i="18" s="1"/>
  <c r="C332" i="18" s="1"/>
  <c r="G49" i="18"/>
  <c r="G143" i="18" s="1"/>
  <c r="C368" i="18" s="1"/>
  <c r="D38" i="18"/>
  <c r="D132" i="18" s="1"/>
  <c r="C276" i="18" s="1"/>
  <c r="C36" i="18"/>
  <c r="C130" i="18" s="1"/>
  <c r="C247" i="18" s="1"/>
  <c r="F44" i="18"/>
  <c r="F138" i="18" s="1"/>
  <c r="C336" i="18" s="1"/>
  <c r="G51" i="18"/>
  <c r="G145" i="18" s="1"/>
  <c r="C370" i="18" s="1"/>
  <c r="F51" i="18"/>
  <c r="F145" i="18" s="1"/>
  <c r="C343" i="18" s="1"/>
  <c r="G48" i="18"/>
  <c r="G142" i="18" s="1"/>
  <c r="C367" i="18" s="1"/>
  <c r="F54" i="18"/>
  <c r="F148" i="18" s="1"/>
  <c r="C346" i="18" s="1"/>
  <c r="F34" i="18"/>
  <c r="F128" i="18" s="1"/>
  <c r="C326" i="18" s="1"/>
  <c r="C39" i="18"/>
  <c r="C133" i="18" s="1"/>
  <c r="C250" i="18" s="1"/>
  <c r="F41" i="18"/>
  <c r="F135" i="18" s="1"/>
  <c r="C333" i="18" s="1"/>
  <c r="G38" i="18"/>
  <c r="G132" i="18" s="1"/>
  <c r="C357" i="18" s="1"/>
  <c r="D49" i="18"/>
  <c r="D143" i="18" s="1"/>
  <c r="C287" i="18" s="1"/>
  <c r="C53" i="18"/>
  <c r="C37" i="18"/>
  <c r="C131" i="18" s="1"/>
  <c r="C248" i="18" s="1"/>
  <c r="F59" i="18"/>
  <c r="F153" i="18" s="1"/>
  <c r="C351" i="18" s="1"/>
  <c r="D36" i="18"/>
  <c r="D130" i="18" s="1"/>
  <c r="C274" i="18" s="1"/>
  <c r="F55" i="18"/>
  <c r="F149" i="18" s="1"/>
  <c r="C347" i="18" s="1"/>
  <c r="G50" i="18"/>
  <c r="G144" i="18" s="1"/>
  <c r="C369" i="18" s="1"/>
  <c r="F56" i="18"/>
  <c r="F150" i="18" s="1"/>
  <c r="C348" i="18" s="1"/>
  <c r="F36" i="18"/>
  <c r="F130" i="18" s="1"/>
  <c r="C328" i="18" s="1"/>
  <c r="G41" i="18"/>
  <c r="G135" i="18" s="1"/>
  <c r="C360" i="18" s="1"/>
  <c r="G54" i="18"/>
  <c r="D59" i="18"/>
  <c r="D39" i="18"/>
  <c r="D133" i="18" s="1"/>
  <c r="C277" i="18" s="1"/>
  <c r="C49" i="18"/>
  <c r="C143" i="18" s="1"/>
  <c r="C260" i="18" s="1"/>
  <c r="D42" i="18"/>
  <c r="D136" i="18" s="1"/>
  <c r="C280" i="18" s="1"/>
  <c r="E39" i="18"/>
  <c r="E133" i="18" s="1"/>
  <c r="C304" i="18" s="1"/>
  <c r="F50" i="18"/>
  <c r="F144" i="18" s="1"/>
  <c r="C342" i="18" s="1"/>
  <c r="G53" i="18"/>
  <c r="G35" i="18"/>
  <c r="G129" i="18" s="1"/>
  <c r="C354" i="18" s="1"/>
  <c r="F35" i="18"/>
  <c r="F129" i="18" s="1"/>
  <c r="C327" i="18" s="1"/>
  <c r="C34" i="18"/>
  <c r="C128" i="18" s="1"/>
  <c r="C245" i="18" s="1"/>
  <c r="D41" i="18"/>
  <c r="D135" i="18" s="1"/>
  <c r="C279" i="18" s="1"/>
  <c r="E50" i="18"/>
  <c r="E144" i="18" s="1"/>
  <c r="C315" i="18" s="1"/>
  <c r="F53" i="18"/>
  <c r="F147" i="18" s="1"/>
  <c r="C345" i="18" s="1"/>
  <c r="C54" i="18"/>
  <c r="F49" i="18"/>
  <c r="F143" i="18" s="1"/>
  <c r="C341" i="18" s="1"/>
  <c r="G42" i="18"/>
  <c r="G136" i="18" s="1"/>
  <c r="C361" i="18" s="1"/>
  <c r="F52" i="18"/>
  <c r="F146" i="18" s="1"/>
  <c r="C344" i="18" s="1"/>
  <c r="C57" i="18"/>
  <c r="D54" i="18"/>
  <c r="E49" i="18"/>
  <c r="E143" i="18" s="1"/>
  <c r="C314" i="18" s="1"/>
  <c r="D55" i="18"/>
  <c r="D35" i="18"/>
  <c r="D129" i="18" s="1"/>
  <c r="C273" i="18" s="1"/>
  <c r="G39" i="18"/>
  <c r="G133" i="18" s="1"/>
  <c r="C358" i="18" s="1"/>
  <c r="F37" i="18"/>
  <c r="F131" i="18" s="1"/>
  <c r="C329" i="18" s="1"/>
  <c r="G34" i="18"/>
  <c r="G128" i="18" s="1"/>
  <c r="C353" i="18" s="1"/>
  <c r="F42" i="18"/>
  <c r="F136" i="18" s="1"/>
  <c r="C334" i="18" s="1"/>
  <c r="C51" i="18"/>
  <c r="C145" i="18" s="1"/>
  <c r="C262" i="18" s="1"/>
  <c r="F57" i="18"/>
  <c r="F151" i="18" s="1"/>
  <c r="C349" i="18" s="1"/>
  <c r="E51" i="18"/>
  <c r="E145" i="18" s="1"/>
  <c r="C316" i="18" s="1"/>
  <c r="D57" i="18"/>
  <c r="D37" i="18"/>
  <c r="D131" i="18" s="1"/>
  <c r="C275" i="18" s="1"/>
  <c r="G43" i="18"/>
  <c r="G137" i="18" s="1"/>
  <c r="C362" i="18" s="1"/>
  <c r="C393" i="22"/>
  <c r="M64" i="16"/>
  <c r="B425" i="22"/>
  <c r="H425" i="22" s="1"/>
  <c r="M27" i="16"/>
  <c r="M30" i="16"/>
  <c r="K94" i="13"/>
  <c r="B518" i="22"/>
  <c r="C518" i="22" s="1"/>
  <c r="L23" i="23" s="1"/>
  <c r="M24" i="16"/>
  <c r="B329" i="22"/>
  <c r="G393" i="22"/>
  <c r="M209" i="16"/>
  <c r="C457" i="22"/>
  <c r="M66" i="16"/>
  <c r="M60" i="16"/>
  <c r="C265" i="22"/>
  <c r="M71" i="16"/>
  <c r="K116" i="13"/>
  <c r="C608" i="22"/>
  <c r="B361" i="22"/>
  <c r="F361" i="22" s="1"/>
  <c r="M25" i="16"/>
  <c r="B639" i="22"/>
  <c r="D639" i="22" s="1"/>
  <c r="M34" i="16"/>
  <c r="B297" i="22"/>
  <c r="E297" i="22" s="1"/>
  <c r="M23" i="16"/>
  <c r="R65" i="12"/>
  <c r="R83" i="13" s="1"/>
  <c r="R120" i="12"/>
  <c r="R126" i="13" s="1"/>
  <c r="R125" i="12"/>
  <c r="R40" i="12"/>
  <c r="R69" i="13" s="1"/>
  <c r="R67" i="15"/>
  <c r="R82" i="15" s="1"/>
  <c r="R63" i="12"/>
  <c r="R81" i="13" s="1"/>
  <c r="R36" i="12"/>
  <c r="R65" i="13" s="1"/>
  <c r="R11" i="15" s="1"/>
  <c r="R23" i="15" s="1"/>
  <c r="R42" i="12"/>
  <c r="R27" i="12"/>
  <c r="R56" i="13" s="1"/>
  <c r="R41" i="12"/>
  <c r="R70" i="13" s="1"/>
  <c r="R80" i="12"/>
  <c r="R23" i="12"/>
  <c r="R52" i="13" s="1"/>
  <c r="R29" i="12"/>
  <c r="R58" i="13" s="1"/>
  <c r="R101" i="12"/>
  <c r="R113" i="13" s="1"/>
  <c r="R97" i="12"/>
  <c r="R109" i="13" s="1"/>
  <c r="R65" i="15"/>
  <c r="R80" i="15" s="1"/>
  <c r="R64" i="15"/>
  <c r="R79" i="15" s="1"/>
  <c r="R43" i="12"/>
  <c r="R30" i="12"/>
  <c r="R59" i="13" s="1"/>
  <c r="R64" i="12"/>
  <c r="R82" i="13" s="1"/>
  <c r="R119" i="12"/>
  <c r="R125" i="13" s="1"/>
  <c r="R44" i="12"/>
  <c r="R63" i="15"/>
  <c r="R78" i="15" s="1"/>
  <c r="R35" i="12"/>
  <c r="R64" i="13" s="1"/>
  <c r="R10" i="15" s="1"/>
  <c r="R22" i="15" s="1"/>
  <c r="R49" i="12"/>
  <c r="R71" i="12"/>
  <c r="R89" i="13" s="1"/>
  <c r="R31" i="12"/>
  <c r="R60" i="13" s="1"/>
  <c r="R37" i="12"/>
  <c r="R66" i="13" s="1"/>
  <c r="R102" i="12"/>
  <c r="R114" i="13" s="1"/>
  <c r="R68" i="12"/>
  <c r="R86" i="13" s="1"/>
  <c r="R123" i="12"/>
  <c r="R129" i="13" s="1"/>
  <c r="R78" i="12"/>
  <c r="R62" i="15"/>
  <c r="R77" i="15" s="1"/>
  <c r="R66" i="12"/>
  <c r="R84" i="13" s="1"/>
  <c r="R72" i="12"/>
  <c r="R90" i="13" s="1"/>
  <c r="R47" i="12"/>
  <c r="R26" i="12"/>
  <c r="R55" i="13" s="1"/>
  <c r="R105" i="12"/>
  <c r="R25" i="12"/>
  <c r="R54" i="13" s="1"/>
  <c r="R75" i="12"/>
  <c r="R94" i="12"/>
  <c r="R106" i="13" s="1"/>
  <c r="R39" i="12"/>
  <c r="R68" i="13" s="1"/>
  <c r="R45" i="12"/>
  <c r="R121" i="12"/>
  <c r="R127" i="13" s="1"/>
  <c r="R127" i="12"/>
  <c r="R126" i="12"/>
  <c r="R124" i="12"/>
  <c r="R62" i="12"/>
  <c r="R80" i="13" s="1"/>
  <c r="R98" i="12"/>
  <c r="R110" i="13" s="1"/>
  <c r="R81" i="12"/>
  <c r="R66" i="15"/>
  <c r="R81" i="15" s="1"/>
  <c r="R61" i="12"/>
  <c r="R79" i="13" s="1"/>
  <c r="R24" i="12"/>
  <c r="R53" i="13" s="1"/>
  <c r="R38" i="12"/>
  <c r="R67" i="13" s="1"/>
  <c r="R67" i="12"/>
  <c r="R85" i="13" s="1"/>
  <c r="R69" i="12"/>
  <c r="R87" i="13" s="1"/>
  <c r="R82" i="12"/>
  <c r="R122" i="12"/>
  <c r="R128" i="13" s="1"/>
  <c r="R79" i="12"/>
  <c r="R100" i="12"/>
  <c r="R112" i="13" s="1"/>
  <c r="R99" i="12"/>
  <c r="R111" i="13" s="1"/>
  <c r="R77" i="12"/>
  <c r="R74" i="12"/>
  <c r="R92" i="13" s="1"/>
  <c r="R76" i="12"/>
  <c r="R103" i="12"/>
  <c r="R115" i="13" s="1"/>
  <c r="R95" i="12"/>
  <c r="R107" i="13" s="1"/>
  <c r="R73" i="12"/>
  <c r="R91" i="13" s="1"/>
  <c r="R32" i="12"/>
  <c r="R61" i="13" s="1"/>
  <c r="R46" i="12"/>
  <c r="R70" i="12"/>
  <c r="R88" i="13" s="1"/>
  <c r="R28" i="12"/>
  <c r="R57" i="13" s="1"/>
  <c r="R34" i="12"/>
  <c r="R63" i="13" s="1"/>
  <c r="R9" i="15" s="1"/>
  <c r="R21" i="15" s="1"/>
  <c r="R107" i="12"/>
  <c r="R33" i="12"/>
  <c r="R62" i="13" s="1"/>
  <c r="R96" i="12"/>
  <c r="R108" i="13" s="1"/>
  <c r="R104" i="12"/>
  <c r="R48" i="12"/>
  <c r="R11" i="13"/>
  <c r="R106" i="12"/>
  <c r="W141" i="16"/>
  <c r="E435" i="22"/>
  <c r="I435" i="22" s="1"/>
  <c r="W142" i="16"/>
  <c r="E467" i="22"/>
  <c r="I467" i="22" s="1"/>
  <c r="E809" i="22"/>
  <c r="H809" i="22" s="1"/>
  <c r="V32" i="23" s="1"/>
  <c r="W153" i="16"/>
  <c r="C841" i="22"/>
  <c r="E841" i="22" s="1"/>
  <c r="W154" i="16"/>
  <c r="D145" i="10"/>
  <c r="E808" i="22"/>
  <c r="H808" i="22" s="1"/>
  <c r="U32" i="23" s="1"/>
  <c r="V153" i="16"/>
  <c r="D137" i="10"/>
  <c r="D134" i="10"/>
  <c r="E466" i="22"/>
  <c r="I466" i="22" s="1"/>
  <c r="J466" i="22" s="1"/>
  <c r="V142" i="16"/>
  <c r="D126" i="10"/>
  <c r="D617" i="22"/>
  <c r="C617" i="22"/>
  <c r="V71" i="16"/>
  <c r="V33" i="16"/>
  <c r="B617" i="22"/>
  <c r="V109" i="16"/>
  <c r="C776" i="22"/>
  <c r="E776" i="22" s="1"/>
  <c r="G776" i="22" s="1"/>
  <c r="V152" i="16"/>
  <c r="D144" i="10"/>
  <c r="D135" i="10"/>
  <c r="D127" i="10"/>
  <c r="D242" i="22"/>
  <c r="F242" i="22" s="1"/>
  <c r="V135" i="16"/>
  <c r="L27" i="23"/>
  <c r="F639" i="22"/>
  <c r="E639" i="22"/>
  <c r="G767" i="22"/>
  <c r="F767" i="22"/>
  <c r="L31" i="23"/>
  <c r="D548" i="22"/>
  <c r="D203" i="22"/>
  <c r="G703" i="22"/>
  <c r="F703" i="22"/>
  <c r="L29" i="23"/>
  <c r="L28" i="23"/>
  <c r="F831" i="22"/>
  <c r="G831" i="22"/>
  <c r="L33" i="23"/>
  <c r="L10" i="23"/>
  <c r="D111" i="22"/>
  <c r="F648" i="22"/>
  <c r="L402" i="22"/>
  <c r="U30" i="23"/>
  <c r="J744" i="22"/>
  <c r="I744" i="22"/>
  <c r="U29" i="23"/>
  <c r="G712" i="22"/>
  <c r="F712" i="22"/>
  <c r="U21" i="23"/>
  <c r="U34" i="23"/>
  <c r="J872" i="22"/>
  <c r="I872" i="22"/>
  <c r="U20" i="23"/>
  <c r="L434" i="22"/>
  <c r="K434" i="22"/>
  <c r="J434" i="22"/>
  <c r="J120" i="21"/>
  <c r="J125" i="21"/>
  <c r="J118" i="21"/>
  <c r="J138" i="21"/>
  <c r="J117" i="21"/>
  <c r="J121" i="21"/>
  <c r="J132" i="21"/>
  <c r="J124" i="21"/>
  <c r="F776" i="22" l="1"/>
  <c r="U31" i="23"/>
  <c r="K466" i="22"/>
  <c r="F840" i="22"/>
  <c r="K402" i="22"/>
  <c r="U27" i="23"/>
  <c r="D518" i="22"/>
  <c r="G840" i="22"/>
  <c r="U19" i="23"/>
  <c r="L22" i="23"/>
  <c r="H799" i="22"/>
  <c r="L32" i="23" s="1"/>
  <c r="L466" i="22"/>
  <c r="U14" i="23"/>
  <c r="H242" i="22"/>
  <c r="G242" i="22"/>
  <c r="E57" i="18"/>
  <c r="E261" i="16"/>
  <c r="J467" i="22"/>
  <c r="L467" i="22"/>
  <c r="V21" i="23"/>
  <c r="K467" i="22"/>
  <c r="C806" i="22"/>
  <c r="T77" i="16"/>
  <c r="T59" i="16"/>
  <c r="C240" i="22"/>
  <c r="B432" i="22"/>
  <c r="T27" i="16"/>
  <c r="B464" i="22"/>
  <c r="T28" i="16"/>
  <c r="R97" i="13"/>
  <c r="B615" i="22"/>
  <c r="T33" i="16"/>
  <c r="B240" i="22"/>
  <c r="E240" i="22" s="1"/>
  <c r="T21" i="16"/>
  <c r="T223" i="16"/>
  <c r="D838" i="22"/>
  <c r="D615" i="22"/>
  <c r="T109" i="16"/>
  <c r="R130" i="13"/>
  <c r="B400" i="22"/>
  <c r="T26" i="16"/>
  <c r="D464" i="22"/>
  <c r="T104" i="16"/>
  <c r="F742" i="22"/>
  <c r="T220" i="16"/>
  <c r="C272" i="22"/>
  <c r="T60" i="16"/>
  <c r="B742" i="22"/>
  <c r="T37" i="16"/>
  <c r="T211" i="16"/>
  <c r="G464" i="22"/>
  <c r="D742" i="22"/>
  <c r="T113" i="16"/>
  <c r="C49" i="22"/>
  <c r="D49" i="22" s="1"/>
  <c r="M129" i="16"/>
  <c r="D265" i="22"/>
  <c r="F265" i="22" s="1"/>
  <c r="M136" i="16"/>
  <c r="D173" i="22"/>
  <c r="F173" i="22" s="1"/>
  <c r="M133" i="16"/>
  <c r="M135" i="16"/>
  <c r="D233" i="22"/>
  <c r="F233" i="22" s="1"/>
  <c r="F866" i="22"/>
  <c r="P224" i="16"/>
  <c r="P33" i="16"/>
  <c r="B611" i="22"/>
  <c r="N97" i="13"/>
  <c r="D364" i="22"/>
  <c r="P101" i="16"/>
  <c r="P219" i="16"/>
  <c r="D706" i="22"/>
  <c r="C738" i="22"/>
  <c r="P75" i="16"/>
  <c r="B866" i="22"/>
  <c r="P41" i="16"/>
  <c r="B738" i="22"/>
  <c r="P37" i="16"/>
  <c r="P61" i="16"/>
  <c r="C300" i="22"/>
  <c r="P26" i="16"/>
  <c r="B396" i="22"/>
  <c r="P31" i="16"/>
  <c r="N95" i="13"/>
  <c r="B551" i="22"/>
  <c r="C551" i="22" s="1"/>
  <c r="B642" i="22"/>
  <c r="D642" i="22" s="1"/>
  <c r="P34" i="16"/>
  <c r="P222" i="16"/>
  <c r="F802" i="22"/>
  <c r="B206" i="22"/>
  <c r="C206" i="22" s="1"/>
  <c r="P20" i="16"/>
  <c r="B834" i="22"/>
  <c r="P40" i="16"/>
  <c r="P64" i="16"/>
  <c r="C396" i="22"/>
  <c r="G460" i="22"/>
  <c r="P211" i="16"/>
  <c r="P16" i="16"/>
  <c r="B84" i="22"/>
  <c r="G91" i="22"/>
  <c r="V9" i="23"/>
  <c r="H91" i="22"/>
  <c r="V11" i="23"/>
  <c r="F151" i="22"/>
  <c r="E151" i="22"/>
  <c r="D868" i="22"/>
  <c r="R117" i="16"/>
  <c r="B430" i="22"/>
  <c r="R27" i="16"/>
  <c r="C398" i="22"/>
  <c r="R64" i="16"/>
  <c r="R211" i="16"/>
  <c r="G462" i="22"/>
  <c r="R79" i="16"/>
  <c r="C868" i="22"/>
  <c r="R23" i="16"/>
  <c r="B302" i="22"/>
  <c r="B740" i="22"/>
  <c r="R37" i="16"/>
  <c r="R28" i="16"/>
  <c r="B462" i="22"/>
  <c r="B772" i="22"/>
  <c r="R38" i="16"/>
  <c r="R61" i="16"/>
  <c r="C302" i="22"/>
  <c r="C270" i="22"/>
  <c r="R60" i="16"/>
  <c r="R209" i="16"/>
  <c r="G398" i="22"/>
  <c r="P116" i="13"/>
  <c r="C613" i="22"/>
  <c r="R71" i="16"/>
  <c r="B708" i="22"/>
  <c r="R36" i="16"/>
  <c r="Q31" i="16"/>
  <c r="B552" i="22"/>
  <c r="C552" i="22" s="1"/>
  <c r="O95" i="13"/>
  <c r="O93" i="13"/>
  <c r="B492" i="22"/>
  <c r="C492" i="22" s="1"/>
  <c r="Q29" i="16"/>
  <c r="Q57" i="16"/>
  <c r="C177" i="22"/>
  <c r="B707" i="22"/>
  <c r="Q36" i="16"/>
  <c r="B739" i="22"/>
  <c r="Q37" i="16"/>
  <c r="B237" i="22"/>
  <c r="Q21" i="16"/>
  <c r="C739" i="22"/>
  <c r="Q75" i="16"/>
  <c r="D333" i="22"/>
  <c r="Q100" i="16"/>
  <c r="Q220" i="16"/>
  <c r="F739" i="22"/>
  <c r="Q102" i="16"/>
  <c r="D397" i="22"/>
  <c r="B522" i="22"/>
  <c r="C522" i="22" s="1"/>
  <c r="Q30" i="16"/>
  <c r="O94" i="13"/>
  <c r="Q33" i="16"/>
  <c r="O97" i="13"/>
  <c r="B612" i="22"/>
  <c r="Q18" i="16"/>
  <c r="B145" i="22"/>
  <c r="D771" i="22"/>
  <c r="Q221" i="16"/>
  <c r="Q19" i="16"/>
  <c r="B177" i="22"/>
  <c r="Q39" i="16"/>
  <c r="B803" i="22"/>
  <c r="Q117" i="16"/>
  <c r="D867" i="22"/>
  <c r="Q23" i="16"/>
  <c r="B301" i="22"/>
  <c r="H183" i="22"/>
  <c r="G183" i="22"/>
  <c r="V12" i="23"/>
  <c r="U15" i="16"/>
  <c r="B57" i="22"/>
  <c r="C89" i="22"/>
  <c r="U54" i="16"/>
  <c r="U220" i="16"/>
  <c r="F743" i="22"/>
  <c r="S97" i="13"/>
  <c r="B616" i="22"/>
  <c r="U33" i="16"/>
  <c r="U109" i="16"/>
  <c r="D616" i="22"/>
  <c r="S130" i="13"/>
  <c r="B211" i="22"/>
  <c r="C211" i="22" s="1"/>
  <c r="U20" i="16"/>
  <c r="U221" i="16"/>
  <c r="D775" i="22"/>
  <c r="U71" i="16"/>
  <c r="S116" i="13"/>
  <c r="C616" i="22"/>
  <c r="D743" i="22"/>
  <c r="U113" i="16"/>
  <c r="B526" i="22"/>
  <c r="C526" i="22" s="1"/>
  <c r="U30" i="16"/>
  <c r="S94" i="13"/>
  <c r="B181" i="22"/>
  <c r="U19" i="16"/>
  <c r="U103" i="16"/>
  <c r="D433" i="22"/>
  <c r="D369" i="22"/>
  <c r="U101" i="16"/>
  <c r="B775" i="22"/>
  <c r="U38" i="16"/>
  <c r="F608" i="22"/>
  <c r="E608" i="22"/>
  <c r="E46" i="18"/>
  <c r="E250" i="16"/>
  <c r="U24" i="23"/>
  <c r="D557" i="22"/>
  <c r="C869" i="22"/>
  <c r="S79" i="16"/>
  <c r="D614" i="22"/>
  <c r="S109" i="16"/>
  <c r="Q130" i="13"/>
  <c r="D741" i="22"/>
  <c r="S113" i="16"/>
  <c r="B741" i="22"/>
  <c r="S37" i="16"/>
  <c r="G463" i="22"/>
  <c r="S211" i="16"/>
  <c r="Q43" i="13"/>
  <c r="Q37" i="13"/>
  <c r="Q27" i="13"/>
  <c r="Q35" i="13"/>
  <c r="Q97" i="14" s="1"/>
  <c r="Q30" i="13"/>
  <c r="Q29" i="13"/>
  <c r="Q92" i="14" s="1"/>
  <c r="Q32" i="13"/>
  <c r="Q94" i="14" s="1"/>
  <c r="Q38" i="13"/>
  <c r="Q41" i="13"/>
  <c r="Q33" i="13"/>
  <c r="Q95" i="14" s="1"/>
  <c r="Q25" i="13"/>
  <c r="Q89" i="14" s="1"/>
  <c r="Q40" i="13"/>
  <c r="Q28" i="13"/>
  <c r="Q91" i="14" s="1"/>
  <c r="Q26" i="13"/>
  <c r="Q90" i="14" s="1"/>
  <c r="Q42" i="13"/>
  <c r="Q34" i="13"/>
  <c r="Q96" i="14" s="1"/>
  <c r="Q39" i="13"/>
  <c r="Q31" i="13"/>
  <c r="Q93" i="14" s="1"/>
  <c r="Q36" i="13"/>
  <c r="D805" i="22"/>
  <c r="S115" i="16"/>
  <c r="S61" i="16"/>
  <c r="C303" i="22"/>
  <c r="C335" i="22"/>
  <c r="S62" i="16"/>
  <c r="S104" i="16"/>
  <c r="D463" i="22"/>
  <c r="S38" i="16"/>
  <c r="B773" i="22"/>
  <c r="C271" i="22"/>
  <c r="S60" i="16"/>
  <c r="S22" i="16"/>
  <c r="B271" i="22"/>
  <c r="C394" i="22"/>
  <c r="N64" i="16"/>
  <c r="N60" i="16"/>
  <c r="C266" i="22"/>
  <c r="N62" i="16"/>
  <c r="C330" i="22"/>
  <c r="D768" i="22"/>
  <c r="N221" i="16"/>
  <c r="B640" i="22"/>
  <c r="D640" i="22" s="1"/>
  <c r="N34" i="16"/>
  <c r="N31" i="16"/>
  <c r="L95" i="13"/>
  <c r="B549" i="22"/>
  <c r="C549" i="22" s="1"/>
  <c r="N113" i="16"/>
  <c r="D736" i="22"/>
  <c r="B204" i="22"/>
  <c r="C204" i="22" s="1"/>
  <c r="N20" i="16"/>
  <c r="F800" i="22"/>
  <c r="N222" i="16"/>
  <c r="D394" i="22"/>
  <c r="N102" i="16"/>
  <c r="B266" i="22"/>
  <c r="N22" i="16"/>
  <c r="N17" i="16"/>
  <c r="B112" i="22"/>
  <c r="C112" i="22" s="1"/>
  <c r="G458" i="22"/>
  <c r="N211" i="16"/>
  <c r="N115" i="16"/>
  <c r="D800" i="22"/>
  <c r="N59" i="16"/>
  <c r="C234" i="22"/>
  <c r="N33" i="16"/>
  <c r="L97" i="13"/>
  <c r="B609" i="22"/>
  <c r="V31" i="23"/>
  <c r="G777" i="22"/>
  <c r="F777" i="22"/>
  <c r="I873" i="22"/>
  <c r="V34" i="23"/>
  <c r="J873" i="22"/>
  <c r="B235" i="22"/>
  <c r="O21" i="16"/>
  <c r="O61" i="16"/>
  <c r="C299" i="22"/>
  <c r="C83" i="22"/>
  <c r="O54" i="16"/>
  <c r="B833" i="22"/>
  <c r="O40" i="16"/>
  <c r="D801" i="22"/>
  <c r="O115" i="16"/>
  <c r="D395" i="22"/>
  <c r="O102" i="16"/>
  <c r="O65" i="16"/>
  <c r="C427" i="22"/>
  <c r="G427" i="22"/>
  <c r="O210" i="16"/>
  <c r="M130" i="13"/>
  <c r="D610" i="22"/>
  <c r="O109" i="16"/>
  <c r="B299" i="22"/>
  <c r="E299" i="22" s="1"/>
  <c r="O23" i="16"/>
  <c r="O220" i="16"/>
  <c r="F737" i="22"/>
  <c r="O209" i="16"/>
  <c r="G395" i="22"/>
  <c r="C459" i="22"/>
  <c r="O66" i="16"/>
  <c r="M94" i="13"/>
  <c r="O30" i="16"/>
  <c r="B520" i="22"/>
  <c r="C520" i="22" s="1"/>
  <c r="E251" i="16"/>
  <c r="E47" i="18"/>
  <c r="E58" i="18"/>
  <c r="E262" i="16"/>
  <c r="E45" i="19" s="1"/>
  <c r="V33" i="23"/>
  <c r="G841" i="22"/>
  <c r="F841" i="22"/>
  <c r="R42" i="13"/>
  <c r="R35" i="13"/>
  <c r="R97" i="14" s="1"/>
  <c r="R30" i="13"/>
  <c r="R25" i="13"/>
  <c r="R89" i="14" s="1"/>
  <c r="R39" i="13"/>
  <c r="R36" i="13"/>
  <c r="R31" i="13"/>
  <c r="R93" i="14" s="1"/>
  <c r="R43" i="13"/>
  <c r="R40" i="13"/>
  <c r="R33" i="13"/>
  <c r="R95" i="14" s="1"/>
  <c r="R28" i="13"/>
  <c r="R91" i="14" s="1"/>
  <c r="R29" i="13"/>
  <c r="R92" i="14" s="1"/>
  <c r="R37" i="13"/>
  <c r="R34" i="13"/>
  <c r="R96" i="14" s="1"/>
  <c r="R27" i="13"/>
  <c r="R41" i="13"/>
  <c r="R38" i="13"/>
  <c r="R32" i="13"/>
  <c r="R94" i="14" s="1"/>
  <c r="R26" i="13"/>
  <c r="R90" i="14" s="1"/>
  <c r="B336" i="22"/>
  <c r="T24" i="16"/>
  <c r="C180" i="22"/>
  <c r="T57" i="16"/>
  <c r="R95" i="13"/>
  <c r="B555" i="22"/>
  <c r="C555" i="22" s="1"/>
  <c r="T31" i="16"/>
  <c r="T103" i="16"/>
  <c r="D432" i="22"/>
  <c r="T39" i="16"/>
  <c r="B806" i="22"/>
  <c r="D806" i="22"/>
  <c r="T115" i="16"/>
  <c r="C742" i="22"/>
  <c r="T75" i="16"/>
  <c r="B210" i="22"/>
  <c r="C210" i="22" s="1"/>
  <c r="T20" i="16"/>
  <c r="B272" i="22"/>
  <c r="E272" i="22" s="1"/>
  <c r="T22" i="16"/>
  <c r="T25" i="16"/>
  <c r="B368" i="22"/>
  <c r="T36" i="16"/>
  <c r="B710" i="22"/>
  <c r="B678" i="22"/>
  <c r="D678" i="22" s="1"/>
  <c r="S28" i="23" s="1"/>
  <c r="T35" i="16"/>
  <c r="T64" i="16"/>
  <c r="C400" i="22"/>
  <c r="B118" i="22"/>
  <c r="C118" i="22" s="1"/>
  <c r="T17" i="16"/>
  <c r="D368" i="22"/>
  <c r="T101" i="16"/>
  <c r="M174" i="16"/>
  <c r="F393" i="22"/>
  <c r="I393" i="22" s="1"/>
  <c r="M176" i="16"/>
  <c r="F457" i="22"/>
  <c r="I457" i="22" s="1"/>
  <c r="G863" i="22"/>
  <c r="H863" i="22"/>
  <c r="U8" i="23"/>
  <c r="F58" i="22"/>
  <c r="E58" i="22"/>
  <c r="B460" i="22"/>
  <c r="P28" i="16"/>
  <c r="N43" i="13"/>
  <c r="N33" i="13"/>
  <c r="N95" i="14" s="1"/>
  <c r="N28" i="13"/>
  <c r="N91" i="14" s="1"/>
  <c r="N29" i="13"/>
  <c r="N92" i="14" s="1"/>
  <c r="N36" i="13"/>
  <c r="N40" i="13"/>
  <c r="N35" i="13"/>
  <c r="N97" i="14" s="1"/>
  <c r="N39" i="13"/>
  <c r="N34" i="13"/>
  <c r="N96" i="14" s="1"/>
  <c r="N31" i="13"/>
  <c r="N93" i="14" s="1"/>
  <c r="N27" i="13"/>
  <c r="N30" i="13"/>
  <c r="N26" i="13"/>
  <c r="N90" i="14" s="1"/>
  <c r="N25" i="13"/>
  <c r="N89" i="14" s="1"/>
  <c r="N41" i="13"/>
  <c r="N42" i="13"/>
  <c r="N37" i="13"/>
  <c r="N38" i="13"/>
  <c r="N32" i="13"/>
  <c r="N94" i="14" s="1"/>
  <c r="D802" i="22"/>
  <c r="P115" i="16"/>
  <c r="P32" i="16"/>
  <c r="N96" i="13"/>
  <c r="B581" i="22"/>
  <c r="C581" i="22" s="1"/>
  <c r="O25" i="23" s="1"/>
  <c r="B114" i="22"/>
  <c r="C114" i="22" s="1"/>
  <c r="P17" i="16"/>
  <c r="B428" i="22"/>
  <c r="P27" i="16"/>
  <c r="D738" i="22"/>
  <c r="P113" i="16"/>
  <c r="C236" i="22"/>
  <c r="P59" i="16"/>
  <c r="C460" i="22"/>
  <c r="P66" i="16"/>
  <c r="B236" i="22"/>
  <c r="E236" i="22" s="1"/>
  <c r="P21" i="16"/>
  <c r="D770" i="22"/>
  <c r="P221" i="16"/>
  <c r="P223" i="16"/>
  <c r="D834" i="22"/>
  <c r="P60" i="16"/>
  <c r="C268" i="22"/>
  <c r="B644" i="22"/>
  <c r="D644" i="22" s="1"/>
  <c r="R34" i="16"/>
  <c r="R219" i="16"/>
  <c r="D708" i="22"/>
  <c r="B836" i="22"/>
  <c r="R40" i="16"/>
  <c r="F868" i="22"/>
  <c r="R224" i="16"/>
  <c r="G430" i="22"/>
  <c r="R210" i="16"/>
  <c r="R25" i="16"/>
  <c r="B366" i="22"/>
  <c r="F740" i="22"/>
  <c r="R220" i="16"/>
  <c r="R62" i="16"/>
  <c r="C334" i="22"/>
  <c r="Q28" i="16"/>
  <c r="B461" i="22"/>
  <c r="Q210" i="16"/>
  <c r="G429" i="22"/>
  <c r="C269" i="22"/>
  <c r="Q60" i="16"/>
  <c r="Q77" i="16"/>
  <c r="C803" i="22"/>
  <c r="Q103" i="16"/>
  <c r="D429" i="22"/>
  <c r="Q71" i="16"/>
  <c r="C612" i="22"/>
  <c r="O116" i="13"/>
  <c r="B675" i="22"/>
  <c r="D675" i="22" s="1"/>
  <c r="P28" i="23" s="1"/>
  <c r="Q35" i="16"/>
  <c r="B397" i="22"/>
  <c r="Q26" i="16"/>
  <c r="D803" i="22"/>
  <c r="Q115" i="16"/>
  <c r="B429" i="22"/>
  <c r="Q27" i="16"/>
  <c r="Q79" i="16"/>
  <c r="C867" i="22"/>
  <c r="Q64" i="16"/>
  <c r="C397" i="22"/>
  <c r="Q54" i="16"/>
  <c r="C85" i="22"/>
  <c r="Q65" i="16"/>
  <c r="C429" i="22"/>
  <c r="Q17" i="16"/>
  <c r="B115" i="22"/>
  <c r="C115" i="22" s="1"/>
  <c r="V29" i="23"/>
  <c r="G713" i="22"/>
  <c r="F713" i="22"/>
  <c r="F871" i="22"/>
  <c r="U224" i="16"/>
  <c r="B305" i="22"/>
  <c r="U23" i="16"/>
  <c r="U18" i="16"/>
  <c r="B149" i="22"/>
  <c r="F807" i="22"/>
  <c r="U222" i="16"/>
  <c r="U66" i="16"/>
  <c r="C465" i="22"/>
  <c r="U77" i="16"/>
  <c r="C807" i="22"/>
  <c r="B401" i="22"/>
  <c r="U26" i="16"/>
  <c r="D839" i="22"/>
  <c r="U223" i="16"/>
  <c r="B496" i="22"/>
  <c r="C496" i="22" s="1"/>
  <c r="S93" i="13"/>
  <c r="U29" i="16"/>
  <c r="U79" i="16"/>
  <c r="C871" i="22"/>
  <c r="D871" i="22"/>
  <c r="U117" i="16"/>
  <c r="U100" i="16"/>
  <c r="D337" i="22"/>
  <c r="U209" i="16"/>
  <c r="G401" i="22"/>
  <c r="U37" i="16"/>
  <c r="B743" i="22"/>
  <c r="B465" i="22"/>
  <c r="U28" i="16"/>
  <c r="B89" i="22"/>
  <c r="E89" i="22" s="1"/>
  <c r="U16" i="16"/>
  <c r="B647" i="22"/>
  <c r="D647" i="22" s="1"/>
  <c r="U34" i="16"/>
  <c r="C87" i="22"/>
  <c r="S54" i="16"/>
  <c r="B869" i="22"/>
  <c r="S41" i="16"/>
  <c r="S15" i="16"/>
  <c r="B55" i="22"/>
  <c r="S64" i="16"/>
  <c r="C399" i="22"/>
  <c r="S65" i="16"/>
  <c r="C431" i="22"/>
  <c r="D367" i="22"/>
  <c r="S101" i="16"/>
  <c r="S19" i="16"/>
  <c r="B179" i="22"/>
  <c r="S17" i="16"/>
  <c r="B117" i="22"/>
  <c r="C117" i="22" s="1"/>
  <c r="B431" i="22"/>
  <c r="S27" i="16"/>
  <c r="B399" i="22"/>
  <c r="S26" i="16"/>
  <c r="B335" i="22"/>
  <c r="S24" i="16"/>
  <c r="S21" i="16"/>
  <c r="B239" i="22"/>
  <c r="D869" i="22"/>
  <c r="S117" i="16"/>
  <c r="C367" i="22"/>
  <c r="S63" i="16"/>
  <c r="B805" i="22"/>
  <c r="S39" i="16"/>
  <c r="B709" i="22"/>
  <c r="S36" i="16"/>
  <c r="B704" i="22"/>
  <c r="N36" i="16"/>
  <c r="D458" i="22"/>
  <c r="N104" i="16"/>
  <c r="L93" i="13"/>
  <c r="B489" i="22"/>
  <c r="C489" i="22" s="1"/>
  <c r="N29" i="16"/>
  <c r="N77" i="16"/>
  <c r="C800" i="22"/>
  <c r="D832" i="22"/>
  <c r="N223" i="16"/>
  <c r="N30" i="16"/>
  <c r="B519" i="22"/>
  <c r="C519" i="22" s="1"/>
  <c r="L94" i="13"/>
  <c r="N75" i="16"/>
  <c r="C736" i="22"/>
  <c r="G394" i="22"/>
  <c r="N209" i="16"/>
  <c r="F864" i="22"/>
  <c r="N224" i="16"/>
  <c r="N117" i="16"/>
  <c r="D864" i="22"/>
  <c r="D362" i="22"/>
  <c r="N101" i="16"/>
  <c r="C609" i="22"/>
  <c r="N71" i="16"/>
  <c r="L116" i="13"/>
  <c r="H307" i="22"/>
  <c r="G307" i="22"/>
  <c r="V16" i="23"/>
  <c r="D363" i="22"/>
  <c r="O101" i="16"/>
  <c r="O34" i="16"/>
  <c r="B641" i="22"/>
  <c r="D641" i="22" s="1"/>
  <c r="B610" i="22"/>
  <c r="M97" i="13"/>
  <c r="O33" i="16"/>
  <c r="C737" i="22"/>
  <c r="O75" i="16"/>
  <c r="O100" i="16"/>
  <c r="D331" i="22"/>
  <c r="D769" i="22"/>
  <c r="O221" i="16"/>
  <c r="O64" i="16"/>
  <c r="C395" i="22"/>
  <c r="O38" i="16"/>
  <c r="B769" i="22"/>
  <c r="O20" i="16"/>
  <c r="B205" i="22"/>
  <c r="C205" i="22" s="1"/>
  <c r="F801" i="22"/>
  <c r="O222" i="16"/>
  <c r="D427" i="22"/>
  <c r="O103" i="16"/>
  <c r="B673" i="22"/>
  <c r="D673" i="22" s="1"/>
  <c r="N28" i="23" s="1"/>
  <c r="O35" i="16"/>
  <c r="O117" i="16"/>
  <c r="D865" i="22"/>
  <c r="O57" i="16"/>
  <c r="C175" i="22"/>
  <c r="B427" i="22"/>
  <c r="H427" i="22" s="1"/>
  <c r="O27" i="16"/>
  <c r="O219" i="16"/>
  <c r="D705" i="22"/>
  <c r="H393" i="22"/>
  <c r="V20" i="23"/>
  <c r="L435" i="22"/>
  <c r="K435" i="22"/>
  <c r="J435" i="22"/>
  <c r="B838" i="22"/>
  <c r="E838" i="22" s="1"/>
  <c r="T40" i="16"/>
  <c r="C870" i="22"/>
  <c r="T79" i="16"/>
  <c r="T38" i="16"/>
  <c r="B774" i="22"/>
  <c r="C464" i="22"/>
  <c r="T66" i="16"/>
  <c r="T62" i="16"/>
  <c r="C336" i="22"/>
  <c r="B870" i="22"/>
  <c r="T41" i="16"/>
  <c r="T61" i="16"/>
  <c r="C304" i="22"/>
  <c r="D870" i="22"/>
  <c r="T117" i="16"/>
  <c r="T54" i="16"/>
  <c r="C88" i="22"/>
  <c r="T219" i="16"/>
  <c r="D710" i="22"/>
  <c r="C432" i="22"/>
  <c r="T65" i="16"/>
  <c r="D336" i="22"/>
  <c r="T100" i="16"/>
  <c r="D774" i="22"/>
  <c r="T221" i="16"/>
  <c r="T224" i="16"/>
  <c r="F870" i="22"/>
  <c r="T19" i="16"/>
  <c r="B180" i="22"/>
  <c r="E329" i="22"/>
  <c r="G329" i="22" s="1"/>
  <c r="M138" i="16"/>
  <c r="C141" i="22"/>
  <c r="D141" i="22" s="1"/>
  <c r="M132" i="16"/>
  <c r="M137" i="16"/>
  <c r="D297" i="22"/>
  <c r="F297" i="22" s="1"/>
  <c r="H306" i="22"/>
  <c r="G306" i="22"/>
  <c r="U16" i="23"/>
  <c r="I370" i="22"/>
  <c r="H370" i="22"/>
  <c r="U18" i="23"/>
  <c r="C364" i="22"/>
  <c r="P63" i="16"/>
  <c r="B176" i="22"/>
  <c r="P19" i="16"/>
  <c r="P79" i="16"/>
  <c r="C866" i="22"/>
  <c r="P29" i="16"/>
  <c r="N93" i="13"/>
  <c r="B491" i="22"/>
  <c r="C491" i="22" s="1"/>
  <c r="B332" i="22"/>
  <c r="P24" i="16"/>
  <c r="P65" i="16"/>
  <c r="C428" i="22"/>
  <c r="C802" i="22"/>
  <c r="P77" i="16"/>
  <c r="B268" i="22"/>
  <c r="E268" i="22" s="1"/>
  <c r="P22" i="16"/>
  <c r="D611" i="22"/>
  <c r="P109" i="16"/>
  <c r="N130" i="13"/>
  <c r="P39" i="16"/>
  <c r="B802" i="22"/>
  <c r="H802" i="22" s="1"/>
  <c r="O32" i="23" s="1"/>
  <c r="P209" i="16"/>
  <c r="G396" i="22"/>
  <c r="P62" i="16"/>
  <c r="C332" i="22"/>
  <c r="B364" i="22"/>
  <c r="P25" i="16"/>
  <c r="P23" i="16"/>
  <c r="B300" i="22"/>
  <c r="E300" i="22" s="1"/>
  <c r="P35" i="16"/>
  <c r="B674" i="22"/>
  <c r="D674" i="22" s="1"/>
  <c r="O28" i="23" s="1"/>
  <c r="V8" i="23"/>
  <c r="F59" i="22"/>
  <c r="E59" i="22"/>
  <c r="V14" i="23"/>
  <c r="H243" i="22"/>
  <c r="G243" i="22"/>
  <c r="B676" i="22"/>
  <c r="D676" i="22" s="1"/>
  <c r="Q28" i="23" s="1"/>
  <c r="R35" i="16"/>
  <c r="P28" i="13"/>
  <c r="P91" i="14" s="1"/>
  <c r="P38" i="13"/>
  <c r="P41" i="13"/>
  <c r="P36" i="13"/>
  <c r="P34" i="13"/>
  <c r="P96" i="14" s="1"/>
  <c r="P39" i="13"/>
  <c r="P40" i="13"/>
  <c r="P37" i="13"/>
  <c r="P30" i="13"/>
  <c r="P27" i="13"/>
  <c r="P33" i="13"/>
  <c r="P95" i="14" s="1"/>
  <c r="P26" i="13"/>
  <c r="P90" i="14" s="1"/>
  <c r="P31" i="13"/>
  <c r="P93" i="14" s="1"/>
  <c r="P42" i="13"/>
  <c r="P29" i="13"/>
  <c r="P92" i="14" s="1"/>
  <c r="P43" i="13"/>
  <c r="P32" i="13"/>
  <c r="P94" i="14" s="1"/>
  <c r="P35" i="13"/>
  <c r="P97" i="14" s="1"/>
  <c r="P25" i="13"/>
  <c r="P89" i="14" s="1"/>
  <c r="R63" i="16"/>
  <c r="C366" i="22"/>
  <c r="R54" i="16"/>
  <c r="C86" i="22"/>
  <c r="R221" i="16"/>
  <c r="D772" i="22"/>
  <c r="D836" i="22"/>
  <c r="R223" i="16"/>
  <c r="R24" i="16"/>
  <c r="B334" i="22"/>
  <c r="C178" i="22"/>
  <c r="R57" i="16"/>
  <c r="R20" i="16"/>
  <c r="B208" i="22"/>
  <c r="C208" i="22" s="1"/>
  <c r="F804" i="22"/>
  <c r="R222" i="16"/>
  <c r="B178" i="22"/>
  <c r="R19" i="16"/>
  <c r="D334" i="22"/>
  <c r="R100" i="16"/>
  <c r="P97" i="13"/>
  <c r="R33" i="16"/>
  <c r="B613" i="22"/>
  <c r="P95" i="13"/>
  <c r="R31" i="16"/>
  <c r="B553" i="22"/>
  <c r="C553" i="22" s="1"/>
  <c r="R39" i="16"/>
  <c r="B804" i="22"/>
  <c r="B86" i="22"/>
  <c r="R16" i="16"/>
  <c r="B116" i="22"/>
  <c r="C116" i="22" s="1"/>
  <c r="R17" i="16"/>
  <c r="R21" i="16"/>
  <c r="B238" i="22"/>
  <c r="C238" i="22"/>
  <c r="R59" i="16"/>
  <c r="E257" i="16"/>
  <c r="E53" i="18"/>
  <c r="D739" i="22"/>
  <c r="Q113" i="16"/>
  <c r="Q61" i="16"/>
  <c r="C301" i="22"/>
  <c r="B835" i="22"/>
  <c r="Q40" i="16"/>
  <c r="Q59" i="16"/>
  <c r="C237" i="22"/>
  <c r="B867" i="22"/>
  <c r="Q41" i="16"/>
  <c r="F803" i="22"/>
  <c r="Q222" i="16"/>
  <c r="F867" i="22"/>
  <c r="Q224" i="16"/>
  <c r="B269" i="22"/>
  <c r="E269" i="22" s="1"/>
  <c r="Q22" i="16"/>
  <c r="Q101" i="16"/>
  <c r="D365" i="22"/>
  <c r="Q62" i="16"/>
  <c r="C333" i="22"/>
  <c r="G397" i="22"/>
  <c r="Q209" i="16"/>
  <c r="F649" i="22"/>
  <c r="E649" i="22"/>
  <c r="V27" i="23"/>
  <c r="J745" i="22"/>
  <c r="I745" i="22"/>
  <c r="V30" i="23"/>
  <c r="B871" i="22"/>
  <c r="U41" i="16"/>
  <c r="U27" i="16"/>
  <c r="B433" i="22"/>
  <c r="U24" i="16"/>
  <c r="B337" i="22"/>
  <c r="S33" i="13"/>
  <c r="S95" i="14" s="1"/>
  <c r="S30" i="13"/>
  <c r="S26" i="13"/>
  <c r="S90" i="14" s="1"/>
  <c r="S35" i="13"/>
  <c r="S97" i="14" s="1"/>
  <c r="S27" i="13"/>
  <c r="S40" i="13"/>
  <c r="S34" i="13"/>
  <c r="S96" i="14" s="1"/>
  <c r="S31" i="13"/>
  <c r="S93" i="14" s="1"/>
  <c r="S28" i="13"/>
  <c r="S91" i="14" s="1"/>
  <c r="S37" i="13"/>
  <c r="S39" i="13"/>
  <c r="S42" i="13"/>
  <c r="S36" i="13"/>
  <c r="S32" i="13"/>
  <c r="S94" i="14" s="1"/>
  <c r="S29" i="13"/>
  <c r="S92" i="14" s="1"/>
  <c r="S43" i="13"/>
  <c r="S41" i="13"/>
  <c r="S25" i="13"/>
  <c r="S89" i="14" s="1"/>
  <c r="S38" i="13"/>
  <c r="U63" i="16"/>
  <c r="C369" i="22"/>
  <c r="U75" i="16"/>
  <c r="C743" i="22"/>
  <c r="U17" i="16"/>
  <c r="B119" i="22"/>
  <c r="C119" i="22" s="1"/>
  <c r="D711" i="22"/>
  <c r="U219" i="16"/>
  <c r="U21" i="16"/>
  <c r="B241" i="22"/>
  <c r="D465" i="22"/>
  <c r="U104" i="16"/>
  <c r="U65" i="16"/>
  <c r="C433" i="22"/>
  <c r="B369" i="22"/>
  <c r="F369" i="22" s="1"/>
  <c r="U25" i="16"/>
  <c r="B273" i="22"/>
  <c r="U22" i="16"/>
  <c r="D401" i="22"/>
  <c r="U102" i="16"/>
  <c r="C273" i="22"/>
  <c r="U60" i="16"/>
  <c r="E259" i="16"/>
  <c r="E55" i="18"/>
  <c r="E60" i="18"/>
  <c r="E264" i="16"/>
  <c r="E47" i="19" s="1"/>
  <c r="E260" i="16"/>
  <c r="E43" i="19" s="1"/>
  <c r="E94" i="19" s="1"/>
  <c r="E56" i="18"/>
  <c r="C463" i="22"/>
  <c r="S66" i="16"/>
  <c r="Q95" i="13"/>
  <c r="B554" i="22"/>
  <c r="C554" i="22" s="1"/>
  <c r="S31" i="16"/>
  <c r="S223" i="16"/>
  <c r="D837" i="22"/>
  <c r="D399" i="22"/>
  <c r="S102" i="16"/>
  <c r="B463" i="22"/>
  <c r="S28" i="16"/>
  <c r="S40" i="16"/>
  <c r="B837" i="22"/>
  <c r="G431" i="22"/>
  <c r="S210" i="16"/>
  <c r="Q97" i="13"/>
  <c r="B614" i="22"/>
  <c r="S33" i="16"/>
  <c r="S220" i="16"/>
  <c r="F741" i="22"/>
  <c r="Q96" i="13"/>
  <c r="B584" i="22"/>
  <c r="C584" i="22" s="1"/>
  <c r="R25" i="23" s="1"/>
  <c r="S32" i="16"/>
  <c r="B303" i="22"/>
  <c r="E303" i="22" s="1"/>
  <c r="S23" i="16"/>
  <c r="S57" i="16"/>
  <c r="C179" i="22"/>
  <c r="S35" i="16"/>
  <c r="B677" i="22"/>
  <c r="D677" i="22" s="1"/>
  <c r="R28" i="23" s="1"/>
  <c r="S25" i="16"/>
  <c r="B367" i="22"/>
  <c r="F367" i="22" s="1"/>
  <c r="S34" i="16"/>
  <c r="B645" i="22"/>
  <c r="D645" i="22" s="1"/>
  <c r="S16" i="16"/>
  <c r="B87" i="22"/>
  <c r="E87" i="22" s="1"/>
  <c r="S103" i="16"/>
  <c r="D431" i="22"/>
  <c r="B174" i="22"/>
  <c r="N19" i="16"/>
  <c r="N63" i="16"/>
  <c r="C362" i="22"/>
  <c r="N38" i="16"/>
  <c r="B768" i="22"/>
  <c r="E768" i="22" s="1"/>
  <c r="B234" i="22"/>
  <c r="E234" i="22" s="1"/>
  <c r="N21" i="16"/>
  <c r="B82" i="22"/>
  <c r="N16" i="16"/>
  <c r="B50" i="22"/>
  <c r="N15" i="16"/>
  <c r="L31" i="13"/>
  <c r="L93" i="14" s="1"/>
  <c r="L40" i="13"/>
  <c r="L29" i="13"/>
  <c r="L92" i="14" s="1"/>
  <c r="L26" i="13"/>
  <c r="L90" i="14" s="1"/>
  <c r="L41" i="13"/>
  <c r="L25" i="13"/>
  <c r="L89" i="14" s="1"/>
  <c r="L34" i="13"/>
  <c r="L96" i="14" s="1"/>
  <c r="L42" i="13"/>
  <c r="L27" i="13"/>
  <c r="L35" i="13"/>
  <c r="L97" i="14" s="1"/>
  <c r="L39" i="13"/>
  <c r="L43" i="13"/>
  <c r="L33" i="13"/>
  <c r="L95" i="14" s="1"/>
  <c r="L30" i="13"/>
  <c r="L37" i="13"/>
  <c r="L38" i="13"/>
  <c r="L28" i="13"/>
  <c r="L91" i="14" s="1"/>
  <c r="L32" i="13"/>
  <c r="L94" i="14" s="1"/>
  <c r="L36" i="13"/>
  <c r="B736" i="22"/>
  <c r="N37" i="16"/>
  <c r="N27" i="16"/>
  <c r="B426" i="22"/>
  <c r="B330" i="22"/>
  <c r="N24" i="16"/>
  <c r="G426" i="22"/>
  <c r="N210" i="16"/>
  <c r="L130" i="13"/>
  <c r="D609" i="22"/>
  <c r="N109" i="16"/>
  <c r="B579" i="22"/>
  <c r="C579" i="22" s="1"/>
  <c r="M25" i="23" s="1"/>
  <c r="N32" i="16"/>
  <c r="L96" i="13"/>
  <c r="N57" i="16"/>
  <c r="C174" i="22"/>
  <c r="B672" i="22"/>
  <c r="D672" i="22" s="1"/>
  <c r="M28" i="23" s="1"/>
  <c r="N35" i="16"/>
  <c r="H371" i="22"/>
  <c r="V18" i="23"/>
  <c r="I371" i="22"/>
  <c r="V19" i="23"/>
  <c r="K403" i="22"/>
  <c r="L403" i="22"/>
  <c r="J403" i="22"/>
  <c r="M116" i="13"/>
  <c r="C610" i="22"/>
  <c r="O71" i="16"/>
  <c r="O16" i="16"/>
  <c r="B83" i="22"/>
  <c r="E83" i="22" s="1"/>
  <c r="C363" i="22"/>
  <c r="O63" i="16"/>
  <c r="O37" i="16"/>
  <c r="B737" i="22"/>
  <c r="B51" i="22"/>
  <c r="O15" i="16"/>
  <c r="D833" i="22"/>
  <c r="O223" i="16"/>
  <c r="G459" i="22"/>
  <c r="O211" i="16"/>
  <c r="O17" i="16"/>
  <c r="B113" i="22"/>
  <c r="C113" i="22" s="1"/>
  <c r="M96" i="13"/>
  <c r="B580" i="22"/>
  <c r="C580" i="22" s="1"/>
  <c r="N25" i="23" s="1"/>
  <c r="O32" i="16"/>
  <c r="C235" i="22"/>
  <c r="O59" i="16"/>
  <c r="O224" i="16"/>
  <c r="F865" i="22"/>
  <c r="B705" i="22"/>
  <c r="E705" i="22" s="1"/>
  <c r="O36" i="16"/>
  <c r="C801" i="22"/>
  <c r="O77" i="16"/>
  <c r="O79" i="16"/>
  <c r="C865" i="22"/>
  <c r="O113" i="16"/>
  <c r="D737" i="22"/>
  <c r="B175" i="22"/>
  <c r="E175" i="22" s="1"/>
  <c r="O19" i="16"/>
  <c r="H457" i="22"/>
  <c r="F617" i="22"/>
  <c r="E617" i="22"/>
  <c r="R116" i="13"/>
  <c r="T71" i="16"/>
  <c r="C615" i="22"/>
  <c r="G400" i="22"/>
  <c r="T209" i="16"/>
  <c r="R94" i="13"/>
  <c r="B525" i="22"/>
  <c r="C525" i="22" s="1"/>
  <c r="T30" i="16"/>
  <c r="T63" i="16"/>
  <c r="C368" i="22"/>
  <c r="B304" i="22"/>
  <c r="E304" i="22" s="1"/>
  <c r="T23" i="16"/>
  <c r="B56" i="22"/>
  <c r="T15" i="16"/>
  <c r="B88" i="22"/>
  <c r="E88" i="22" s="1"/>
  <c r="T16" i="16"/>
  <c r="D400" i="22"/>
  <c r="T102" i="16"/>
  <c r="B495" i="22"/>
  <c r="C495" i="22" s="1"/>
  <c r="T29" i="16"/>
  <c r="R93" i="13"/>
  <c r="T32" i="16"/>
  <c r="R96" i="13"/>
  <c r="B585" i="22"/>
  <c r="C585" i="22" s="1"/>
  <c r="S25" i="23" s="1"/>
  <c r="T210" i="16"/>
  <c r="G432" i="22"/>
  <c r="T18" i="16"/>
  <c r="B148" i="22"/>
  <c r="T222" i="16"/>
  <c r="F806" i="22"/>
  <c r="T34" i="16"/>
  <c r="B646" i="22"/>
  <c r="D646" i="22" s="1"/>
  <c r="D81" i="22"/>
  <c r="F81" i="22" s="1"/>
  <c r="M130" i="16"/>
  <c r="E361" i="22"/>
  <c r="G361" i="22" s="1"/>
  <c r="M139" i="16"/>
  <c r="F425" i="22"/>
  <c r="I425" i="22" s="1"/>
  <c r="M175" i="16"/>
  <c r="E263" i="16"/>
  <c r="E46" i="19" s="1"/>
  <c r="E97" i="19" s="1"/>
  <c r="E59" i="18"/>
  <c r="H274" i="22"/>
  <c r="G274" i="22"/>
  <c r="U15" i="23"/>
  <c r="B770" i="22"/>
  <c r="E770" i="22" s="1"/>
  <c r="P38" i="16"/>
  <c r="B144" i="22"/>
  <c r="P18" i="16"/>
  <c r="C176" i="22"/>
  <c r="P57" i="16"/>
  <c r="N94" i="13"/>
  <c r="B521" i="22"/>
  <c r="C521" i="22" s="1"/>
  <c r="P30" i="16"/>
  <c r="P15" i="16"/>
  <c r="B52" i="22"/>
  <c r="D396" i="22"/>
  <c r="P102" i="16"/>
  <c r="P100" i="16"/>
  <c r="D332" i="22"/>
  <c r="P117" i="16"/>
  <c r="D866" i="22"/>
  <c r="P71" i="16"/>
  <c r="N116" i="13"/>
  <c r="C611" i="22"/>
  <c r="P36" i="16"/>
  <c r="B706" i="22"/>
  <c r="E706" i="22" s="1"/>
  <c r="P220" i="16"/>
  <c r="F738" i="22"/>
  <c r="P210" i="16"/>
  <c r="G428" i="22"/>
  <c r="P54" i="16"/>
  <c r="C84" i="22"/>
  <c r="D428" i="22"/>
  <c r="P103" i="16"/>
  <c r="D460" i="22"/>
  <c r="P104" i="16"/>
  <c r="D366" i="22"/>
  <c r="R101" i="16"/>
  <c r="B146" i="22"/>
  <c r="R18" i="16"/>
  <c r="D462" i="22"/>
  <c r="R104" i="16"/>
  <c r="C430" i="22"/>
  <c r="R65" i="16"/>
  <c r="P94" i="13"/>
  <c r="B523" i="22"/>
  <c r="C523" i="22" s="1"/>
  <c r="R30" i="16"/>
  <c r="B54" i="22"/>
  <c r="R15" i="16"/>
  <c r="R102" i="16"/>
  <c r="D398" i="22"/>
  <c r="R109" i="16"/>
  <c r="D613" i="22"/>
  <c r="P130" i="13"/>
  <c r="R41" i="16"/>
  <c r="B868" i="22"/>
  <c r="R75" i="16"/>
  <c r="C740" i="22"/>
  <c r="P96" i="13"/>
  <c r="B583" i="22"/>
  <c r="C583" i="22" s="1"/>
  <c r="Q25" i="23" s="1"/>
  <c r="R32" i="16"/>
  <c r="R26" i="16"/>
  <c r="B398" i="22"/>
  <c r="H398" i="22" s="1"/>
  <c r="R103" i="16"/>
  <c r="D430" i="22"/>
  <c r="P93" i="13"/>
  <c r="B493" i="22"/>
  <c r="C493" i="22" s="1"/>
  <c r="R29" i="16"/>
  <c r="R22" i="16"/>
  <c r="B270" i="22"/>
  <c r="E270" i="22" s="1"/>
  <c r="R113" i="16"/>
  <c r="D740" i="22"/>
  <c r="R77" i="16"/>
  <c r="C804" i="22"/>
  <c r="C462" i="22"/>
  <c r="R66" i="16"/>
  <c r="D804" i="22"/>
  <c r="R115" i="16"/>
  <c r="H735" i="22"/>
  <c r="G735" i="22"/>
  <c r="U22" i="23"/>
  <c r="D497" i="22"/>
  <c r="E45" i="18"/>
  <c r="E249" i="16"/>
  <c r="U9" i="23"/>
  <c r="H90" i="22"/>
  <c r="G90" i="22"/>
  <c r="E258" i="16"/>
  <c r="E54" i="18"/>
  <c r="B53" i="22"/>
  <c r="Q15" i="16"/>
  <c r="B365" i="22"/>
  <c r="Q25" i="16"/>
  <c r="B643" i="22"/>
  <c r="D643" i="22" s="1"/>
  <c r="Q34" i="16"/>
  <c r="Q66" i="16"/>
  <c r="C461" i="22"/>
  <c r="Q24" i="16"/>
  <c r="B333" i="22"/>
  <c r="O33" i="13"/>
  <c r="O95" i="14" s="1"/>
  <c r="O35" i="13"/>
  <c r="O97" i="14" s="1"/>
  <c r="O37" i="13"/>
  <c r="O38" i="13"/>
  <c r="O39" i="13"/>
  <c r="O26" i="13"/>
  <c r="O90" i="14" s="1"/>
  <c r="O40" i="13"/>
  <c r="O30" i="13"/>
  <c r="O34" i="13"/>
  <c r="O96" i="14" s="1"/>
  <c r="O28" i="13"/>
  <c r="O91" i="14" s="1"/>
  <c r="O27" i="13"/>
  <c r="O36" i="13"/>
  <c r="O31" i="13"/>
  <c r="O93" i="14" s="1"/>
  <c r="O29" i="13"/>
  <c r="O92" i="14" s="1"/>
  <c r="O41" i="13"/>
  <c r="O32" i="13"/>
  <c r="O94" i="14" s="1"/>
  <c r="O43" i="13"/>
  <c r="O42" i="13"/>
  <c r="O25" i="13"/>
  <c r="O89" i="14" s="1"/>
  <c r="Q38" i="16"/>
  <c r="B771" i="22"/>
  <c r="E771" i="22" s="1"/>
  <c r="D461" i="22"/>
  <c r="Q104" i="16"/>
  <c r="B207" i="22"/>
  <c r="C207" i="22" s="1"/>
  <c r="Q20" i="16"/>
  <c r="Q219" i="16"/>
  <c r="D707" i="22"/>
  <c r="Q223" i="16"/>
  <c r="D835" i="22"/>
  <c r="B582" i="22"/>
  <c r="C582" i="22" s="1"/>
  <c r="P25" i="23" s="1"/>
  <c r="Q32" i="16"/>
  <c r="O96" i="13"/>
  <c r="D612" i="22"/>
  <c r="Q109" i="16"/>
  <c r="O130" i="13"/>
  <c r="Q16" i="16"/>
  <c r="B85" i="22"/>
  <c r="E85" i="22" s="1"/>
  <c r="Q211" i="16"/>
  <c r="G461" i="22"/>
  <c r="C365" i="22"/>
  <c r="Q63" i="16"/>
  <c r="V15" i="23"/>
  <c r="H275" i="22"/>
  <c r="G275" i="22"/>
  <c r="U61" i="16"/>
  <c r="C305" i="22"/>
  <c r="U210" i="16"/>
  <c r="G433" i="22"/>
  <c r="D807" i="22"/>
  <c r="U115" i="16"/>
  <c r="U64" i="16"/>
  <c r="C401" i="22"/>
  <c r="U39" i="16"/>
  <c r="B807" i="22"/>
  <c r="C241" i="22"/>
  <c r="U59" i="16"/>
  <c r="U35" i="16"/>
  <c r="B679" i="22"/>
  <c r="D679" i="22" s="1"/>
  <c r="T28" i="23" s="1"/>
  <c r="U57" i="16"/>
  <c r="C181" i="22"/>
  <c r="U211" i="16"/>
  <c r="G465" i="22"/>
  <c r="B556" i="22"/>
  <c r="C556" i="22" s="1"/>
  <c r="U31" i="16"/>
  <c r="S95" i="13"/>
  <c r="U40" i="16"/>
  <c r="B839" i="22"/>
  <c r="E839" i="22" s="1"/>
  <c r="C337" i="22"/>
  <c r="U62" i="16"/>
  <c r="B711" i="22"/>
  <c r="E711" i="22" s="1"/>
  <c r="U36" i="16"/>
  <c r="U32" i="16"/>
  <c r="S96" i="13"/>
  <c r="B586" i="22"/>
  <c r="C586" i="22" s="1"/>
  <c r="T25" i="23" s="1"/>
  <c r="E265" i="22"/>
  <c r="E173" i="22"/>
  <c r="U12" i="23"/>
  <c r="H182" i="22"/>
  <c r="G182" i="22"/>
  <c r="F150" i="22"/>
  <c r="E150" i="22"/>
  <c r="U11" i="23"/>
  <c r="U23" i="23"/>
  <c r="D527" i="22"/>
  <c r="C805" i="22"/>
  <c r="S77" i="16"/>
  <c r="Q94" i="13"/>
  <c r="B524" i="22"/>
  <c r="C524" i="22" s="1"/>
  <c r="S30" i="16"/>
  <c r="S224" i="16"/>
  <c r="F869" i="22"/>
  <c r="S209" i="16"/>
  <c r="G399" i="22"/>
  <c r="S20" i="16"/>
  <c r="B209" i="22"/>
  <c r="C209" i="22" s="1"/>
  <c r="S59" i="16"/>
  <c r="C239" i="22"/>
  <c r="F805" i="22"/>
  <c r="S222" i="16"/>
  <c r="S29" i="16"/>
  <c r="Q93" i="13"/>
  <c r="B494" i="22"/>
  <c r="C494" i="22" s="1"/>
  <c r="S221" i="16"/>
  <c r="D773" i="22"/>
  <c r="S18" i="16"/>
  <c r="B147" i="22"/>
  <c r="D709" i="22"/>
  <c r="S219" i="16"/>
  <c r="Q116" i="13"/>
  <c r="C614" i="22"/>
  <c r="S71" i="16"/>
  <c r="S100" i="16"/>
  <c r="D335" i="22"/>
  <c r="C741" i="22"/>
  <c r="S75" i="16"/>
  <c r="N39" i="16"/>
  <c r="B800" i="22"/>
  <c r="H800" i="22" s="1"/>
  <c r="M32" i="23" s="1"/>
  <c r="N65" i="16"/>
  <c r="C426" i="22"/>
  <c r="B362" i="22"/>
  <c r="F362" i="22" s="1"/>
  <c r="N25" i="16"/>
  <c r="D704" i="22"/>
  <c r="N219" i="16"/>
  <c r="B832" i="22"/>
  <c r="E832" i="22" s="1"/>
  <c r="G832" i="22" s="1"/>
  <c r="N40" i="16"/>
  <c r="C458" i="22"/>
  <c r="N66" i="16"/>
  <c r="N23" i="16"/>
  <c r="B298" i="22"/>
  <c r="N18" i="16"/>
  <c r="B142" i="22"/>
  <c r="N220" i="16"/>
  <c r="F736" i="22"/>
  <c r="C864" i="22"/>
  <c r="N79" i="16"/>
  <c r="C60" i="18" s="1"/>
  <c r="B458" i="22"/>
  <c r="H458" i="22" s="1"/>
  <c r="N28" i="16"/>
  <c r="N61" i="16"/>
  <c r="C298" i="22"/>
  <c r="N100" i="16"/>
  <c r="D330" i="22"/>
  <c r="B394" i="22"/>
  <c r="H394" i="22" s="1"/>
  <c r="N26" i="16"/>
  <c r="D426" i="22"/>
  <c r="N103" i="16"/>
  <c r="B864" i="22"/>
  <c r="N41" i="16"/>
  <c r="C82" i="22"/>
  <c r="N54" i="16"/>
  <c r="O41" i="16"/>
  <c r="B865" i="22"/>
  <c r="O26" i="16"/>
  <c r="B395" i="22"/>
  <c r="H395" i="22" s="1"/>
  <c r="B801" i="22"/>
  <c r="H801" i="22" s="1"/>
  <c r="N32" i="23" s="1"/>
  <c r="O39" i="16"/>
  <c r="C331" i="22"/>
  <c r="O62" i="16"/>
  <c r="B550" i="22"/>
  <c r="C550" i="22" s="1"/>
  <c r="O31" i="16"/>
  <c r="M95" i="13"/>
  <c r="O60" i="16"/>
  <c r="C267" i="22"/>
  <c r="O104" i="16"/>
  <c r="D459" i="22"/>
  <c r="B331" i="22"/>
  <c r="O24" i="16"/>
  <c r="B490" i="22"/>
  <c r="C490" i="22" s="1"/>
  <c r="O29" i="16"/>
  <c r="M93" i="13"/>
  <c r="O22" i="16"/>
  <c r="B267" i="22"/>
  <c r="B363" i="22"/>
  <c r="F363" i="22" s="1"/>
  <c r="O25" i="16"/>
  <c r="B44" i="18" s="1"/>
  <c r="B138" i="18" s="1"/>
  <c r="C228" i="18" s="1"/>
  <c r="O28" i="16"/>
  <c r="B459" i="22"/>
  <c r="B143" i="22"/>
  <c r="O18" i="16"/>
  <c r="M32" i="13"/>
  <c r="M94" i="14" s="1"/>
  <c r="M33" i="13"/>
  <c r="M95" i="14" s="1"/>
  <c r="M30" i="13"/>
  <c r="M28" i="13"/>
  <c r="M91" i="14" s="1"/>
  <c r="M40" i="13"/>
  <c r="M27" i="13"/>
  <c r="M29" i="13"/>
  <c r="M92" i="14" s="1"/>
  <c r="M36" i="13"/>
  <c r="M42" i="13"/>
  <c r="M35" i="13"/>
  <c r="M97" i="14" s="1"/>
  <c r="M26" i="13"/>
  <c r="M90" i="14" s="1"/>
  <c r="M41" i="13"/>
  <c r="M39" i="13"/>
  <c r="M34" i="13"/>
  <c r="M96" i="14" s="1"/>
  <c r="M38" i="13"/>
  <c r="M25" i="13"/>
  <c r="M89" i="14" s="1"/>
  <c r="M31" i="13"/>
  <c r="M93" i="14" s="1"/>
  <c r="M43" i="13"/>
  <c r="M37" i="13"/>
  <c r="H361" i="22"/>
  <c r="L18" i="23"/>
  <c r="I361" i="22"/>
  <c r="L9" i="23"/>
  <c r="H81" i="22"/>
  <c r="G81" i="22"/>
  <c r="F832" i="22"/>
  <c r="G265" i="22"/>
  <c r="L15" i="23"/>
  <c r="H265" i="22"/>
  <c r="G771" i="22"/>
  <c r="F771" i="22"/>
  <c r="P31" i="23"/>
  <c r="G770" i="22"/>
  <c r="F770" i="22"/>
  <c r="O31" i="23"/>
  <c r="J425" i="22"/>
  <c r="L20" i="23"/>
  <c r="L425" i="22"/>
  <c r="K425" i="22"/>
  <c r="K393" i="22"/>
  <c r="J393" i="22"/>
  <c r="L19" i="23"/>
  <c r="L393" i="22"/>
  <c r="G838" i="22"/>
  <c r="F838" i="22"/>
  <c r="S33" i="23"/>
  <c r="L21" i="23"/>
  <c r="K457" i="22"/>
  <c r="J457" i="22"/>
  <c r="L457" i="22"/>
  <c r="L16" i="23"/>
  <c r="H297" i="22"/>
  <c r="G297" i="22"/>
  <c r="N29" i="23"/>
  <c r="G705" i="22"/>
  <c r="F705" i="22"/>
  <c r="F839" i="22"/>
  <c r="G839" i="22"/>
  <c r="T33" i="23"/>
  <c r="L11" i="23"/>
  <c r="F141" i="22"/>
  <c r="E141" i="22"/>
  <c r="G173" i="22"/>
  <c r="L12" i="23"/>
  <c r="H173" i="22"/>
  <c r="M31" i="23"/>
  <c r="G768" i="22"/>
  <c r="F768" i="22"/>
  <c r="E49" i="22"/>
  <c r="L8" i="23"/>
  <c r="F49" i="22"/>
  <c r="G233" i="22"/>
  <c r="L14" i="23"/>
  <c r="H233" i="22"/>
  <c r="T29" i="23"/>
  <c r="G711" i="22"/>
  <c r="F711" i="22"/>
  <c r="L17" i="23"/>
  <c r="E96" i="19"/>
  <c r="E143" i="19"/>
  <c r="C843" i="22"/>
  <c r="E140" i="19"/>
  <c r="E747" i="22"/>
  <c r="E98" i="19"/>
  <c r="F364" i="22" l="1"/>
  <c r="E86" i="22"/>
  <c r="E775" i="22"/>
  <c r="E177" i="22"/>
  <c r="M33" i="23"/>
  <c r="H459" i="22"/>
  <c r="E178" i="22"/>
  <c r="E837" i="22"/>
  <c r="E774" i="22"/>
  <c r="H429" i="22"/>
  <c r="O129" i="16"/>
  <c r="C51" i="22"/>
  <c r="D51" i="22" s="1"/>
  <c r="F395" i="22"/>
  <c r="I395" i="22" s="1"/>
  <c r="O174" i="16"/>
  <c r="O132" i="16"/>
  <c r="C143" i="22"/>
  <c r="D143" i="22" s="1"/>
  <c r="C35" i="18"/>
  <c r="C239" i="16"/>
  <c r="D46" i="18"/>
  <c r="D250" i="16"/>
  <c r="B251" i="16"/>
  <c r="B47" i="18"/>
  <c r="E298" i="22"/>
  <c r="B263" i="16"/>
  <c r="B59" i="18"/>
  <c r="B105" i="18" s="1"/>
  <c r="B243" i="18" s="1"/>
  <c r="B248" i="16"/>
  <c r="B90" i="18" s="1"/>
  <c r="B228" i="18" s="1"/>
  <c r="D228" i="18" s="1"/>
  <c r="R22" i="23"/>
  <c r="D494" i="22"/>
  <c r="H807" i="22"/>
  <c r="T32" i="23" s="1"/>
  <c r="Q133" i="16"/>
  <c r="D177" i="22"/>
  <c r="F177" i="22" s="1"/>
  <c r="C145" i="22"/>
  <c r="D145" i="22" s="1"/>
  <c r="Q132" i="16"/>
  <c r="D85" i="22"/>
  <c r="F85" i="22" s="1"/>
  <c r="Q130" i="16"/>
  <c r="E365" i="22"/>
  <c r="G365" i="22" s="1"/>
  <c r="Q139" i="16"/>
  <c r="E148" i="18"/>
  <c r="C319" i="18" s="1"/>
  <c r="E100" i="18"/>
  <c r="B319" i="18" s="1"/>
  <c r="D319" i="18" s="1"/>
  <c r="D56" i="18"/>
  <c r="G250" i="16"/>
  <c r="G46" i="18"/>
  <c r="H426" i="22"/>
  <c r="N174" i="16"/>
  <c r="F394" i="22"/>
  <c r="I394" i="22" s="1"/>
  <c r="N175" i="16"/>
  <c r="F426" i="22"/>
  <c r="I426" i="22" s="1"/>
  <c r="E330" i="22"/>
  <c r="G330" i="22" s="1"/>
  <c r="M17" i="23" s="1"/>
  <c r="N138" i="16"/>
  <c r="N133" i="16"/>
  <c r="D174" i="22"/>
  <c r="F174" i="22" s="1"/>
  <c r="C248" i="16"/>
  <c r="C44" i="18"/>
  <c r="R24" i="23"/>
  <c r="D554" i="22"/>
  <c r="E102" i="18"/>
  <c r="B321" i="18" s="1"/>
  <c r="D321" i="18" s="1"/>
  <c r="E150" i="18"/>
  <c r="C321" i="18" s="1"/>
  <c r="E101" i="18"/>
  <c r="B320" i="18" s="1"/>
  <c r="D320" i="18" s="1"/>
  <c r="E149" i="18"/>
  <c r="C320" i="18" s="1"/>
  <c r="U176" i="16"/>
  <c r="F465" i="22"/>
  <c r="I465" i="22" s="1"/>
  <c r="D181" i="22"/>
  <c r="F181" i="22" s="1"/>
  <c r="U133" i="16"/>
  <c r="E337" i="22"/>
  <c r="G337" i="22" s="1"/>
  <c r="T17" i="23" s="1"/>
  <c r="U138" i="16"/>
  <c r="U130" i="16"/>
  <c r="D89" i="22"/>
  <c r="F89" i="22" s="1"/>
  <c r="H871" i="22"/>
  <c r="G871" i="22"/>
  <c r="H804" i="22"/>
  <c r="Q32" i="23" s="1"/>
  <c r="R129" i="16"/>
  <c r="C54" i="22"/>
  <c r="D54" i="22" s="1"/>
  <c r="R133" i="16"/>
  <c r="D178" i="22"/>
  <c r="F178" i="22" s="1"/>
  <c r="D302" i="22"/>
  <c r="F302" i="22" s="1"/>
  <c r="R137" i="16"/>
  <c r="E176" i="22"/>
  <c r="G870" i="22"/>
  <c r="H870" i="22"/>
  <c r="N13" i="23"/>
  <c r="D205" i="22"/>
  <c r="D264" i="16"/>
  <c r="D47" i="19" s="1"/>
  <c r="D60" i="18"/>
  <c r="M23" i="23"/>
  <c r="D519" i="22"/>
  <c r="E704" i="22"/>
  <c r="E179" i="22"/>
  <c r="G743" i="22"/>
  <c r="H743" i="22"/>
  <c r="T22" i="23"/>
  <c r="D496" i="22"/>
  <c r="H401" i="22"/>
  <c r="P10" i="23"/>
  <c r="D115" i="22"/>
  <c r="O10" i="23"/>
  <c r="D114" i="22"/>
  <c r="P175" i="16"/>
  <c r="F428" i="22"/>
  <c r="I428" i="22" s="1"/>
  <c r="P130" i="16"/>
  <c r="D84" i="22"/>
  <c r="F84" i="22" s="1"/>
  <c r="P138" i="16"/>
  <c r="E332" i="22"/>
  <c r="G332" i="22" s="1"/>
  <c r="O17" i="23" s="1"/>
  <c r="F396" i="22"/>
  <c r="I396" i="22" s="1"/>
  <c r="P174" i="16"/>
  <c r="D555" i="22"/>
  <c r="S24" i="23"/>
  <c r="T176" i="16"/>
  <c r="F464" i="22"/>
  <c r="I464" i="22" s="1"/>
  <c r="F432" i="22"/>
  <c r="I432" i="22" s="1"/>
  <c r="T175" i="16"/>
  <c r="E141" i="18"/>
  <c r="C312" i="18" s="1"/>
  <c r="E93" i="18"/>
  <c r="B312" i="18" s="1"/>
  <c r="D312" i="18" s="1"/>
  <c r="B256" i="16"/>
  <c r="B52" i="18"/>
  <c r="B146" i="18" s="1"/>
  <c r="C236" i="18" s="1"/>
  <c r="D58" i="18"/>
  <c r="D104" i="18" s="1"/>
  <c r="B296" i="18" s="1"/>
  <c r="D296" i="18" s="1"/>
  <c r="D262" i="16"/>
  <c r="D45" i="19" s="1"/>
  <c r="B36" i="18"/>
  <c r="B240" i="16"/>
  <c r="B23" i="17" s="1"/>
  <c r="M13" i="23"/>
  <c r="D204" i="22"/>
  <c r="G57" i="18"/>
  <c r="G261" i="16"/>
  <c r="G44" i="19" s="1"/>
  <c r="D239" i="22"/>
  <c r="F239" i="22" s="1"/>
  <c r="S135" i="16"/>
  <c r="D87" i="22"/>
  <c r="F87" i="22" s="1"/>
  <c r="S130" i="16"/>
  <c r="S137" i="16"/>
  <c r="D303" i="22"/>
  <c r="F303" i="22" s="1"/>
  <c r="S133" i="16"/>
  <c r="D179" i="22"/>
  <c r="F179" i="22" s="1"/>
  <c r="F431" i="22"/>
  <c r="I431" i="22" s="1"/>
  <c r="S175" i="16"/>
  <c r="E92" i="18"/>
  <c r="B311" i="18" s="1"/>
  <c r="D311" i="18" s="1"/>
  <c r="E140" i="18"/>
  <c r="C311" i="18" s="1"/>
  <c r="P24" i="23"/>
  <c r="D552" i="22"/>
  <c r="E708" i="22"/>
  <c r="H462" i="22"/>
  <c r="E302" i="22"/>
  <c r="O24" i="23"/>
  <c r="D551" i="22"/>
  <c r="G738" i="22"/>
  <c r="H738" i="22"/>
  <c r="E615" i="22"/>
  <c r="F615" i="22"/>
  <c r="E103" i="18"/>
  <c r="B322" i="18" s="1"/>
  <c r="D322" i="18" s="1"/>
  <c r="E151" i="18"/>
  <c r="C322" i="18" s="1"/>
  <c r="F427" i="22"/>
  <c r="I427" i="22" s="1"/>
  <c r="O175" i="16"/>
  <c r="O176" i="16"/>
  <c r="F459" i="22"/>
  <c r="I459" i="22" s="1"/>
  <c r="O130" i="16"/>
  <c r="D83" i="22"/>
  <c r="F83" i="22" s="1"/>
  <c r="O133" i="16"/>
  <c r="D175" i="22"/>
  <c r="F175" i="22" s="1"/>
  <c r="D247" i="16"/>
  <c r="D43" i="18"/>
  <c r="G260" i="16"/>
  <c r="G43" i="19" s="1"/>
  <c r="G56" i="18"/>
  <c r="B246" i="16"/>
  <c r="B42" i="18"/>
  <c r="B262" i="16"/>
  <c r="B58" i="18"/>
  <c r="Q135" i="16"/>
  <c r="D237" i="22"/>
  <c r="F237" i="22" s="1"/>
  <c r="Q138" i="16"/>
  <c r="E333" i="22"/>
  <c r="G333" i="22" s="1"/>
  <c r="P17" i="23" s="1"/>
  <c r="D301" i="22"/>
  <c r="F301" i="22" s="1"/>
  <c r="Q137" i="16"/>
  <c r="F365" i="22"/>
  <c r="E41" i="19"/>
  <c r="E92" i="19" s="1"/>
  <c r="E138" i="19" s="1"/>
  <c r="G868" i="22"/>
  <c r="H868" i="22"/>
  <c r="O23" i="23"/>
  <c r="D521" i="22"/>
  <c r="C242" i="16"/>
  <c r="C38" i="18"/>
  <c r="D256" i="16"/>
  <c r="D52" i="18"/>
  <c r="B250" i="16"/>
  <c r="B46" i="18"/>
  <c r="D266" i="22"/>
  <c r="F266" i="22" s="1"/>
  <c r="N136" i="16"/>
  <c r="E362" i="22"/>
  <c r="G362" i="22" s="1"/>
  <c r="N139" i="16"/>
  <c r="C50" i="22"/>
  <c r="D50" i="22" s="1"/>
  <c r="N129" i="16"/>
  <c r="B239" i="16"/>
  <c r="B35" i="18"/>
  <c r="B242" i="16"/>
  <c r="B38" i="18"/>
  <c r="E42" i="19"/>
  <c r="E93" i="19" s="1"/>
  <c r="E139" i="19" s="1"/>
  <c r="C260" i="16"/>
  <c r="C43" i="19" s="1"/>
  <c r="U129" i="16"/>
  <c r="C57" i="22"/>
  <c r="D57" i="22" s="1"/>
  <c r="U136" i="16"/>
  <c r="D273" i="22"/>
  <c r="F273" i="22" s="1"/>
  <c r="U175" i="16"/>
  <c r="F433" i="22"/>
  <c r="I433" i="22" s="1"/>
  <c r="H433" i="22"/>
  <c r="G867" i="22"/>
  <c r="H867" i="22"/>
  <c r="E835" i="22"/>
  <c r="Q10" i="23"/>
  <c r="D116" i="22"/>
  <c r="F613" i="22"/>
  <c r="E613" i="22"/>
  <c r="R139" i="16"/>
  <c r="E366" i="22"/>
  <c r="G366" i="22" s="1"/>
  <c r="R176" i="16"/>
  <c r="F462" i="22"/>
  <c r="I462" i="22" s="1"/>
  <c r="G774" i="22"/>
  <c r="F774" i="22"/>
  <c r="S31" i="23"/>
  <c r="D248" i="16"/>
  <c r="D44" i="18"/>
  <c r="G60" i="18"/>
  <c r="G106" i="18" s="1"/>
  <c r="B379" i="18" s="1"/>
  <c r="G264" i="16"/>
  <c r="G47" i="19" s="1"/>
  <c r="G98" i="19" s="1"/>
  <c r="F875" i="22" s="1"/>
  <c r="F877" i="22" s="1"/>
  <c r="B253" i="16"/>
  <c r="B36" i="17" s="1"/>
  <c r="B49" i="18"/>
  <c r="C58" i="18"/>
  <c r="C104" i="18" s="1"/>
  <c r="B269" i="18" s="1"/>
  <c r="C262" i="16"/>
  <c r="C45" i="19" s="1"/>
  <c r="C96" i="19" s="1"/>
  <c r="C811" i="22" s="1"/>
  <c r="C813" i="22" s="1"/>
  <c r="D251" i="16"/>
  <c r="D47" i="18"/>
  <c r="H805" i="22"/>
  <c r="R32" i="23" s="1"/>
  <c r="H431" i="22"/>
  <c r="B34" i="18"/>
  <c r="B128" i="18" s="1"/>
  <c r="C218" i="18" s="1"/>
  <c r="H461" i="22"/>
  <c r="D176" i="22"/>
  <c r="F176" i="22" s="1"/>
  <c r="P133" i="16"/>
  <c r="J863" i="22"/>
  <c r="I863" i="22"/>
  <c r="L34" i="23"/>
  <c r="F368" i="22"/>
  <c r="D180" i="22"/>
  <c r="F180" i="22" s="1"/>
  <c r="T133" i="16"/>
  <c r="C56" i="22"/>
  <c r="D56" i="22" s="1"/>
  <c r="T129" i="16"/>
  <c r="E833" i="22"/>
  <c r="G251" i="16"/>
  <c r="G47" i="18"/>
  <c r="B245" i="16"/>
  <c r="B41" i="18"/>
  <c r="G58" i="18"/>
  <c r="G262" i="16"/>
  <c r="G45" i="19" s="1"/>
  <c r="G96" i="19" s="1"/>
  <c r="F811" i="22" s="1"/>
  <c r="F813" i="22" s="1"/>
  <c r="B254" i="16"/>
  <c r="B37" i="17" s="1"/>
  <c r="B50" i="18"/>
  <c r="C41" i="18"/>
  <c r="C245" i="16"/>
  <c r="E271" i="22"/>
  <c r="E773" i="22"/>
  <c r="S132" i="16"/>
  <c r="C147" i="22"/>
  <c r="D147" i="22" s="1"/>
  <c r="G741" i="22"/>
  <c r="H741" i="22"/>
  <c r="T23" i="23"/>
  <c r="D526" i="22"/>
  <c r="E237" i="22"/>
  <c r="E707" i="22"/>
  <c r="D492" i="22"/>
  <c r="P22" i="23"/>
  <c r="H430" i="22"/>
  <c r="E834" i="22"/>
  <c r="H432" i="22"/>
  <c r="E331" i="22"/>
  <c r="G331" i="22" s="1"/>
  <c r="N17" i="23" s="1"/>
  <c r="O138" i="16"/>
  <c r="O139" i="16"/>
  <c r="E363" i="22"/>
  <c r="G363" i="22" s="1"/>
  <c r="O137" i="16"/>
  <c r="D299" i="22"/>
  <c r="F299" i="22" s="1"/>
  <c r="E267" i="22"/>
  <c r="D490" i="22"/>
  <c r="N22" i="23"/>
  <c r="H865" i="22"/>
  <c r="G865" i="22"/>
  <c r="B264" i="16"/>
  <c r="B60" i="18"/>
  <c r="B106" i="18" s="1"/>
  <c r="B244" i="18" s="1"/>
  <c r="D244" i="18" s="1"/>
  <c r="B249" i="16"/>
  <c r="B45" i="18"/>
  <c r="C47" i="18"/>
  <c r="C141" i="18" s="1"/>
  <c r="C258" i="18" s="1"/>
  <c r="C251" i="16"/>
  <c r="G259" i="16"/>
  <c r="G42" i="19" s="1"/>
  <c r="G55" i="18"/>
  <c r="R23" i="23"/>
  <c r="D524" i="22"/>
  <c r="P13" i="23"/>
  <c r="D207" i="22"/>
  <c r="Q136" i="16"/>
  <c r="D269" i="22"/>
  <c r="F269" i="22" s="1"/>
  <c r="Q174" i="16"/>
  <c r="F397" i="22"/>
  <c r="I397" i="22" s="1"/>
  <c r="F461" i="22"/>
  <c r="I461" i="22" s="1"/>
  <c r="Q176" i="16"/>
  <c r="E91" i="18"/>
  <c r="B310" i="18" s="1"/>
  <c r="D310" i="18" s="1"/>
  <c r="E139" i="18"/>
  <c r="C310" i="18" s="1"/>
  <c r="L30" i="23"/>
  <c r="J735" i="22"/>
  <c r="I735" i="22"/>
  <c r="Q22" i="23"/>
  <c r="D493" i="22"/>
  <c r="E105" i="18"/>
  <c r="B324" i="18" s="1"/>
  <c r="D324" i="18" s="1"/>
  <c r="E153" i="18"/>
  <c r="C324" i="18" s="1"/>
  <c r="E646" i="22"/>
  <c r="S27" i="23"/>
  <c r="F646" i="22"/>
  <c r="C264" i="16"/>
  <c r="C47" i="19" s="1"/>
  <c r="N10" i="23"/>
  <c r="D113" i="22"/>
  <c r="G737" i="22"/>
  <c r="H737" i="22"/>
  <c r="B54" i="18"/>
  <c r="B100" i="18" s="1"/>
  <c r="B238" i="18" s="1"/>
  <c r="D238" i="18" s="1"/>
  <c r="B258" i="16"/>
  <c r="B41" i="19" s="1"/>
  <c r="B43" i="18"/>
  <c r="B247" i="16"/>
  <c r="B260" i="16"/>
  <c r="B56" i="18"/>
  <c r="C142" i="22"/>
  <c r="D142" i="22" s="1"/>
  <c r="N132" i="16"/>
  <c r="N137" i="16"/>
  <c r="D298" i="22"/>
  <c r="F298" i="22" s="1"/>
  <c r="N135" i="16"/>
  <c r="D234" i="22"/>
  <c r="F234" i="22" s="1"/>
  <c r="E82" i="22"/>
  <c r="B261" i="16"/>
  <c r="B44" i="19" s="1"/>
  <c r="E174" i="22"/>
  <c r="H463" i="22"/>
  <c r="E241" i="22"/>
  <c r="T10" i="23"/>
  <c r="D119" i="22"/>
  <c r="F401" i="22"/>
  <c r="I401" i="22" s="1"/>
  <c r="U174" i="16"/>
  <c r="C149" i="22"/>
  <c r="D149" i="22" s="1"/>
  <c r="U132" i="16"/>
  <c r="D305" i="22"/>
  <c r="F305" i="22" s="1"/>
  <c r="U137" i="16"/>
  <c r="E147" i="18"/>
  <c r="C318" i="18" s="1"/>
  <c r="E99" i="18"/>
  <c r="B318" i="18" s="1"/>
  <c r="D318" i="18" s="1"/>
  <c r="E238" i="22"/>
  <c r="Q24" i="23"/>
  <c r="D553" i="22"/>
  <c r="Q13" i="23"/>
  <c r="D208" i="22"/>
  <c r="R136" i="16"/>
  <c r="D270" i="22"/>
  <c r="F270" i="22" s="1"/>
  <c r="D238" i="22"/>
  <c r="F238" i="22" s="1"/>
  <c r="R135" i="16"/>
  <c r="E334" i="22"/>
  <c r="G334" i="22" s="1"/>
  <c r="Q17" i="23" s="1"/>
  <c r="R138" i="16"/>
  <c r="C146" i="22"/>
  <c r="D146" i="22" s="1"/>
  <c r="R132" i="16"/>
  <c r="V40" i="23"/>
  <c r="O22" i="23"/>
  <c r="D491" i="22"/>
  <c r="E769" i="22"/>
  <c r="E610" i="22"/>
  <c r="F610" i="22"/>
  <c r="C56" i="18"/>
  <c r="C102" i="18" s="1"/>
  <c r="B267" i="18" s="1"/>
  <c r="D267" i="18" s="1"/>
  <c r="G263" i="16"/>
  <c r="G46" i="19" s="1"/>
  <c r="G97" i="19" s="1"/>
  <c r="D843" i="22" s="1"/>
  <c r="D845" i="22" s="1"/>
  <c r="G59" i="18"/>
  <c r="G105" i="18" s="1"/>
  <c r="B378" i="18" s="1"/>
  <c r="D378" i="18" s="1"/>
  <c r="B252" i="16"/>
  <c r="B35" i="17" s="1"/>
  <c r="B48" i="18"/>
  <c r="E239" i="22"/>
  <c r="D117" i="22"/>
  <c r="R10" i="23"/>
  <c r="E305" i="22"/>
  <c r="E836" i="22"/>
  <c r="Q27" i="23"/>
  <c r="F644" i="22"/>
  <c r="E644" i="22"/>
  <c r="H428" i="22"/>
  <c r="P136" i="16"/>
  <c r="D268" i="22"/>
  <c r="F268" i="22" s="1"/>
  <c r="E364" i="22"/>
  <c r="G364" i="22" s="1"/>
  <c r="P139" i="16"/>
  <c r="P132" i="16"/>
  <c r="C144" i="22"/>
  <c r="D144" i="22" s="1"/>
  <c r="H460" i="22"/>
  <c r="S10" i="23"/>
  <c r="D118" i="22"/>
  <c r="S13" i="23"/>
  <c r="D210" i="22"/>
  <c r="T130" i="16"/>
  <c r="D88" i="22"/>
  <c r="F88" i="22" s="1"/>
  <c r="T132" i="16"/>
  <c r="C148" i="22"/>
  <c r="D148" i="22" s="1"/>
  <c r="D240" i="22"/>
  <c r="F240" i="22" s="1"/>
  <c r="T135" i="16"/>
  <c r="N23" i="23"/>
  <c r="D520" i="22"/>
  <c r="E609" i="22"/>
  <c r="F609" i="22"/>
  <c r="C244" i="16"/>
  <c r="C40" i="18"/>
  <c r="E266" i="22"/>
  <c r="D260" i="16"/>
  <c r="D43" i="19" s="1"/>
  <c r="D94" i="19" s="1"/>
  <c r="D747" i="22" s="1"/>
  <c r="D749" i="22" s="1"/>
  <c r="B257" i="16"/>
  <c r="B40" i="19" s="1"/>
  <c r="B53" i="18"/>
  <c r="B99" i="18" s="1"/>
  <c r="B237" i="18" s="1"/>
  <c r="D237" i="18" s="1"/>
  <c r="C249" i="16"/>
  <c r="C45" i="18"/>
  <c r="B57" i="18"/>
  <c r="B103" i="18" s="1"/>
  <c r="B241" i="18" s="1"/>
  <c r="D241" i="18" s="1"/>
  <c r="S138" i="16"/>
  <c r="E335" i="22"/>
  <c r="G335" i="22" s="1"/>
  <c r="R17" i="23" s="1"/>
  <c r="S176" i="16"/>
  <c r="F463" i="22"/>
  <c r="I463" i="22" s="1"/>
  <c r="E367" i="22"/>
  <c r="G367" i="22" s="1"/>
  <c r="S139" i="16"/>
  <c r="G608" i="22"/>
  <c r="L26" i="23"/>
  <c r="E181" i="22"/>
  <c r="T13" i="23"/>
  <c r="D211" i="22"/>
  <c r="E301" i="22"/>
  <c r="H803" i="22"/>
  <c r="P32" i="23" s="1"/>
  <c r="F612" i="22"/>
  <c r="E612" i="22"/>
  <c r="E84" i="22"/>
  <c r="H866" i="22"/>
  <c r="G866" i="22"/>
  <c r="E611" i="22"/>
  <c r="F611" i="22"/>
  <c r="D235" i="22"/>
  <c r="F235" i="22" s="1"/>
  <c r="O135" i="16"/>
  <c r="O136" i="16"/>
  <c r="D267" i="22"/>
  <c r="F267" i="22" s="1"/>
  <c r="D550" i="22"/>
  <c r="N24" i="23"/>
  <c r="H864" i="22"/>
  <c r="G864" i="22"/>
  <c r="C42" i="18"/>
  <c r="C246" i="16"/>
  <c r="B37" i="18"/>
  <c r="B241" i="16"/>
  <c r="C250" i="16"/>
  <c r="C46" i="18"/>
  <c r="R13" i="23"/>
  <c r="D209" i="22"/>
  <c r="D556" i="22"/>
  <c r="T24" i="23"/>
  <c r="C53" i="22"/>
  <c r="D53" i="22" s="1"/>
  <c r="Q129" i="16"/>
  <c r="Q175" i="16"/>
  <c r="F429" i="22"/>
  <c r="I429" i="22" s="1"/>
  <c r="P27" i="23"/>
  <c r="F643" i="22"/>
  <c r="E643" i="22"/>
  <c r="D523" i="22"/>
  <c r="Q23" i="23"/>
  <c r="O29" i="23"/>
  <c r="G706" i="22"/>
  <c r="F706" i="22"/>
  <c r="S22" i="23"/>
  <c r="D495" i="22"/>
  <c r="S23" i="23"/>
  <c r="D525" i="22"/>
  <c r="G617" i="22"/>
  <c r="U26" i="23"/>
  <c r="U40" i="23" s="1"/>
  <c r="B51" i="18"/>
  <c r="B255" i="16"/>
  <c r="B38" i="17" s="1"/>
  <c r="H736" i="22"/>
  <c r="G736" i="22"/>
  <c r="F458" i="22"/>
  <c r="I458" i="22" s="1"/>
  <c r="N176" i="16"/>
  <c r="D82" i="22"/>
  <c r="F82" i="22" s="1"/>
  <c r="N130" i="16"/>
  <c r="B238" i="16"/>
  <c r="B80" i="18" s="1"/>
  <c r="B218" i="18" s="1"/>
  <c r="D218" i="18" s="1"/>
  <c r="B244" i="16"/>
  <c r="B40" i="18"/>
  <c r="F645" i="22"/>
  <c r="E645" i="22"/>
  <c r="R27" i="23"/>
  <c r="E614" i="22"/>
  <c r="F614" i="22"/>
  <c r="E106" i="18"/>
  <c r="B325" i="18" s="1"/>
  <c r="D325" i="18" s="1"/>
  <c r="E154" i="18"/>
  <c r="C325" i="18" s="1"/>
  <c r="E273" i="22"/>
  <c r="D241" i="22"/>
  <c r="F241" i="22" s="1"/>
  <c r="U135" i="16"/>
  <c r="E369" i="22"/>
  <c r="G369" i="22" s="1"/>
  <c r="U139" i="16"/>
  <c r="E40" i="19"/>
  <c r="E91" i="19" s="1"/>
  <c r="E137" i="19" s="1"/>
  <c r="E293" i="19" s="1"/>
  <c r="B40" i="17"/>
  <c r="D86" i="22"/>
  <c r="F86" i="22" s="1"/>
  <c r="R130" i="16"/>
  <c r="F430" i="22"/>
  <c r="I430" i="22" s="1"/>
  <c r="R175" i="16"/>
  <c r="F398" i="22"/>
  <c r="I398" i="22" s="1"/>
  <c r="R174" i="16"/>
  <c r="N27" i="23"/>
  <c r="F641" i="22"/>
  <c r="E641" i="22"/>
  <c r="C52" i="18"/>
  <c r="C256" i="16"/>
  <c r="G45" i="18"/>
  <c r="G249" i="16"/>
  <c r="D489" i="22"/>
  <c r="M22" i="23"/>
  <c r="B259" i="16"/>
  <c r="B42" i="19" s="1"/>
  <c r="B55" i="18"/>
  <c r="E709" i="22"/>
  <c r="H399" i="22"/>
  <c r="G869" i="22"/>
  <c r="H869" i="22"/>
  <c r="F647" i="22"/>
  <c r="E647" i="22"/>
  <c r="T27" i="23"/>
  <c r="H465" i="22"/>
  <c r="H397" i="22"/>
  <c r="F366" i="22"/>
  <c r="F460" i="22"/>
  <c r="I460" i="22" s="1"/>
  <c r="P176" i="16"/>
  <c r="P129" i="16"/>
  <c r="C52" i="22"/>
  <c r="D52" i="22" s="1"/>
  <c r="P135" i="16"/>
  <c r="D236" i="22"/>
  <c r="F236" i="22" s="1"/>
  <c r="D300" i="22"/>
  <c r="F300" i="22" s="1"/>
  <c r="P137" i="16"/>
  <c r="E710" i="22"/>
  <c r="H806" i="22"/>
  <c r="S32" i="23" s="1"/>
  <c r="E180" i="22"/>
  <c r="D272" i="22"/>
  <c r="F272" i="22" s="1"/>
  <c r="T136" i="16"/>
  <c r="E336" i="22"/>
  <c r="G336" i="22" s="1"/>
  <c r="S17" i="23" s="1"/>
  <c r="T138" i="16"/>
  <c r="D304" i="22"/>
  <c r="F304" i="22" s="1"/>
  <c r="T137" i="16"/>
  <c r="F400" i="22"/>
  <c r="I400" i="22" s="1"/>
  <c r="T174" i="16"/>
  <c r="E368" i="22"/>
  <c r="G368" i="22" s="1"/>
  <c r="T139" i="16"/>
  <c r="E104" i="18"/>
  <c r="B323" i="18" s="1"/>
  <c r="D323" i="18" s="1"/>
  <c r="E152" i="18"/>
  <c r="C323" i="18" s="1"/>
  <c r="E235" i="22"/>
  <c r="M10" i="23"/>
  <c r="D112" i="22"/>
  <c r="D45" i="18"/>
  <c r="D249" i="16"/>
  <c r="B39" i="18"/>
  <c r="B243" i="16"/>
  <c r="B26" i="17" s="1"/>
  <c r="D549" i="22"/>
  <c r="M24" i="23"/>
  <c r="E640" i="22"/>
  <c r="M27" i="23"/>
  <c r="F640" i="22"/>
  <c r="C247" i="16"/>
  <c r="C43" i="18"/>
  <c r="F399" i="22"/>
  <c r="I399" i="22" s="1"/>
  <c r="S174" i="16"/>
  <c r="S129" i="16"/>
  <c r="C55" i="22"/>
  <c r="D55" i="22" s="1"/>
  <c r="S136" i="16"/>
  <c r="D271" i="22"/>
  <c r="F271" i="22" s="1"/>
  <c r="E616" i="22"/>
  <c r="F616" i="22"/>
  <c r="P23" i="23"/>
  <c r="D522" i="22"/>
  <c r="G739" i="22"/>
  <c r="H739" i="22"/>
  <c r="E772" i="22"/>
  <c r="H740" i="22"/>
  <c r="G740" i="22"/>
  <c r="D206" i="22"/>
  <c r="O13" i="23"/>
  <c r="O27" i="23"/>
  <c r="F642" i="22"/>
  <c r="E642" i="22"/>
  <c r="H396" i="22"/>
  <c r="G742" i="22"/>
  <c r="H742" i="22"/>
  <c r="H400" i="22"/>
  <c r="H464" i="22"/>
  <c r="E44" i="19"/>
  <c r="E95" i="19" s="1"/>
  <c r="C779" i="22" s="1"/>
  <c r="B44" i="17"/>
  <c r="G142" i="19"/>
  <c r="G311" i="19" s="1"/>
  <c r="D379" i="18"/>
  <c r="D140" i="19"/>
  <c r="D304" i="19" s="1"/>
  <c r="E749" i="22"/>
  <c r="D269" i="18"/>
  <c r="C845" i="22"/>
  <c r="D243" i="18"/>
  <c r="L40" i="23"/>
  <c r="E298" i="19"/>
  <c r="E297" i="19"/>
  <c r="E875" i="22"/>
  <c r="E811" i="22"/>
  <c r="E302" i="19"/>
  <c r="E300" i="19"/>
  <c r="E301" i="19"/>
  <c r="E314" i="19"/>
  <c r="E315" i="19"/>
  <c r="C683" i="22"/>
  <c r="E144" i="19"/>
  <c r="E306" i="19"/>
  <c r="E304" i="19"/>
  <c r="E305" i="19"/>
  <c r="C715" i="22"/>
  <c r="E142" i="19"/>
  <c r="T31" i="23" l="1"/>
  <c r="G775" i="22"/>
  <c r="F775" i="22"/>
  <c r="G143" i="19"/>
  <c r="C142" i="19"/>
  <c r="G144" i="19"/>
  <c r="B104" i="18"/>
  <c r="B242" i="18" s="1"/>
  <c r="D242" i="18" s="1"/>
  <c r="C651" i="22"/>
  <c r="E294" i="19"/>
  <c r="E295" i="19"/>
  <c r="D106" i="18"/>
  <c r="B298" i="18" s="1"/>
  <c r="D298" i="18" s="1"/>
  <c r="E141" i="19"/>
  <c r="D306" i="19"/>
  <c r="D305" i="19"/>
  <c r="R33" i="23"/>
  <c r="F837" i="22"/>
  <c r="G837" i="22"/>
  <c r="I742" i="22"/>
  <c r="S30" i="23"/>
  <c r="J742" i="22"/>
  <c r="H368" i="22"/>
  <c r="I368" i="22"/>
  <c r="S18" i="23"/>
  <c r="H304" i="22"/>
  <c r="S16" i="23"/>
  <c r="G304" i="22"/>
  <c r="G272" i="22"/>
  <c r="S15" i="23"/>
  <c r="H272" i="22"/>
  <c r="E52" i="22"/>
  <c r="O8" i="23"/>
  <c r="F52" i="22"/>
  <c r="I369" i="22"/>
  <c r="H369" i="22"/>
  <c r="T18" i="23"/>
  <c r="F251" i="16"/>
  <c r="B34" i="17" s="1"/>
  <c r="F47" i="18"/>
  <c r="H267" i="22"/>
  <c r="G267" i="22"/>
  <c r="N15" i="23"/>
  <c r="O26" i="23"/>
  <c r="G611" i="22"/>
  <c r="H367" i="22"/>
  <c r="I367" i="22"/>
  <c r="R18" i="23"/>
  <c r="B91" i="19"/>
  <c r="B137" i="19" s="1"/>
  <c r="F144" i="22"/>
  <c r="O11" i="23"/>
  <c r="E144" i="22"/>
  <c r="G268" i="22"/>
  <c r="H268" i="22"/>
  <c r="O15" i="23"/>
  <c r="N26" i="23"/>
  <c r="G610" i="22"/>
  <c r="Q15" i="23"/>
  <c r="H270" i="22"/>
  <c r="G270" i="22"/>
  <c r="T11" i="23"/>
  <c r="E149" i="22"/>
  <c r="F149" i="22"/>
  <c r="B95" i="19"/>
  <c r="B141" i="19" s="1"/>
  <c r="H298" i="22"/>
  <c r="G298" i="22"/>
  <c r="M16" i="23"/>
  <c r="B102" i="18"/>
  <c r="B240" i="18" s="1"/>
  <c r="D240" i="18" s="1"/>
  <c r="B92" i="19"/>
  <c r="B138" i="19" s="1"/>
  <c r="G269" i="22"/>
  <c r="P15" i="23"/>
  <c r="H269" i="22"/>
  <c r="C93" i="18"/>
  <c r="B258" i="18" s="1"/>
  <c r="D258" i="18" s="1"/>
  <c r="J865" i="22"/>
  <c r="I865" i="22"/>
  <c r="N34" i="23"/>
  <c r="H299" i="22"/>
  <c r="G299" i="22"/>
  <c r="N16" i="23"/>
  <c r="D141" i="18"/>
  <c r="C285" i="18" s="1"/>
  <c r="D93" i="18"/>
  <c r="B285" i="18" s="1"/>
  <c r="D285" i="18" s="1"/>
  <c r="B95" i="18"/>
  <c r="B233" i="18" s="1"/>
  <c r="D233" i="18" s="1"/>
  <c r="B143" i="18"/>
  <c r="C233" i="18" s="1"/>
  <c r="D90" i="18"/>
  <c r="B282" i="18" s="1"/>
  <c r="D282" i="18" s="1"/>
  <c r="D138" i="18"/>
  <c r="C282" i="18" s="1"/>
  <c r="B42" i="17"/>
  <c r="B81" i="18"/>
  <c r="B219" i="18" s="1"/>
  <c r="B129" i="18"/>
  <c r="C219" i="18" s="1"/>
  <c r="E44" i="18"/>
  <c r="E248" i="16"/>
  <c r="B31" i="17" s="1"/>
  <c r="B140" i="18"/>
  <c r="C230" i="18" s="1"/>
  <c r="B92" i="18"/>
  <c r="B230" i="18" s="1"/>
  <c r="D230" i="18" s="1"/>
  <c r="C132" i="18"/>
  <c r="C249" i="18" s="1"/>
  <c r="C84" i="18"/>
  <c r="B249" i="18" s="1"/>
  <c r="D249" i="18" s="1"/>
  <c r="I868" i="22"/>
  <c r="Q34" i="23"/>
  <c r="J868" i="22"/>
  <c r="B45" i="19"/>
  <c r="B45" i="17"/>
  <c r="G94" i="19"/>
  <c r="F747" i="22" s="1"/>
  <c r="F749" i="22" s="1"/>
  <c r="G179" i="22"/>
  <c r="H179" i="22"/>
  <c r="R12" i="23"/>
  <c r="G95" i="19"/>
  <c r="D779" i="22" s="1"/>
  <c r="D781" i="22" s="1"/>
  <c r="J396" i="22"/>
  <c r="O19" i="23"/>
  <c r="L396" i="22"/>
  <c r="K396" i="22"/>
  <c r="J465" i="22"/>
  <c r="L465" i="22"/>
  <c r="T21" i="23"/>
  <c r="K465" i="22"/>
  <c r="C90" i="18"/>
  <c r="B255" i="18" s="1"/>
  <c r="D255" i="18" s="1"/>
  <c r="C138" i="18"/>
  <c r="C255" i="18" s="1"/>
  <c r="E43" i="18"/>
  <c r="E247" i="16"/>
  <c r="B30" i="17" s="1"/>
  <c r="K394" i="22"/>
  <c r="L394" i="22"/>
  <c r="J394" i="22"/>
  <c r="M19" i="23"/>
  <c r="C129" i="18"/>
  <c r="C246" i="18" s="1"/>
  <c r="C81" i="18"/>
  <c r="B246" i="18" s="1"/>
  <c r="D246" i="18" s="1"/>
  <c r="J395" i="22"/>
  <c r="N19" i="23"/>
  <c r="K395" i="22"/>
  <c r="L395" i="22"/>
  <c r="J740" i="22"/>
  <c r="I740" i="22"/>
  <c r="Q30" i="23"/>
  <c r="R15" i="23"/>
  <c r="G271" i="22"/>
  <c r="H271" i="22"/>
  <c r="D139" i="18"/>
  <c r="C283" i="18" s="1"/>
  <c r="D91" i="18"/>
  <c r="B283" i="18" s="1"/>
  <c r="D283" i="18" s="1"/>
  <c r="H300" i="22"/>
  <c r="G300" i="22"/>
  <c r="O16" i="23"/>
  <c r="F709" i="22"/>
  <c r="G709" i="22"/>
  <c r="R29" i="23"/>
  <c r="C146" i="18"/>
  <c r="C263" i="18" s="1"/>
  <c r="C98" i="18"/>
  <c r="B263" i="18" s="1"/>
  <c r="D263" i="18" s="1"/>
  <c r="L430" i="22"/>
  <c r="K430" i="22"/>
  <c r="J430" i="22"/>
  <c r="Q20" i="23"/>
  <c r="J458" i="22"/>
  <c r="L458" i="22"/>
  <c r="M21" i="23"/>
  <c r="K458" i="22"/>
  <c r="B145" i="18"/>
  <c r="C235" i="18" s="1"/>
  <c r="B97" i="18"/>
  <c r="B235" i="18" s="1"/>
  <c r="D235" i="18" s="1"/>
  <c r="E53" i="22"/>
  <c r="P8" i="23"/>
  <c r="F53" i="22"/>
  <c r="B131" i="18"/>
  <c r="C221" i="18" s="1"/>
  <c r="B83" i="18"/>
  <c r="B221" i="18" s="1"/>
  <c r="D221" i="18" s="1"/>
  <c r="I864" i="22"/>
  <c r="M34" i="23"/>
  <c r="J864" i="22"/>
  <c r="K463" i="22"/>
  <c r="L463" i="22"/>
  <c r="J463" i="22"/>
  <c r="R21" i="23"/>
  <c r="C139" i="18"/>
  <c r="C256" i="18" s="1"/>
  <c r="C91" i="18"/>
  <c r="B256" i="18" s="1"/>
  <c r="D256" i="18" s="1"/>
  <c r="M26" i="23"/>
  <c r="G609" i="22"/>
  <c r="G88" i="22"/>
  <c r="S9" i="23"/>
  <c r="H88" i="22"/>
  <c r="E246" i="16"/>
  <c r="B29" i="17" s="1"/>
  <c r="E42" i="18"/>
  <c r="B43" i="19"/>
  <c r="B43" i="17"/>
  <c r="P21" i="23"/>
  <c r="K461" i="22"/>
  <c r="J461" i="22"/>
  <c r="L461" i="22"/>
  <c r="R11" i="23"/>
  <c r="F147" i="22"/>
  <c r="E147" i="22"/>
  <c r="G141" i="18"/>
  <c r="C366" i="18" s="1"/>
  <c r="G93" i="18"/>
  <c r="B366" i="18" s="1"/>
  <c r="D366" i="18" s="1"/>
  <c r="F56" i="22"/>
  <c r="E56" i="22"/>
  <c r="S8" i="23"/>
  <c r="G176" i="22"/>
  <c r="H176" i="22"/>
  <c r="O12" i="23"/>
  <c r="L462" i="22"/>
  <c r="Q21" i="23"/>
  <c r="K462" i="22"/>
  <c r="J462" i="22"/>
  <c r="F835" i="22"/>
  <c r="G835" i="22"/>
  <c r="P33" i="23"/>
  <c r="L433" i="22"/>
  <c r="K433" i="22"/>
  <c r="J433" i="22"/>
  <c r="T20" i="23"/>
  <c r="T8" i="23"/>
  <c r="E57" i="22"/>
  <c r="F57" i="22"/>
  <c r="I362" i="22"/>
  <c r="H362" i="22"/>
  <c r="M18" i="23"/>
  <c r="G237" i="22"/>
  <c r="H237" i="22"/>
  <c r="P14" i="23"/>
  <c r="B136" i="18"/>
  <c r="C226" i="18" s="1"/>
  <c r="B88" i="18"/>
  <c r="B226" i="18" s="1"/>
  <c r="D226" i="18" s="1"/>
  <c r="D137" i="18"/>
  <c r="C281" i="18" s="1"/>
  <c r="D89" i="18"/>
  <c r="B281" i="18" s="1"/>
  <c r="D281" i="18" s="1"/>
  <c r="N9" i="23"/>
  <c r="H83" i="22"/>
  <c r="G83" i="22"/>
  <c r="G615" i="22"/>
  <c r="S26" i="23"/>
  <c r="G708" i="22"/>
  <c r="F708" i="22"/>
  <c r="Q29" i="23"/>
  <c r="G87" i="22"/>
  <c r="H87" i="22"/>
  <c r="R9" i="23"/>
  <c r="G103" i="18"/>
  <c r="B376" i="18" s="1"/>
  <c r="D376" i="18" s="1"/>
  <c r="B130" i="18"/>
  <c r="C220" i="18" s="1"/>
  <c r="B82" i="18"/>
  <c r="B220" i="18" s="1"/>
  <c r="D220" i="18" s="1"/>
  <c r="B98" i="18"/>
  <c r="B236" i="18" s="1"/>
  <c r="D236" i="18" s="1"/>
  <c r="B39" i="17"/>
  <c r="K432" i="22"/>
  <c r="S20" i="23"/>
  <c r="J432" i="22"/>
  <c r="L432" i="22"/>
  <c r="O20" i="23"/>
  <c r="L428" i="22"/>
  <c r="J428" i="22"/>
  <c r="K428" i="22"/>
  <c r="F704" i="22"/>
  <c r="M29" i="23"/>
  <c r="G704" i="22"/>
  <c r="D98" i="19"/>
  <c r="D875" i="22" s="1"/>
  <c r="D877" i="22" s="1"/>
  <c r="E54" i="22"/>
  <c r="Q8" i="23"/>
  <c r="F54" i="22"/>
  <c r="J871" i="22"/>
  <c r="I871" i="22"/>
  <c r="T34" i="23"/>
  <c r="F249" i="16"/>
  <c r="B32" i="17" s="1"/>
  <c r="F45" i="18"/>
  <c r="P18" i="23"/>
  <c r="I365" i="22"/>
  <c r="H365" i="22"/>
  <c r="P11" i="23"/>
  <c r="F145" i="22"/>
  <c r="E145" i="22"/>
  <c r="B46" i="19"/>
  <c r="B46" i="17"/>
  <c r="E143" i="22"/>
  <c r="N11" i="23"/>
  <c r="F143" i="22"/>
  <c r="F51" i="22"/>
  <c r="E51" i="22"/>
  <c r="N8" i="23"/>
  <c r="Q31" i="23"/>
  <c r="F772" i="22"/>
  <c r="G772" i="22"/>
  <c r="J399" i="22"/>
  <c r="L399" i="22"/>
  <c r="R19" i="23"/>
  <c r="K399" i="22"/>
  <c r="J400" i="22"/>
  <c r="L400" i="22"/>
  <c r="S19" i="23"/>
  <c r="K400" i="22"/>
  <c r="O14" i="23"/>
  <c r="H236" i="22"/>
  <c r="G236" i="22"/>
  <c r="R34" i="23"/>
  <c r="I869" i="22"/>
  <c r="J869" i="22"/>
  <c r="B101" i="18"/>
  <c r="B239" i="18" s="1"/>
  <c r="D239" i="18" s="1"/>
  <c r="G241" i="22"/>
  <c r="T14" i="23"/>
  <c r="H241" i="22"/>
  <c r="R26" i="23"/>
  <c r="G614" i="22"/>
  <c r="E35" i="18"/>
  <c r="E239" i="16"/>
  <c r="B22" i="17" s="1"/>
  <c r="K429" i="22"/>
  <c r="J429" i="22"/>
  <c r="P20" i="23"/>
  <c r="L429" i="22"/>
  <c r="C92" i="18"/>
  <c r="B257" i="18" s="1"/>
  <c r="D257" i="18" s="1"/>
  <c r="C140" i="18"/>
  <c r="C257" i="18" s="1"/>
  <c r="S14" i="23"/>
  <c r="H240" i="22"/>
  <c r="G240" i="22"/>
  <c r="G836" i="22"/>
  <c r="F836" i="22"/>
  <c r="Q33" i="23"/>
  <c r="N31" i="23"/>
  <c r="G769" i="22"/>
  <c r="F769" i="22"/>
  <c r="G305" i="22"/>
  <c r="T16" i="23"/>
  <c r="H305" i="22"/>
  <c r="K401" i="22"/>
  <c r="L401" i="22"/>
  <c r="J401" i="22"/>
  <c r="T19" i="23"/>
  <c r="G234" i="22"/>
  <c r="H234" i="22"/>
  <c r="M14" i="23"/>
  <c r="E37" i="18"/>
  <c r="E241" i="16"/>
  <c r="B24" i="17" s="1"/>
  <c r="N30" i="23"/>
  <c r="J737" i="22"/>
  <c r="I737" i="22"/>
  <c r="C98" i="19"/>
  <c r="C875" i="22" s="1"/>
  <c r="C877" i="22" s="1"/>
  <c r="K397" i="22"/>
  <c r="L397" i="22"/>
  <c r="J397" i="22"/>
  <c r="P19" i="23"/>
  <c r="G101" i="18"/>
  <c r="B374" i="18" s="1"/>
  <c r="D374" i="18" s="1"/>
  <c r="C106" i="18"/>
  <c r="B271" i="18" s="1"/>
  <c r="D271" i="18" s="1"/>
  <c r="B47" i="19"/>
  <c r="B47" i="17"/>
  <c r="N18" i="23"/>
  <c r="I363" i="22"/>
  <c r="H363" i="22"/>
  <c r="C135" i="18"/>
  <c r="C252" i="18" s="1"/>
  <c r="C87" i="18"/>
  <c r="B252" i="18" s="1"/>
  <c r="G104" i="18"/>
  <c r="B377" i="18" s="1"/>
  <c r="D377" i="18" s="1"/>
  <c r="G613" i="22"/>
  <c r="Q26" i="23"/>
  <c r="P34" i="23"/>
  <c r="J867" i="22"/>
  <c r="I867" i="22"/>
  <c r="B84" i="18"/>
  <c r="B222" i="18" s="1"/>
  <c r="D222" i="18" s="1"/>
  <c r="B132" i="18"/>
  <c r="C222" i="18" s="1"/>
  <c r="E34" i="18"/>
  <c r="E238" i="16"/>
  <c r="B21" i="17" s="1"/>
  <c r="E245" i="16"/>
  <c r="B28" i="17" s="1"/>
  <c r="E41" i="18"/>
  <c r="D98" i="18"/>
  <c r="B290" i="18" s="1"/>
  <c r="D290" i="18" s="1"/>
  <c r="D146" i="18"/>
  <c r="C290" i="18" s="1"/>
  <c r="G301" i="22"/>
  <c r="P16" i="23"/>
  <c r="H301" i="22"/>
  <c r="J427" i="22"/>
  <c r="N20" i="23"/>
  <c r="L427" i="22"/>
  <c r="K427" i="22"/>
  <c r="G303" i="22"/>
  <c r="H303" i="22"/>
  <c r="R16" i="23"/>
  <c r="D96" i="19"/>
  <c r="D811" i="22" s="1"/>
  <c r="D813" i="22" s="1"/>
  <c r="J464" i="22"/>
  <c r="L464" i="22"/>
  <c r="K464" i="22"/>
  <c r="S21" i="23"/>
  <c r="I743" i="22"/>
  <c r="J743" i="22"/>
  <c r="T30" i="23"/>
  <c r="I870" i="22"/>
  <c r="J870" i="22"/>
  <c r="S34" i="23"/>
  <c r="G302" i="22"/>
  <c r="Q16" i="23"/>
  <c r="H302" i="22"/>
  <c r="T9" i="23"/>
  <c r="H89" i="22"/>
  <c r="G89" i="22"/>
  <c r="M12" i="23"/>
  <c r="H174" i="22"/>
  <c r="G174" i="22"/>
  <c r="M20" i="23"/>
  <c r="J426" i="22"/>
  <c r="L426" i="22"/>
  <c r="K426" i="22"/>
  <c r="G177" i="22"/>
  <c r="P12" i="23"/>
  <c r="H177" i="22"/>
  <c r="D140" i="18"/>
  <c r="C284" i="18" s="1"/>
  <c r="D92" i="18"/>
  <c r="B284" i="18" s="1"/>
  <c r="D284" i="18" s="1"/>
  <c r="J739" i="22"/>
  <c r="I739" i="22"/>
  <c r="P30" i="23"/>
  <c r="G616" i="22"/>
  <c r="T26" i="23"/>
  <c r="E55" i="22"/>
  <c r="F55" i="22"/>
  <c r="R8" i="23"/>
  <c r="C137" i="18"/>
  <c r="C254" i="18" s="1"/>
  <c r="C89" i="18"/>
  <c r="B254" i="18" s="1"/>
  <c r="D254" i="18" s="1"/>
  <c r="B133" i="18"/>
  <c r="C223" i="18" s="1"/>
  <c r="B85" i="18"/>
  <c r="B223" i="18" s="1"/>
  <c r="D223" i="18" s="1"/>
  <c r="S29" i="23"/>
  <c r="G710" i="22"/>
  <c r="F710" i="22"/>
  <c r="O21" i="23"/>
  <c r="J460" i="22"/>
  <c r="K460" i="22"/>
  <c r="L460" i="22"/>
  <c r="B93" i="19"/>
  <c r="B139" i="19" s="1"/>
  <c r="G139" i="18"/>
  <c r="C364" i="18" s="1"/>
  <c r="G91" i="18"/>
  <c r="B364" i="18" s="1"/>
  <c r="D364" i="18" s="1"/>
  <c r="L398" i="22"/>
  <c r="J398" i="22"/>
  <c r="Q19" i="23"/>
  <c r="K398" i="22"/>
  <c r="H86" i="22"/>
  <c r="G86" i="22"/>
  <c r="Q9" i="23"/>
  <c r="B86" i="18"/>
  <c r="B224" i="18" s="1"/>
  <c r="D224" i="18" s="1"/>
  <c r="B134" i="18"/>
  <c r="C224" i="18" s="1"/>
  <c r="M9" i="23"/>
  <c r="H82" i="22"/>
  <c r="G82" i="22"/>
  <c r="J736" i="22"/>
  <c r="I736" i="22"/>
  <c r="M30" i="23"/>
  <c r="C136" i="18"/>
  <c r="C253" i="18" s="1"/>
  <c r="C88" i="18"/>
  <c r="B253" i="18" s="1"/>
  <c r="D253" i="18" s="1"/>
  <c r="H235" i="22"/>
  <c r="G235" i="22"/>
  <c r="N14" i="23"/>
  <c r="O34" i="23"/>
  <c r="J866" i="22"/>
  <c r="I866" i="22"/>
  <c r="P26" i="23"/>
  <c r="G612" i="22"/>
  <c r="C134" i="18"/>
  <c r="C251" i="18" s="1"/>
  <c r="C86" i="18"/>
  <c r="B251" i="18" s="1"/>
  <c r="D251" i="18" s="1"/>
  <c r="E148" i="22"/>
  <c r="S11" i="23"/>
  <c r="F148" i="22"/>
  <c r="H364" i="22"/>
  <c r="I364" i="22"/>
  <c r="O18" i="23"/>
  <c r="B142" i="18"/>
  <c r="C232" i="18" s="1"/>
  <c r="B94" i="18"/>
  <c r="B232" i="18" s="1"/>
  <c r="D232" i="18" s="1"/>
  <c r="Q11" i="23"/>
  <c r="F146" i="22"/>
  <c r="E146" i="22"/>
  <c r="Q14" i="23"/>
  <c r="H238" i="22"/>
  <c r="G238" i="22"/>
  <c r="E40" i="18"/>
  <c r="E244" i="16"/>
  <c r="B27" i="17" s="1"/>
  <c r="M11" i="23"/>
  <c r="F142" i="22"/>
  <c r="E142" i="22"/>
  <c r="B137" i="18"/>
  <c r="C227" i="18" s="1"/>
  <c r="B89" i="18"/>
  <c r="B227" i="18" s="1"/>
  <c r="D227" i="18" s="1"/>
  <c r="G93" i="19"/>
  <c r="D715" i="22" s="1"/>
  <c r="D717" i="22" s="1"/>
  <c r="B139" i="18"/>
  <c r="C229" i="18" s="1"/>
  <c r="B91" i="18"/>
  <c r="B229" i="18" s="1"/>
  <c r="D229" i="18" s="1"/>
  <c r="G834" i="22"/>
  <c r="F834" i="22"/>
  <c r="O33" i="23"/>
  <c r="P29" i="23"/>
  <c r="G707" i="22"/>
  <c r="F707" i="22"/>
  <c r="I741" i="22"/>
  <c r="R30" i="23"/>
  <c r="J741" i="22"/>
  <c r="G773" i="22"/>
  <c r="F773" i="22"/>
  <c r="R31" i="23"/>
  <c r="B96" i="18"/>
  <c r="B234" i="18" s="1"/>
  <c r="D234" i="18" s="1"/>
  <c r="B144" i="18"/>
  <c r="C234" i="18" s="1"/>
  <c r="B135" i="18"/>
  <c r="C225" i="18" s="1"/>
  <c r="B87" i="18"/>
  <c r="B225" i="18" s="1"/>
  <c r="D225" i="18" s="1"/>
  <c r="N33" i="23"/>
  <c r="G833" i="22"/>
  <c r="F833" i="22"/>
  <c r="S12" i="23"/>
  <c r="G180" i="22"/>
  <c r="H180" i="22"/>
  <c r="Q18" i="23"/>
  <c r="I366" i="22"/>
  <c r="H366" i="22"/>
  <c r="T15" i="23"/>
  <c r="H273" i="22"/>
  <c r="G273" i="22"/>
  <c r="C94" i="19"/>
  <c r="C747" i="22" s="1"/>
  <c r="C749" i="22" s="1"/>
  <c r="F50" i="22"/>
  <c r="E50" i="22"/>
  <c r="M8" i="23"/>
  <c r="M15" i="23"/>
  <c r="H266" i="22"/>
  <c r="G266" i="22"/>
  <c r="B41" i="17"/>
  <c r="G102" i="18"/>
  <c r="B375" i="18" s="1"/>
  <c r="D375" i="18" s="1"/>
  <c r="H175" i="22"/>
  <c r="G175" i="22"/>
  <c r="N12" i="23"/>
  <c r="J459" i="22"/>
  <c r="L459" i="22"/>
  <c r="N21" i="23"/>
  <c r="K459" i="22"/>
  <c r="O30" i="23"/>
  <c r="J738" i="22"/>
  <c r="I738" i="22"/>
  <c r="R20" i="23"/>
  <c r="K431" i="22"/>
  <c r="L431" i="22"/>
  <c r="J431" i="22"/>
  <c r="R14" i="23"/>
  <c r="G239" i="22"/>
  <c r="H239" i="22"/>
  <c r="H84" i="22"/>
  <c r="O9" i="23"/>
  <c r="G84" i="22"/>
  <c r="Q12" i="23"/>
  <c r="H178" i="22"/>
  <c r="G178" i="22"/>
  <c r="T12" i="23"/>
  <c r="H181" i="22"/>
  <c r="G181" i="22"/>
  <c r="E242" i="16"/>
  <c r="B25" i="17" s="1"/>
  <c r="E38" i="18"/>
  <c r="F46" i="18"/>
  <c r="F250" i="16"/>
  <c r="B33" i="17" s="1"/>
  <c r="G92" i="18"/>
  <c r="B365" i="18" s="1"/>
  <c r="D365" i="18" s="1"/>
  <c r="G140" i="18"/>
  <c r="C365" i="18" s="1"/>
  <c r="D102" i="18"/>
  <c r="B294" i="18" s="1"/>
  <c r="P9" i="23"/>
  <c r="H85" i="22"/>
  <c r="G85" i="22"/>
  <c r="B141" i="18"/>
  <c r="C231" i="18" s="1"/>
  <c r="B93" i="18"/>
  <c r="B231" i="18" s="1"/>
  <c r="D231" i="18" s="1"/>
  <c r="G312" i="19"/>
  <c r="I82" i="20" s="1"/>
  <c r="H134" i="21"/>
  <c r="I39" i="20"/>
  <c r="G315" i="19"/>
  <c r="G314" i="19"/>
  <c r="G317" i="19"/>
  <c r="G318" i="19"/>
  <c r="C717" i="22"/>
  <c r="F37" i="20"/>
  <c r="N127" i="21"/>
  <c r="C311" i="19"/>
  <c r="C312" i="19"/>
  <c r="C653" i="22"/>
  <c r="C685" i="22"/>
  <c r="C781" i="22"/>
  <c r="E877" i="22"/>
  <c r="N129" i="21"/>
  <c r="F80" i="20"/>
  <c r="E813" i="22"/>
  <c r="N128" i="21"/>
  <c r="F59" i="20"/>
  <c r="E309" i="19"/>
  <c r="E308" i="19"/>
  <c r="G59" i="20"/>
  <c r="F128" i="21"/>
  <c r="G36" i="20"/>
  <c r="F123" i="21"/>
  <c r="F121" i="21"/>
  <c r="G78" i="20"/>
  <c r="E312" i="19"/>
  <c r="E311" i="19"/>
  <c r="G37" i="20"/>
  <c r="F127" i="21"/>
  <c r="F138" i="21"/>
  <c r="G83" i="20"/>
  <c r="F125" i="21"/>
  <c r="G79" i="20"/>
  <c r="F117" i="21"/>
  <c r="G57" i="20"/>
  <c r="F129" i="21"/>
  <c r="G80" i="20"/>
  <c r="F137" i="21"/>
  <c r="G40" i="20"/>
  <c r="F116" i="21"/>
  <c r="G34" i="20"/>
  <c r="E318" i="19"/>
  <c r="E317" i="19"/>
  <c r="G58" i="20"/>
  <c r="F124" i="21"/>
  <c r="G77" i="20"/>
  <c r="F118" i="21"/>
  <c r="F120" i="21"/>
  <c r="G35" i="20"/>
  <c r="J79" i="21"/>
  <c r="J56" i="21"/>
  <c r="J71" i="21"/>
  <c r="J110" i="21"/>
  <c r="J113" i="21"/>
  <c r="J106" i="21"/>
  <c r="J102" i="21"/>
  <c r="J114" i="21"/>
  <c r="J105" i="21"/>
  <c r="J78" i="21"/>
  <c r="J101" i="21"/>
  <c r="J68" i="21"/>
  <c r="J97" i="21"/>
  <c r="J55" i="21"/>
  <c r="J98" i="21"/>
  <c r="J67" i="21"/>
  <c r="J109" i="21"/>
  <c r="G140" i="19" l="1"/>
  <c r="H135" i="21"/>
  <c r="G141" i="19"/>
  <c r="G309" i="19" s="1"/>
  <c r="M40" i="23"/>
  <c r="D142" i="19"/>
  <c r="C144" i="19"/>
  <c r="B298" i="19"/>
  <c r="B297" i="19"/>
  <c r="B300" i="19"/>
  <c r="B301" i="19"/>
  <c r="B302" i="19"/>
  <c r="E132" i="18"/>
  <c r="C303" i="18" s="1"/>
  <c r="E84" i="18"/>
  <c r="B303" i="18" s="1"/>
  <c r="C140" i="19"/>
  <c r="G139" i="19"/>
  <c r="E86" i="18"/>
  <c r="B305" i="18" s="1"/>
  <c r="E134" i="18"/>
  <c r="C305" i="18" s="1"/>
  <c r="D252" i="18"/>
  <c r="E81" i="18"/>
  <c r="B300" i="18" s="1"/>
  <c r="E129" i="18"/>
  <c r="C300" i="18" s="1"/>
  <c r="N40" i="23"/>
  <c r="F91" i="18"/>
  <c r="B337" i="18" s="1"/>
  <c r="F139" i="18"/>
  <c r="C337" i="18" s="1"/>
  <c r="D144" i="19"/>
  <c r="S40" i="23"/>
  <c r="D219" i="18"/>
  <c r="B309" i="19"/>
  <c r="B308" i="19"/>
  <c r="B294" i="19"/>
  <c r="B293" i="19"/>
  <c r="B295" i="19"/>
  <c r="B715" i="22"/>
  <c r="B185" i="19"/>
  <c r="R40" i="23"/>
  <c r="D312" i="19"/>
  <c r="D311" i="19"/>
  <c r="C318" i="19"/>
  <c r="C317" i="19"/>
  <c r="T40" i="23"/>
  <c r="B94" i="19"/>
  <c r="P40" i="23"/>
  <c r="B96" i="19"/>
  <c r="B142" i="19" s="1"/>
  <c r="B779" i="22"/>
  <c r="B187" i="19"/>
  <c r="B651" i="22"/>
  <c r="B183" i="19"/>
  <c r="O40" i="23"/>
  <c r="E128" i="18"/>
  <c r="C299" i="18" s="1"/>
  <c r="E80" i="18"/>
  <c r="B299" i="18" s="1"/>
  <c r="B98" i="19"/>
  <c r="B144" i="19" s="1"/>
  <c r="Q40" i="23"/>
  <c r="E88" i="18"/>
  <c r="B307" i="18" s="1"/>
  <c r="E136" i="18"/>
  <c r="C307" i="18" s="1"/>
  <c r="E137" i="18"/>
  <c r="C308" i="18" s="1"/>
  <c r="E89" i="18"/>
  <c r="B308" i="18" s="1"/>
  <c r="G304" i="19"/>
  <c r="G305" i="19"/>
  <c r="G306" i="19"/>
  <c r="E138" i="18"/>
  <c r="C309" i="18" s="1"/>
  <c r="E90" i="18"/>
  <c r="B309" i="18" s="1"/>
  <c r="D294" i="18"/>
  <c r="F140" i="18"/>
  <c r="C338" i="18" s="1"/>
  <c r="F92" i="18"/>
  <c r="B338" i="18" s="1"/>
  <c r="B69" i="17"/>
  <c r="E87" i="18"/>
  <c r="B306" i="18" s="1"/>
  <c r="E135" i="18"/>
  <c r="C306" i="18" s="1"/>
  <c r="E131" i="18"/>
  <c r="C302" i="18" s="1"/>
  <c r="E83" i="18"/>
  <c r="B302" i="18" s="1"/>
  <c r="B97" i="19"/>
  <c r="B143" i="19" s="1"/>
  <c r="B683" i="22"/>
  <c r="B184" i="19"/>
  <c r="F93" i="18"/>
  <c r="B339" i="18" s="1"/>
  <c r="F141" i="18"/>
  <c r="C339" i="18" s="1"/>
  <c r="I41" i="20"/>
  <c r="H140" i="21"/>
  <c r="I40" i="20"/>
  <c r="H137" i="21"/>
  <c r="H141" i="21"/>
  <c r="I84" i="20"/>
  <c r="H138" i="21"/>
  <c r="I83" i="20"/>
  <c r="E82" i="20"/>
  <c r="M135" i="21"/>
  <c r="M134" i="21"/>
  <c r="E39" i="20"/>
  <c r="F141" i="21"/>
  <c r="G84" i="20"/>
  <c r="F134" i="21"/>
  <c r="G39" i="20"/>
  <c r="F135" i="21"/>
  <c r="G82" i="20"/>
  <c r="G38" i="20"/>
  <c r="F131" i="21"/>
  <c r="F140" i="21"/>
  <c r="G41" i="20"/>
  <c r="F132" i="21"/>
  <c r="G81" i="20"/>
  <c r="J80" i="21"/>
  <c r="J83" i="21"/>
  <c r="J63" i="21"/>
  <c r="G308" i="19" l="1"/>
  <c r="D132" i="21"/>
  <c r="H229" i="24"/>
  <c r="B299" i="24" s="1"/>
  <c r="F220" i="18"/>
  <c r="H220" i="18" s="1"/>
  <c r="B685" i="22"/>
  <c r="D683" i="22"/>
  <c r="D302" i="18"/>
  <c r="F302" i="18"/>
  <c r="H302" i="18" s="1"/>
  <c r="C69" i="17"/>
  <c r="B168" i="18" s="1"/>
  <c r="B182" i="18" s="1"/>
  <c r="B206" i="19"/>
  <c r="F294" i="18"/>
  <c r="H294" i="18" s="1"/>
  <c r="D308" i="18"/>
  <c r="F308" i="18"/>
  <c r="H308" i="18" s="1"/>
  <c r="B781" i="22"/>
  <c r="E779" i="22"/>
  <c r="H132" i="21"/>
  <c r="I81" i="20"/>
  <c r="B747" i="22"/>
  <c r="B186" i="19"/>
  <c r="F39" i="20"/>
  <c r="N134" i="21"/>
  <c r="D34" i="20"/>
  <c r="E116" i="21"/>
  <c r="L116" i="21"/>
  <c r="H213" i="24"/>
  <c r="C62" i="25" s="1"/>
  <c r="D116" i="21"/>
  <c r="F355" i="18"/>
  <c r="H355" i="18" s="1"/>
  <c r="F288" i="18"/>
  <c r="H288" i="18" s="1"/>
  <c r="F356" i="18"/>
  <c r="H356" i="18" s="1"/>
  <c r="F272" i="18"/>
  <c r="H272" i="18" s="1"/>
  <c r="D337" i="18"/>
  <c r="F337" i="18"/>
  <c r="H337" i="18" s="1"/>
  <c r="F252" i="18"/>
  <c r="H252" i="18" s="1"/>
  <c r="C306" i="19"/>
  <c r="C304" i="19"/>
  <c r="C305" i="19"/>
  <c r="F371" i="18"/>
  <c r="H371" i="18" s="1"/>
  <c r="F235" i="18"/>
  <c r="H235" i="18" s="1"/>
  <c r="F244" i="18"/>
  <c r="H244" i="18" s="1"/>
  <c r="L124" i="21"/>
  <c r="D58" i="20"/>
  <c r="E124" i="21"/>
  <c r="F357" i="18"/>
  <c r="H357" i="18" s="1"/>
  <c r="F338" i="18"/>
  <c r="H338" i="18" s="1"/>
  <c r="D338" i="18"/>
  <c r="I80" i="20"/>
  <c r="H129" i="21"/>
  <c r="B317" i="19"/>
  <c r="B318" i="19"/>
  <c r="B312" i="19"/>
  <c r="B311" i="19"/>
  <c r="N135" i="21"/>
  <c r="F82" i="20"/>
  <c r="D57" i="20"/>
  <c r="E117" i="21"/>
  <c r="L117" i="21"/>
  <c r="D117" i="21"/>
  <c r="H214" i="24"/>
  <c r="B263" i="24" s="1"/>
  <c r="F344" i="18"/>
  <c r="H344" i="18" s="1"/>
  <c r="F326" i="18"/>
  <c r="H326" i="18" s="1"/>
  <c r="F329" i="18"/>
  <c r="H329" i="18" s="1"/>
  <c r="D303" i="18"/>
  <c r="F303" i="18"/>
  <c r="H303" i="18" s="1"/>
  <c r="F262" i="18"/>
  <c r="H262" i="18" s="1"/>
  <c r="F354" i="18"/>
  <c r="H354" i="18" s="1"/>
  <c r="D36" i="20"/>
  <c r="L123" i="21"/>
  <c r="E123" i="21"/>
  <c r="D339" i="18"/>
  <c r="F339" i="18"/>
  <c r="H339" i="18" s="1"/>
  <c r="B315" i="19"/>
  <c r="B314" i="19"/>
  <c r="H128" i="21"/>
  <c r="I59" i="20"/>
  <c r="B875" i="22"/>
  <c r="B190" i="19"/>
  <c r="B653" i="22"/>
  <c r="D651" i="22"/>
  <c r="B811" i="22"/>
  <c r="B188" i="19"/>
  <c r="M140" i="21"/>
  <c r="E41" i="20"/>
  <c r="B717" i="22"/>
  <c r="E715" i="22"/>
  <c r="D38" i="20"/>
  <c r="E131" i="21"/>
  <c r="L131" i="21"/>
  <c r="F328" i="18"/>
  <c r="H328" i="18" s="1"/>
  <c r="F314" i="18"/>
  <c r="H314" i="18" s="1"/>
  <c r="F370" i="18"/>
  <c r="H370" i="18" s="1"/>
  <c r="D317" i="19"/>
  <c r="D318" i="19"/>
  <c r="D305" i="18"/>
  <c r="F305" i="18"/>
  <c r="H305" i="18" s="1"/>
  <c r="F226" i="18"/>
  <c r="H226" i="18" s="1"/>
  <c r="L120" i="21"/>
  <c r="E120" i="21"/>
  <c r="D35" i="20"/>
  <c r="D120" i="21"/>
  <c r="H217" i="24"/>
  <c r="C63" i="25" s="1"/>
  <c r="B843" i="22"/>
  <c r="B189" i="19"/>
  <c r="D306" i="18"/>
  <c r="F306" i="18"/>
  <c r="H306" i="18" s="1"/>
  <c r="D309" i="18"/>
  <c r="F309" i="18"/>
  <c r="H309" i="18" s="1"/>
  <c r="I37" i="20"/>
  <c r="H127" i="21"/>
  <c r="F307" i="18"/>
  <c r="H307" i="18" s="1"/>
  <c r="D307" i="18"/>
  <c r="D299" i="18"/>
  <c r="F292" i="18"/>
  <c r="H292" i="18" s="1"/>
  <c r="F367" i="18"/>
  <c r="H367" i="18" s="1"/>
  <c r="F315" i="18"/>
  <c r="H315" i="18" s="1"/>
  <c r="F265" i="18"/>
  <c r="H265" i="18" s="1"/>
  <c r="F321" i="18"/>
  <c r="H321" i="18" s="1"/>
  <c r="F345" i="18"/>
  <c r="H345" i="18" s="1"/>
  <c r="F296" i="18"/>
  <c r="H296" i="18" s="1"/>
  <c r="F342" i="18"/>
  <c r="H342" i="18" s="1"/>
  <c r="F245" i="18"/>
  <c r="H245" i="18" s="1"/>
  <c r="F352" i="18"/>
  <c r="H352" i="18" s="1"/>
  <c r="F273" i="18"/>
  <c r="H273" i="18" s="1"/>
  <c r="F227" i="18"/>
  <c r="H227" i="18" s="1"/>
  <c r="F286" i="18"/>
  <c r="H286" i="18" s="1"/>
  <c r="F347" i="18"/>
  <c r="H347" i="18" s="1"/>
  <c r="F285" i="18"/>
  <c r="H285" i="18" s="1"/>
  <c r="F375" i="18"/>
  <c r="H375" i="18" s="1"/>
  <c r="F364" i="18"/>
  <c r="H364" i="18" s="1"/>
  <c r="F331" i="18"/>
  <c r="H331" i="18" s="1"/>
  <c r="F283" i="18"/>
  <c r="H283" i="18" s="1"/>
  <c r="F313" i="18"/>
  <c r="H313" i="18" s="1"/>
  <c r="F263" i="18"/>
  <c r="H263" i="18" s="1"/>
  <c r="F353" i="18"/>
  <c r="H353" i="18" s="1"/>
  <c r="F330" i="18"/>
  <c r="H330" i="18" s="1"/>
  <c r="F266" i="18"/>
  <c r="H266" i="18" s="1"/>
  <c r="F351" i="18"/>
  <c r="H351" i="18" s="1"/>
  <c r="F239" i="18"/>
  <c r="H239" i="18" s="1"/>
  <c r="F279" i="18"/>
  <c r="H279" i="18" s="1"/>
  <c r="F278" i="18"/>
  <c r="H278" i="18" s="1"/>
  <c r="F221" i="18"/>
  <c r="H221" i="18" s="1"/>
  <c r="F232" i="18"/>
  <c r="H232" i="18" s="1"/>
  <c r="F293" i="18"/>
  <c r="H293" i="18" s="1"/>
  <c r="F243" i="18"/>
  <c r="H243" i="18" s="1"/>
  <c r="F255" i="18"/>
  <c r="H255" i="18" s="1"/>
  <c r="F274" i="18"/>
  <c r="H274" i="18" s="1"/>
  <c r="F223" i="18"/>
  <c r="H223" i="18" s="1"/>
  <c r="F242" i="18"/>
  <c r="H242" i="18" s="1"/>
  <c r="F260" i="18"/>
  <c r="H260" i="18" s="1"/>
  <c r="F332" i="18"/>
  <c r="H332" i="18" s="1"/>
  <c r="F229" i="18"/>
  <c r="H229" i="18" s="1"/>
  <c r="F341" i="18"/>
  <c r="H341" i="18" s="1"/>
  <c r="F317" i="18"/>
  <c r="H317" i="18" s="1"/>
  <c r="F281" i="18"/>
  <c r="H281" i="18" s="1"/>
  <c r="F282" i="18"/>
  <c r="H282" i="18" s="1"/>
  <c r="F340" i="18"/>
  <c r="H340" i="18" s="1"/>
  <c r="F334" i="18"/>
  <c r="H334" i="18" s="1"/>
  <c r="F271" i="18"/>
  <c r="H271" i="18" s="1"/>
  <c r="F275" i="18"/>
  <c r="H275" i="18" s="1"/>
  <c r="F219" i="18"/>
  <c r="H219" i="18" s="1"/>
  <c r="F366" i="18"/>
  <c r="H366" i="18" s="1"/>
  <c r="F377" i="18"/>
  <c r="H377" i="18" s="1"/>
  <c r="F358" i="18"/>
  <c r="H358" i="18" s="1"/>
  <c r="F336" i="18"/>
  <c r="H336" i="18" s="1"/>
  <c r="F231" i="18"/>
  <c r="H231" i="18" s="1"/>
  <c r="F237" i="18"/>
  <c r="H237" i="18" s="1"/>
  <c r="F270" i="18"/>
  <c r="H270" i="18" s="1"/>
  <c r="F222" i="18"/>
  <c r="H222" i="18" s="1"/>
  <c r="F248" i="18"/>
  <c r="H248" i="18" s="1"/>
  <c r="F228" i="18"/>
  <c r="H228" i="18" s="1"/>
  <c r="F297" i="18"/>
  <c r="H297" i="18" s="1"/>
  <c r="F349" i="18"/>
  <c r="H349" i="18" s="1"/>
  <c r="F254" i="18"/>
  <c r="H254" i="18" s="1"/>
  <c r="F318" i="18"/>
  <c r="H318" i="18" s="1"/>
  <c r="F301" i="18"/>
  <c r="H301" i="18" s="1"/>
  <c r="F287" i="18"/>
  <c r="H287" i="18" s="1"/>
  <c r="F264" i="18"/>
  <c r="H264" i="18" s="1"/>
  <c r="F246" i="18"/>
  <c r="H246" i="18" s="1"/>
  <c r="F299" i="18"/>
  <c r="H299" i="18" s="1"/>
  <c r="F324" i="18"/>
  <c r="H324" i="18" s="1"/>
  <c r="F372" i="18"/>
  <c r="H372" i="18" s="1"/>
  <c r="F225" i="18"/>
  <c r="H225" i="18" s="1"/>
  <c r="F368" i="18"/>
  <c r="H368" i="18" s="1"/>
  <c r="F241" i="18"/>
  <c r="H241" i="18" s="1"/>
  <c r="F250" i="18"/>
  <c r="H250" i="18" s="1"/>
  <c r="F238" i="18"/>
  <c r="H238" i="18" s="1"/>
  <c r="F362" i="18"/>
  <c r="H362" i="18" s="1"/>
  <c r="F257" i="18"/>
  <c r="H257" i="18" s="1"/>
  <c r="F319" i="18"/>
  <c r="H319" i="18" s="1"/>
  <c r="F335" i="18"/>
  <c r="H335" i="18" s="1"/>
  <c r="F284" i="18"/>
  <c r="H284" i="18" s="1"/>
  <c r="F378" i="18"/>
  <c r="H378" i="18" s="1"/>
  <c r="F374" i="18"/>
  <c r="H374" i="18" s="1"/>
  <c r="F346" i="18"/>
  <c r="H346" i="18" s="1"/>
  <c r="F343" i="18"/>
  <c r="H343" i="18" s="1"/>
  <c r="F258" i="18"/>
  <c r="H258" i="18" s="1"/>
  <c r="F348" i="18"/>
  <c r="H348" i="18" s="1"/>
  <c r="F234" i="18"/>
  <c r="H234" i="18" s="1"/>
  <c r="F233" i="18"/>
  <c r="H233" i="18" s="1"/>
  <c r="F259" i="18"/>
  <c r="H259" i="18" s="1"/>
  <c r="F290" i="18"/>
  <c r="H290" i="18" s="1"/>
  <c r="F322" i="18"/>
  <c r="H322" i="18" s="1"/>
  <c r="F359" i="18"/>
  <c r="H359" i="18" s="1"/>
  <c r="F218" i="18"/>
  <c r="H218" i="18" s="1"/>
  <c r="F316" i="18"/>
  <c r="H316" i="18" s="1"/>
  <c r="F325" i="18"/>
  <c r="H325" i="18" s="1"/>
  <c r="F277" i="18"/>
  <c r="H277" i="18" s="1"/>
  <c r="F224" i="18"/>
  <c r="H224" i="18" s="1"/>
  <c r="F230" i="18"/>
  <c r="H230" i="18" s="1"/>
  <c r="F289" i="18"/>
  <c r="H289" i="18" s="1"/>
  <c r="F269" i="18"/>
  <c r="H269" i="18" s="1"/>
  <c r="F236" i="18"/>
  <c r="H236" i="18" s="1"/>
  <c r="F291" i="18"/>
  <c r="H291" i="18" s="1"/>
  <c r="F365" i="18"/>
  <c r="H365" i="18" s="1"/>
  <c r="F376" i="18"/>
  <c r="H376" i="18" s="1"/>
  <c r="F379" i="18"/>
  <c r="H379" i="18" s="1"/>
  <c r="F363" i="18"/>
  <c r="H363" i="18" s="1"/>
  <c r="F256" i="18"/>
  <c r="H256" i="18" s="1"/>
  <c r="F361" i="18"/>
  <c r="H361" i="18" s="1"/>
  <c r="F298" i="18"/>
  <c r="H298" i="18" s="1"/>
  <c r="F249" i="18"/>
  <c r="H249" i="18" s="1"/>
  <c r="F251" i="18"/>
  <c r="H251" i="18" s="1"/>
  <c r="F268" i="18"/>
  <c r="H268" i="18" s="1"/>
  <c r="F304" i="18"/>
  <c r="H304" i="18" s="1"/>
  <c r="F373" i="18"/>
  <c r="H373" i="18" s="1"/>
  <c r="F311" i="18"/>
  <c r="H311" i="18" s="1"/>
  <c r="F333" i="18"/>
  <c r="H333" i="18" s="1"/>
  <c r="F310" i="18"/>
  <c r="H310" i="18" s="1"/>
  <c r="F312" i="18"/>
  <c r="H312" i="18" s="1"/>
  <c r="F240" i="18"/>
  <c r="H240" i="18" s="1"/>
  <c r="F280" i="18"/>
  <c r="H280" i="18" s="1"/>
  <c r="F253" i="18"/>
  <c r="H253" i="18" s="1"/>
  <c r="F261" i="18"/>
  <c r="H261" i="18" s="1"/>
  <c r="F369" i="18"/>
  <c r="H369" i="18" s="1"/>
  <c r="F320" i="18"/>
  <c r="H320" i="18" s="1"/>
  <c r="F360" i="18"/>
  <c r="H360" i="18" s="1"/>
  <c r="F276" i="18"/>
  <c r="H276" i="18" s="1"/>
  <c r="F267" i="18"/>
  <c r="H267" i="18" s="1"/>
  <c r="H131" i="21"/>
  <c r="I38" i="20"/>
  <c r="B140" i="19"/>
  <c r="E84" i="20"/>
  <c r="M141" i="21"/>
  <c r="D77" i="20"/>
  <c r="E118" i="21"/>
  <c r="L118" i="21"/>
  <c r="H215" i="24"/>
  <c r="B295" i="24" s="1"/>
  <c r="E62" i="25" s="1"/>
  <c r="D118" i="21"/>
  <c r="L132" i="21"/>
  <c r="D81" i="20"/>
  <c r="E132" i="21"/>
  <c r="F247" i="18"/>
  <c r="H247" i="18" s="1"/>
  <c r="F323" i="18"/>
  <c r="H323" i="18" s="1"/>
  <c r="F300" i="18"/>
  <c r="H300" i="18" s="1"/>
  <c r="D300" i="18"/>
  <c r="L217" i="18" s="1"/>
  <c r="G300" i="19"/>
  <c r="G302" i="19"/>
  <c r="H222" i="24" s="1"/>
  <c r="B297" i="24" s="1"/>
  <c r="G301" i="19"/>
  <c r="H221" i="24" s="1"/>
  <c r="B265" i="24" s="1"/>
  <c r="F327" i="18"/>
  <c r="H327" i="18" s="1"/>
  <c r="F350" i="18"/>
  <c r="H350" i="18" s="1"/>
  <c r="F295" i="18"/>
  <c r="H295" i="18" s="1"/>
  <c r="L125" i="21"/>
  <c r="E125" i="21"/>
  <c r="D79" i="20"/>
  <c r="D125" i="21"/>
  <c r="D78" i="20"/>
  <c r="E121" i="21"/>
  <c r="L121" i="21"/>
  <c r="D121" i="21"/>
  <c r="H218" i="24"/>
  <c r="B296" i="24" s="1"/>
  <c r="E63" i="25" s="1"/>
  <c r="T132" i="21"/>
  <c r="S132" i="21"/>
  <c r="R132" i="21"/>
  <c r="D131" i="21" l="1"/>
  <c r="H228" i="24"/>
  <c r="C66" i="25" s="1"/>
  <c r="E66" i="25" s="1"/>
  <c r="D62" i="25"/>
  <c r="I350" i="18"/>
  <c r="I300" i="18"/>
  <c r="I36" i="20"/>
  <c r="H123" i="21"/>
  <c r="I247" i="18"/>
  <c r="R118" i="21"/>
  <c r="T118" i="21"/>
  <c r="S118" i="21"/>
  <c r="I267" i="18"/>
  <c r="I369" i="18"/>
  <c r="I240" i="18"/>
  <c r="I311" i="18"/>
  <c r="I251" i="18"/>
  <c r="I256" i="18"/>
  <c r="I365" i="18"/>
  <c r="I289" i="18"/>
  <c r="I325" i="18"/>
  <c r="I322" i="18"/>
  <c r="I234" i="18"/>
  <c r="I346" i="18"/>
  <c r="I335" i="18"/>
  <c r="I238" i="18"/>
  <c r="I225" i="18"/>
  <c r="I246" i="18"/>
  <c r="I318" i="18"/>
  <c r="I228" i="18"/>
  <c r="I237" i="18"/>
  <c r="I377" i="18"/>
  <c r="I271" i="18"/>
  <c r="I281" i="18"/>
  <c r="I332" i="18"/>
  <c r="I274" i="18"/>
  <c r="I232" i="18"/>
  <c r="I239" i="18"/>
  <c r="I353" i="18"/>
  <c r="I331" i="18"/>
  <c r="I347" i="18"/>
  <c r="I352" i="18"/>
  <c r="I345" i="18"/>
  <c r="I367" i="18"/>
  <c r="I307" i="18"/>
  <c r="B845" i="22"/>
  <c r="E843" i="22"/>
  <c r="Q120" i="21"/>
  <c r="P120" i="21"/>
  <c r="O120" i="21"/>
  <c r="I314" i="18"/>
  <c r="B813" i="22"/>
  <c r="H811" i="22"/>
  <c r="D40" i="20"/>
  <c r="D137" i="21"/>
  <c r="E137" i="21"/>
  <c r="H234" i="24"/>
  <c r="C68" i="25" s="1"/>
  <c r="L137" i="21"/>
  <c r="H220" i="24"/>
  <c r="C64" i="25" s="1"/>
  <c r="D64" i="25" s="1"/>
  <c r="I303" i="18"/>
  <c r="I344" i="18"/>
  <c r="O117" i="21"/>
  <c r="Q117" i="21"/>
  <c r="P117" i="21"/>
  <c r="D39" i="20"/>
  <c r="L134" i="21"/>
  <c r="H231" i="24"/>
  <c r="C67" i="25" s="1"/>
  <c r="E134" i="21"/>
  <c r="D134" i="21"/>
  <c r="I357" i="18"/>
  <c r="I244" i="18"/>
  <c r="M127" i="21"/>
  <c r="E37" i="20"/>
  <c r="I355" i="18"/>
  <c r="P116" i="21"/>
  <c r="K116" i="21"/>
  <c r="O116" i="21"/>
  <c r="Q116" i="21"/>
  <c r="E781" i="22"/>
  <c r="F779" i="22"/>
  <c r="F781" i="22" s="1"/>
  <c r="X31" i="23"/>
  <c r="Y31" i="23" s="1"/>
  <c r="G779" i="22"/>
  <c r="G781" i="22" s="1"/>
  <c r="I294" i="18"/>
  <c r="P121" i="21"/>
  <c r="O121" i="21"/>
  <c r="Q121" i="21"/>
  <c r="O125" i="21"/>
  <c r="Q125" i="21"/>
  <c r="K125" i="21"/>
  <c r="P125" i="21"/>
  <c r="I327" i="18"/>
  <c r="P132" i="21"/>
  <c r="O132" i="21"/>
  <c r="Q132" i="21"/>
  <c r="B304" i="19"/>
  <c r="B306" i="19"/>
  <c r="B305" i="19"/>
  <c r="I276" i="18"/>
  <c r="I261" i="18"/>
  <c r="I312" i="18"/>
  <c r="I373" i="18"/>
  <c r="I249" i="18"/>
  <c r="I363" i="18"/>
  <c r="I291" i="18"/>
  <c r="I230" i="18"/>
  <c r="I316" i="18"/>
  <c r="I290" i="18"/>
  <c r="I348" i="18"/>
  <c r="I374" i="18"/>
  <c r="I319" i="18"/>
  <c r="I250" i="18"/>
  <c r="I372" i="18"/>
  <c r="I264" i="18"/>
  <c r="I254" i="18"/>
  <c r="I248" i="18"/>
  <c r="I231" i="18"/>
  <c r="I366" i="18"/>
  <c r="I334" i="18"/>
  <c r="I317" i="18"/>
  <c r="I260" i="18"/>
  <c r="I255" i="18"/>
  <c r="I221" i="18"/>
  <c r="I351" i="18"/>
  <c r="I263" i="18"/>
  <c r="I364" i="18"/>
  <c r="I286" i="18"/>
  <c r="I245" i="18"/>
  <c r="I321" i="18"/>
  <c r="I292" i="18"/>
  <c r="I306" i="18"/>
  <c r="F84" i="20"/>
  <c r="N141" i="21"/>
  <c r="I328" i="18"/>
  <c r="E717" i="22"/>
  <c r="G715" i="22"/>
  <c r="G717" i="22" s="1"/>
  <c r="X29" i="23"/>
  <c r="Y29" i="23" s="1"/>
  <c r="F715" i="22"/>
  <c r="F717" i="22" s="1"/>
  <c r="D653" i="22"/>
  <c r="X27" i="23"/>
  <c r="Y27" i="23" s="1"/>
  <c r="F651" i="22"/>
  <c r="F653" i="22" s="1"/>
  <c r="E651" i="22"/>
  <c r="E653" i="22" s="1"/>
  <c r="D83" i="20"/>
  <c r="H235" i="24"/>
  <c r="B301" i="24" s="1"/>
  <c r="E68" i="25" s="1"/>
  <c r="L138" i="21"/>
  <c r="D138" i="21"/>
  <c r="E138" i="21"/>
  <c r="D123" i="21"/>
  <c r="D82" i="20"/>
  <c r="L135" i="21"/>
  <c r="E135" i="21"/>
  <c r="H232" i="24"/>
  <c r="B300" i="24" s="1"/>
  <c r="E67" i="25" s="1"/>
  <c r="D135" i="21"/>
  <c r="P124" i="21"/>
  <c r="O124" i="21"/>
  <c r="Q124" i="21"/>
  <c r="I235" i="18"/>
  <c r="M129" i="21"/>
  <c r="E80" i="20"/>
  <c r="I272" i="18"/>
  <c r="R116" i="21"/>
  <c r="T116" i="21"/>
  <c r="I116" i="21"/>
  <c r="S116" i="21"/>
  <c r="J116" i="21"/>
  <c r="B749" i="22"/>
  <c r="G747" i="22"/>
  <c r="G749" i="22" s="1"/>
  <c r="H747" i="22"/>
  <c r="D685" i="22"/>
  <c r="X28" i="23"/>
  <c r="Y28" i="23" s="1"/>
  <c r="S121" i="21"/>
  <c r="R121" i="21"/>
  <c r="T121" i="21"/>
  <c r="E64" i="25"/>
  <c r="I58" i="20"/>
  <c r="H124" i="21"/>
  <c r="I360" i="18"/>
  <c r="I253" i="18"/>
  <c r="I310" i="18"/>
  <c r="I304" i="18"/>
  <c r="I298" i="18"/>
  <c r="I379" i="18"/>
  <c r="I236" i="18"/>
  <c r="I224" i="18"/>
  <c r="I218" i="18"/>
  <c r="I259" i="18"/>
  <c r="I258" i="18"/>
  <c r="I378" i="18"/>
  <c r="I257" i="18"/>
  <c r="I241" i="18"/>
  <c r="I324" i="18"/>
  <c r="I287" i="18"/>
  <c r="I349" i="18"/>
  <c r="I222" i="18"/>
  <c r="I336" i="18"/>
  <c r="I219" i="18"/>
  <c r="I340" i="18"/>
  <c r="I341" i="18"/>
  <c r="I242" i="18"/>
  <c r="I243" i="18"/>
  <c r="I278" i="18"/>
  <c r="I266" i="18"/>
  <c r="I313" i="18"/>
  <c r="I375" i="18"/>
  <c r="I227" i="18"/>
  <c r="I342" i="18"/>
  <c r="I265" i="18"/>
  <c r="R120" i="21"/>
  <c r="T120" i="21"/>
  <c r="S120" i="21"/>
  <c r="I226" i="18"/>
  <c r="F41" i="20"/>
  <c r="N140" i="21"/>
  <c r="I339" i="18"/>
  <c r="K123" i="21"/>
  <c r="P123" i="21"/>
  <c r="O123" i="21"/>
  <c r="Q123" i="21"/>
  <c r="I354" i="18"/>
  <c r="I329" i="18"/>
  <c r="S117" i="21"/>
  <c r="T117" i="21"/>
  <c r="R117" i="21"/>
  <c r="D84" i="20"/>
  <c r="E141" i="21"/>
  <c r="L141" i="21"/>
  <c r="H238" i="24"/>
  <c r="B302" i="24" s="1"/>
  <c r="D141" i="21"/>
  <c r="I371" i="18"/>
  <c r="I252" i="18"/>
  <c r="I356" i="18"/>
  <c r="I308" i="18"/>
  <c r="E354" i="18"/>
  <c r="E283" i="18"/>
  <c r="E363" i="18"/>
  <c r="E276" i="18"/>
  <c r="E368" i="18"/>
  <c r="E358" i="18"/>
  <c r="E269" i="18"/>
  <c r="E231" i="18"/>
  <c r="E256" i="18"/>
  <c r="E336" i="18"/>
  <c r="E331" i="18"/>
  <c r="E218" i="18"/>
  <c r="E332" i="18"/>
  <c r="E272" i="18"/>
  <c r="E333" i="18"/>
  <c r="E350" i="18"/>
  <c r="E230" i="18"/>
  <c r="E302" i="18"/>
  <c r="E248" i="18"/>
  <c r="E288" i="18"/>
  <c r="E250" i="18"/>
  <c r="E270" i="18"/>
  <c r="E235" i="18"/>
  <c r="E219" i="18"/>
  <c r="E378" i="18"/>
  <c r="E228" i="18"/>
  <c r="E226" i="18"/>
  <c r="E375" i="18"/>
  <c r="E279" i="18"/>
  <c r="E367" i="18"/>
  <c r="E292" i="18"/>
  <c r="E223" i="18"/>
  <c r="E249" i="18"/>
  <c r="E294" i="18"/>
  <c r="E273" i="18"/>
  <c r="E286" i="18"/>
  <c r="E305" i="18"/>
  <c r="E304" i="18"/>
  <c r="E319" i="18"/>
  <c r="E323" i="18"/>
  <c r="E330" i="18"/>
  <c r="E348" i="18"/>
  <c r="E260" i="18"/>
  <c r="E347" i="18"/>
  <c r="E262" i="18"/>
  <c r="E308" i="18"/>
  <c r="E357" i="18"/>
  <c r="E271" i="18"/>
  <c r="E317" i="18"/>
  <c r="E246" i="18"/>
  <c r="E316" i="18"/>
  <c r="E297" i="18"/>
  <c r="E282" i="18"/>
  <c r="E377" i="18"/>
  <c r="E263" i="18"/>
  <c r="E341" i="18"/>
  <c r="E242" i="18"/>
  <c r="E355" i="18"/>
  <c r="E352" i="18"/>
  <c r="E290" i="18"/>
  <c r="E236" i="18"/>
  <c r="E361" i="18"/>
  <c r="E227" i="18"/>
  <c r="E327" i="18"/>
  <c r="E252" i="18"/>
  <c r="E328" i="18"/>
  <c r="E275" i="18"/>
  <c r="E303" i="18"/>
  <c r="E277" i="18"/>
  <c r="E337" i="18"/>
  <c r="E255" i="18"/>
  <c r="E296" i="18"/>
  <c r="E299" i="18"/>
  <c r="E360" i="18"/>
  <c r="E224" i="18"/>
  <c r="E298" i="18"/>
  <c r="E345" i="18"/>
  <c r="B217" i="18"/>
  <c r="K217" i="18" s="1"/>
  <c r="E312" i="18"/>
  <c r="E320" i="18"/>
  <c r="E311" i="18"/>
  <c r="E342" i="18"/>
  <c r="E243" i="18"/>
  <c r="E353" i="18"/>
  <c r="E264" i="18"/>
  <c r="E369" i="18"/>
  <c r="E259" i="18"/>
  <c r="E339" i="18"/>
  <c r="E359" i="18"/>
  <c r="E238" i="18"/>
  <c r="E326" i="18"/>
  <c r="E346" i="18"/>
  <c r="E293" i="18"/>
  <c r="E285" i="18"/>
  <c r="E373" i="18"/>
  <c r="E229" i="18"/>
  <c r="E301" i="18"/>
  <c r="E244" i="18"/>
  <c r="E364" i="18"/>
  <c r="E265" i="18"/>
  <c r="E366" i="18"/>
  <c r="E225" i="18"/>
  <c r="E340" i="18"/>
  <c r="E281" i="18"/>
  <c r="E239" i="18"/>
  <c r="E334" i="18"/>
  <c r="E295" i="18"/>
  <c r="E287" i="18"/>
  <c r="E335" i="18"/>
  <c r="E289" i="18"/>
  <c r="E257" i="18"/>
  <c r="E232" i="18"/>
  <c r="E222" i="18"/>
  <c r="E349" i="18"/>
  <c r="E300" i="18"/>
  <c r="E280" i="18"/>
  <c r="E344" i="18"/>
  <c r="E356" i="18"/>
  <c r="E362" i="18"/>
  <c r="E325" i="18"/>
  <c r="E318" i="18"/>
  <c r="E310" i="18"/>
  <c r="E315" i="18"/>
  <c r="E241" i="18"/>
  <c r="E233" i="18"/>
  <c r="E266" i="18"/>
  <c r="E247" i="18"/>
  <c r="E307" i="18"/>
  <c r="E343" i="18"/>
  <c r="E251" i="18"/>
  <c r="E376" i="18"/>
  <c r="E313" i="18"/>
  <c r="E306" i="18"/>
  <c r="E258" i="18"/>
  <c r="E338" i="18"/>
  <c r="E365" i="18"/>
  <c r="E245" i="18"/>
  <c r="E351" i="18"/>
  <c r="E234" i="18"/>
  <c r="E254" i="18"/>
  <c r="E267" i="18"/>
  <c r="E371" i="18"/>
  <c r="E240" i="18"/>
  <c r="E268" i="18"/>
  <c r="E274" i="18"/>
  <c r="E221" i="18"/>
  <c r="E329" i="18"/>
  <c r="E291" i="18"/>
  <c r="E284" i="18"/>
  <c r="E379" i="18"/>
  <c r="E220" i="18"/>
  <c r="E253" i="18"/>
  <c r="E314" i="18"/>
  <c r="E370" i="18"/>
  <c r="E374" i="18"/>
  <c r="E278" i="18"/>
  <c r="E309" i="18"/>
  <c r="E261" i="18"/>
  <c r="E372" i="18"/>
  <c r="E237" i="18"/>
  <c r="E321" i="18"/>
  <c r="E324" i="18"/>
  <c r="E322" i="18"/>
  <c r="R125" i="21"/>
  <c r="I125" i="21"/>
  <c r="S125" i="21"/>
  <c r="I295" i="18"/>
  <c r="H125" i="21"/>
  <c r="T125" i="21" s="1"/>
  <c r="I79" i="20"/>
  <c r="I323" i="18"/>
  <c r="Q118" i="21"/>
  <c r="P118" i="21"/>
  <c r="O118" i="21"/>
  <c r="I320" i="18"/>
  <c r="I280" i="18"/>
  <c r="I333" i="18"/>
  <c r="I268" i="18"/>
  <c r="I361" i="18"/>
  <c r="I376" i="18"/>
  <c r="I269" i="18"/>
  <c r="I277" i="18"/>
  <c r="I359" i="18"/>
  <c r="I233" i="18"/>
  <c r="I343" i="18"/>
  <c r="I284" i="18"/>
  <c r="I362" i="18"/>
  <c r="I368" i="18"/>
  <c r="I299" i="18"/>
  <c r="I301" i="18"/>
  <c r="I297" i="18"/>
  <c r="I270" i="18"/>
  <c r="I358" i="18"/>
  <c r="I275" i="18"/>
  <c r="I282" i="18"/>
  <c r="I229" i="18"/>
  <c r="I223" i="18"/>
  <c r="I293" i="18"/>
  <c r="I279" i="18"/>
  <c r="I330" i="18"/>
  <c r="I283" i="18"/>
  <c r="I285" i="18"/>
  <c r="I273" i="18"/>
  <c r="I296" i="18"/>
  <c r="I315" i="18"/>
  <c r="I309" i="18"/>
  <c r="I305" i="18"/>
  <c r="I370" i="18"/>
  <c r="P131" i="21"/>
  <c r="O131" i="21"/>
  <c r="Q131" i="21"/>
  <c r="K131" i="21"/>
  <c r="B877" i="22"/>
  <c r="G875" i="22"/>
  <c r="G877" i="22" s="1"/>
  <c r="H875" i="22"/>
  <c r="I262" i="18"/>
  <c r="I326" i="18"/>
  <c r="L140" i="21"/>
  <c r="D41" i="20"/>
  <c r="E140" i="21"/>
  <c r="H237" i="24"/>
  <c r="C69" i="25" s="1"/>
  <c r="D140" i="21"/>
  <c r="I338" i="18"/>
  <c r="D124" i="21"/>
  <c r="E59" i="20"/>
  <c r="M128" i="21"/>
  <c r="I337" i="18"/>
  <c r="I288" i="18"/>
  <c r="I302" i="18"/>
  <c r="I220" i="18"/>
  <c r="R131" i="21" l="1"/>
  <c r="J131" i="21"/>
  <c r="I131" i="21"/>
  <c r="T131" i="21"/>
  <c r="S131" i="21"/>
  <c r="H877" i="22"/>
  <c r="I875" i="22"/>
  <c r="I877" i="22" s="1"/>
  <c r="X34" i="23"/>
  <c r="Y34" i="23" s="1"/>
  <c r="J875" i="22"/>
  <c r="J877" i="22" s="1"/>
  <c r="M217" i="18"/>
  <c r="R141" i="21"/>
  <c r="S141" i="21"/>
  <c r="T141" i="21"/>
  <c r="J314" i="18"/>
  <c r="K314" i="18" s="1"/>
  <c r="J312" i="18"/>
  <c r="K312" i="18" s="1"/>
  <c r="J301" i="18"/>
  <c r="K301" i="18" s="1"/>
  <c r="J342" i="18"/>
  <c r="K342" i="18" s="1"/>
  <c r="J242" i="18"/>
  <c r="K242" i="18" s="1"/>
  <c r="J316" i="18"/>
  <c r="K316" i="18" s="1"/>
  <c r="J243" i="18"/>
  <c r="K243" i="18" s="1"/>
  <c r="J362" i="18"/>
  <c r="K362" i="18" s="1"/>
  <c r="J325" i="18"/>
  <c r="K325" i="18" s="1"/>
  <c r="J263" i="18"/>
  <c r="K263" i="18" s="1"/>
  <c r="J289" i="18"/>
  <c r="K289" i="18" s="1"/>
  <c r="J282" i="18"/>
  <c r="K282" i="18" s="1"/>
  <c r="J379" i="18"/>
  <c r="K379" i="18" s="1"/>
  <c r="J320" i="18"/>
  <c r="K320" i="18" s="1"/>
  <c r="J227" i="18"/>
  <c r="K227" i="18" s="1"/>
  <c r="J254" i="18"/>
  <c r="K254" i="18" s="1"/>
  <c r="J284" i="18"/>
  <c r="K284" i="18" s="1"/>
  <c r="J337" i="18"/>
  <c r="K337" i="18" s="1"/>
  <c r="J355" i="18"/>
  <c r="K355" i="18" s="1"/>
  <c r="J293" i="18"/>
  <c r="K293" i="18" s="1"/>
  <c r="J367" i="18"/>
  <c r="K367" i="18" s="1"/>
  <c r="J239" i="18"/>
  <c r="K239" i="18" s="1"/>
  <c r="J361" i="18"/>
  <c r="K361" i="18" s="1"/>
  <c r="J283" i="18"/>
  <c r="K283" i="18" s="1"/>
  <c r="J265" i="18"/>
  <c r="K265" i="18" s="1"/>
  <c r="J255" i="18"/>
  <c r="K255" i="18" s="1"/>
  <c r="J350" i="18"/>
  <c r="K350" i="18" s="1"/>
  <c r="J262" i="18"/>
  <c r="K262" i="18" s="1"/>
  <c r="J322" i="18"/>
  <c r="K322" i="18" s="1"/>
  <c r="J247" i="18"/>
  <c r="K247" i="18" s="1"/>
  <c r="J248" i="18"/>
  <c r="K248" i="18" s="1"/>
  <c r="J252" i="18"/>
  <c r="K252" i="18" s="1"/>
  <c r="J251" i="18"/>
  <c r="K251" i="18" s="1"/>
  <c r="J329" i="18"/>
  <c r="K329" i="18" s="1"/>
  <c r="J354" i="18"/>
  <c r="K354" i="18" s="1"/>
  <c r="J291" i="18"/>
  <c r="K291" i="18" s="1"/>
  <c r="J246" i="18"/>
  <c r="K246" i="18" s="1"/>
  <c r="J295" i="18"/>
  <c r="K295" i="18" s="1"/>
  <c r="J348" i="18"/>
  <c r="K348" i="18" s="1"/>
  <c r="J276" i="18"/>
  <c r="K276" i="18" s="1"/>
  <c r="J363" i="18"/>
  <c r="K363" i="18" s="1"/>
  <c r="J368" i="18"/>
  <c r="K368" i="18" s="1"/>
  <c r="J244" i="18"/>
  <c r="K244" i="18" s="1"/>
  <c r="J358" i="18"/>
  <c r="K358" i="18" s="1"/>
  <c r="J286" i="18"/>
  <c r="K286" i="18" s="1"/>
  <c r="J327" i="18"/>
  <c r="K327" i="18" s="1"/>
  <c r="J366" i="18"/>
  <c r="K366" i="18" s="1"/>
  <c r="J341" i="18"/>
  <c r="K341" i="18" s="1"/>
  <c r="J339" i="18"/>
  <c r="K339" i="18" s="1"/>
  <c r="J377" i="18"/>
  <c r="K377" i="18" s="1"/>
  <c r="J332" i="18"/>
  <c r="K332" i="18" s="1"/>
  <c r="J343" i="18"/>
  <c r="K343" i="18" s="1"/>
  <c r="J294" i="18"/>
  <c r="K294" i="18" s="1"/>
  <c r="J304" i="18"/>
  <c r="K304" i="18" s="1"/>
  <c r="J267" i="18"/>
  <c r="K267" i="18" s="1"/>
  <c r="J330" i="18"/>
  <c r="K330" i="18" s="1"/>
  <c r="J285" i="18"/>
  <c r="K285" i="18" s="1"/>
  <c r="J299" i="18"/>
  <c r="K299" i="18" s="1"/>
  <c r="J328" i="18"/>
  <c r="K328" i="18" s="1"/>
  <c r="J290" i="18"/>
  <c r="K290" i="18" s="1"/>
  <c r="J297" i="18"/>
  <c r="K297" i="18" s="1"/>
  <c r="J374" i="18"/>
  <c r="K374" i="18" s="1"/>
  <c r="J365" i="18"/>
  <c r="K365" i="18" s="1"/>
  <c r="J232" i="18"/>
  <c r="K232" i="18" s="1"/>
  <c r="J324" i="18"/>
  <c r="K324" i="18" s="1"/>
  <c r="J334" i="18"/>
  <c r="K334" i="18" s="1"/>
  <c r="J371" i="18"/>
  <c r="K371" i="18" s="1"/>
  <c r="J257" i="18"/>
  <c r="K257" i="18" s="1"/>
  <c r="J340" i="18"/>
  <c r="K340" i="18" s="1"/>
  <c r="J356" i="18"/>
  <c r="K356" i="18" s="1"/>
  <c r="J317" i="18"/>
  <c r="K317" i="18" s="1"/>
  <c r="J250" i="18"/>
  <c r="K250" i="18" s="1"/>
  <c r="J258" i="18"/>
  <c r="K258" i="18" s="1"/>
  <c r="J369" i="18"/>
  <c r="K369" i="18" s="1"/>
  <c r="J222" i="18"/>
  <c r="K222" i="18" s="1"/>
  <c r="J349" i="18"/>
  <c r="K349" i="18" s="1"/>
  <c r="J238" i="18"/>
  <c r="K238" i="18" s="1"/>
  <c r="J245" i="18"/>
  <c r="K245" i="18" s="1"/>
  <c r="J300" i="18"/>
  <c r="K300" i="18" s="1"/>
  <c r="J311" i="18"/>
  <c r="K311" i="18" s="1"/>
  <c r="J344" i="18"/>
  <c r="K344" i="18" s="1"/>
  <c r="J224" i="18"/>
  <c r="K224" i="18" s="1"/>
  <c r="J223" i="18"/>
  <c r="K223" i="18" s="1"/>
  <c r="J326" i="18"/>
  <c r="K326" i="18" s="1"/>
  <c r="J296" i="18"/>
  <c r="K296" i="18" s="1"/>
  <c r="J249" i="18"/>
  <c r="K249" i="18" s="1"/>
  <c r="J303" i="18"/>
  <c r="K303" i="18" s="1"/>
  <c r="J279" i="18"/>
  <c r="K279" i="18" s="1"/>
  <c r="J225" i="18"/>
  <c r="K225" i="18" s="1"/>
  <c r="J277" i="18"/>
  <c r="K277" i="18" s="1"/>
  <c r="J333" i="18"/>
  <c r="K333" i="18" s="1"/>
  <c r="J261" i="18"/>
  <c r="K261" i="18" s="1"/>
  <c r="J318" i="18"/>
  <c r="K318" i="18" s="1"/>
  <c r="J359" i="18"/>
  <c r="K359" i="18" s="1"/>
  <c r="J264" i="18"/>
  <c r="K264" i="18" s="1"/>
  <c r="J230" i="18"/>
  <c r="K230" i="18" s="1"/>
  <c r="J302" i="18"/>
  <c r="K302" i="18" s="1"/>
  <c r="J273" i="18"/>
  <c r="K273" i="18" s="1"/>
  <c r="J268" i="18"/>
  <c r="K268" i="18" s="1"/>
  <c r="J270" i="18"/>
  <c r="K270" i="18" s="1"/>
  <c r="J253" i="18"/>
  <c r="K253" i="18" s="1"/>
  <c r="J372" i="18"/>
  <c r="K372" i="18" s="1"/>
  <c r="J319" i="18"/>
  <c r="K319" i="18" s="1"/>
  <c r="J235" i="18"/>
  <c r="K235" i="18" s="1"/>
  <c r="J274" i="18"/>
  <c r="K274" i="18" s="1"/>
  <c r="J331" i="18"/>
  <c r="K331" i="18" s="1"/>
  <c r="J360" i="18"/>
  <c r="K360" i="18" s="1"/>
  <c r="J271" i="18"/>
  <c r="K271" i="18" s="1"/>
  <c r="J315" i="18"/>
  <c r="K315" i="18" s="1"/>
  <c r="J241" i="18"/>
  <c r="K241" i="18" s="1"/>
  <c r="J269" i="18"/>
  <c r="K269" i="18" s="1"/>
  <c r="J310" i="18"/>
  <c r="K310" i="18" s="1"/>
  <c r="J218" i="18"/>
  <c r="J280" i="18"/>
  <c r="K280" i="18" s="1"/>
  <c r="J346" i="18"/>
  <c r="K346" i="18" s="1"/>
  <c r="J353" i="18"/>
  <c r="K353" i="18" s="1"/>
  <c r="J364" i="18"/>
  <c r="K364" i="18" s="1"/>
  <c r="J375" i="18"/>
  <c r="K375" i="18" s="1"/>
  <c r="J259" i="18"/>
  <c r="K259" i="18" s="1"/>
  <c r="J336" i="18"/>
  <c r="K336" i="18" s="1"/>
  <c r="J308" i="18"/>
  <c r="K308" i="18" s="1"/>
  <c r="J345" i="18"/>
  <c r="K345" i="18" s="1"/>
  <c r="J298" i="18"/>
  <c r="K298" i="18" s="1"/>
  <c r="J323" i="18"/>
  <c r="K323" i="18" s="1"/>
  <c r="J226" i="18"/>
  <c r="K226" i="18" s="1"/>
  <c r="J307" i="18"/>
  <c r="K307" i="18" s="1"/>
  <c r="J275" i="18"/>
  <c r="K275" i="18" s="1"/>
  <c r="J228" i="18"/>
  <c r="K228" i="18" s="1"/>
  <c r="J373" i="18"/>
  <c r="K373" i="18" s="1"/>
  <c r="J256" i="18"/>
  <c r="K256" i="18" s="1"/>
  <c r="J266" i="18"/>
  <c r="K266" i="18" s="1"/>
  <c r="J305" i="18"/>
  <c r="K305" i="18" s="1"/>
  <c r="J287" i="18"/>
  <c r="K287" i="18" s="1"/>
  <c r="J233" i="18"/>
  <c r="K233" i="18" s="1"/>
  <c r="J352" i="18"/>
  <c r="K352" i="18" s="1"/>
  <c r="J231" i="18"/>
  <c r="K231" i="18" s="1"/>
  <c r="J292" i="18"/>
  <c r="K292" i="18" s="1"/>
  <c r="J219" i="18"/>
  <c r="K219" i="18" s="1"/>
  <c r="J378" i="18"/>
  <c r="K378" i="18" s="1"/>
  <c r="J313" i="18"/>
  <c r="K313" i="18" s="1"/>
  <c r="J234" i="18"/>
  <c r="K234" i="18" s="1"/>
  <c r="J335" i="18"/>
  <c r="K335" i="18" s="1"/>
  <c r="J309" i="18"/>
  <c r="K309" i="18" s="1"/>
  <c r="J370" i="18"/>
  <c r="K370" i="18" s="1"/>
  <c r="J272" i="18"/>
  <c r="K272" i="18" s="1"/>
  <c r="J236" i="18"/>
  <c r="K236" i="18" s="1"/>
  <c r="J347" i="18"/>
  <c r="K347" i="18" s="1"/>
  <c r="J240" i="18"/>
  <c r="K240" i="18" s="1"/>
  <c r="J306" i="18"/>
  <c r="K306" i="18" s="1"/>
  <c r="J278" i="18"/>
  <c r="K278" i="18" s="1"/>
  <c r="J351" i="18"/>
  <c r="K351" i="18" s="1"/>
  <c r="J260" i="18"/>
  <c r="K260" i="18" s="1"/>
  <c r="J237" i="18"/>
  <c r="K237" i="18" s="1"/>
  <c r="J229" i="18"/>
  <c r="K229" i="18" s="1"/>
  <c r="J220" i="18"/>
  <c r="K220" i="18" s="1"/>
  <c r="J376" i="18"/>
  <c r="K376" i="18" s="1"/>
  <c r="J338" i="18"/>
  <c r="K338" i="18" s="1"/>
  <c r="J281" i="18"/>
  <c r="K281" i="18" s="1"/>
  <c r="J357" i="18"/>
  <c r="K357" i="18" s="1"/>
  <c r="J288" i="18"/>
  <c r="K288" i="18" s="1"/>
  <c r="J321" i="18"/>
  <c r="K321" i="18" s="1"/>
  <c r="J221" i="18"/>
  <c r="K221" i="18" s="1"/>
  <c r="R123" i="21"/>
  <c r="J123" i="21"/>
  <c r="I123" i="21"/>
  <c r="T123" i="21"/>
  <c r="S123" i="21"/>
  <c r="D37" i="20"/>
  <c r="E127" i="21"/>
  <c r="H224" i="24"/>
  <c r="C65" i="25" s="1"/>
  <c r="L127" i="21"/>
  <c r="D127" i="21"/>
  <c r="R137" i="21"/>
  <c r="J137" i="21"/>
  <c r="S137" i="21"/>
  <c r="T137" i="21"/>
  <c r="I137" i="21"/>
  <c r="E845" i="22"/>
  <c r="X33" i="23"/>
  <c r="Y33" i="23" s="1"/>
  <c r="G843" i="22"/>
  <c r="G845" i="22" s="1"/>
  <c r="F843" i="22"/>
  <c r="F845" i="22" s="1"/>
  <c r="J140" i="21"/>
  <c r="S140" i="21"/>
  <c r="R140" i="21"/>
  <c r="T140" i="21"/>
  <c r="I140" i="21"/>
  <c r="E69" i="25"/>
  <c r="O135" i="21"/>
  <c r="Q135" i="21"/>
  <c r="P135" i="21"/>
  <c r="Q138" i="21"/>
  <c r="P138" i="21"/>
  <c r="O138" i="21"/>
  <c r="T138" i="21"/>
  <c r="R138" i="21"/>
  <c r="S138" i="21"/>
  <c r="E128" i="21"/>
  <c r="H225" i="24"/>
  <c r="B266" i="24" s="1"/>
  <c r="D59" i="20"/>
  <c r="L128" i="21"/>
  <c r="D128" i="21"/>
  <c r="S134" i="21"/>
  <c r="R134" i="21"/>
  <c r="T134" i="21"/>
  <c r="X32" i="23"/>
  <c r="Y32" i="23" s="1"/>
  <c r="H813" i="22"/>
  <c r="R124" i="21"/>
  <c r="T124" i="21"/>
  <c r="S124" i="21"/>
  <c r="Q140" i="21"/>
  <c r="P140" i="21"/>
  <c r="O140" i="21"/>
  <c r="K140" i="21"/>
  <c r="Q141" i="21"/>
  <c r="P141" i="21"/>
  <c r="O141" i="21"/>
  <c r="H749" i="22"/>
  <c r="I747" i="22"/>
  <c r="I749" i="22" s="1"/>
  <c r="J747" i="22"/>
  <c r="J749" i="22" s="1"/>
  <c r="X30" i="23"/>
  <c r="Y30" i="23" s="1"/>
  <c r="R135" i="21"/>
  <c r="T135" i="21"/>
  <c r="S135" i="21"/>
  <c r="L129" i="21"/>
  <c r="H226" i="24"/>
  <c r="B298" i="24" s="1"/>
  <c r="D80" i="20"/>
  <c r="E129" i="21"/>
  <c r="D129" i="21"/>
  <c r="P134" i="21"/>
  <c r="O134" i="21"/>
  <c r="Q134" i="21"/>
  <c r="K137" i="21"/>
  <c r="P137" i="21"/>
  <c r="O137" i="21"/>
  <c r="Q137" i="21"/>
  <c r="E65" i="25" l="1"/>
  <c r="D65" i="25"/>
  <c r="P129" i="21"/>
  <c r="O129" i="21"/>
  <c r="Q129" i="21"/>
  <c r="R128" i="21"/>
  <c r="T128" i="21"/>
  <c r="S128" i="21"/>
  <c r="I127" i="21"/>
  <c r="R127" i="21"/>
  <c r="J127" i="21"/>
  <c r="T127" i="21"/>
  <c r="S127" i="21"/>
  <c r="T129" i="21"/>
  <c r="S129" i="21"/>
  <c r="R129" i="21"/>
  <c r="O128" i="21"/>
  <c r="P128" i="21"/>
  <c r="Q128" i="21"/>
  <c r="K127" i="21"/>
  <c r="O127" i="21"/>
  <c r="Q127" i="21"/>
  <c r="P127" i="21"/>
  <c r="K218" i="18"/>
  <c r="M218" i="18" s="1"/>
  <c r="L218" i="18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N218" i="18" l="1"/>
  <c r="M219" i="18"/>
  <c r="M220" i="18" l="1"/>
  <c r="M221" i="18" s="1"/>
  <c r="N219" i="18"/>
  <c r="N220" i="18" l="1"/>
  <c r="N221" i="18"/>
  <c r="M222" i="18"/>
  <c r="M223" i="18" s="1"/>
  <c r="N222" i="18" l="1"/>
  <c r="N223" i="18"/>
  <c r="M224" i="18"/>
  <c r="N224" i="18" l="1"/>
  <c r="M225" i="18"/>
  <c r="M226" i="18" s="1"/>
  <c r="N225" i="18" l="1"/>
  <c r="N226" i="18"/>
  <c r="M227" i="18"/>
  <c r="N227" i="18" l="1"/>
  <c r="M228" i="18"/>
  <c r="M229" i="18" l="1"/>
  <c r="M230" i="18" s="1"/>
  <c r="N230" i="18" s="1"/>
  <c r="N228" i="18"/>
  <c r="M231" i="18" l="1"/>
  <c r="N231" i="18" s="1"/>
  <c r="N229" i="18"/>
  <c r="M232" i="18" l="1"/>
  <c r="N232" i="18" s="1"/>
  <c r="M233" i="18" l="1"/>
  <c r="N233" i="18" s="1"/>
  <c r="M234" i="18"/>
  <c r="N234" i="18" s="1"/>
  <c r="M235" i="18" l="1"/>
  <c r="N235" i="18"/>
  <c r="M236" i="18" l="1"/>
  <c r="N236" i="18"/>
  <c r="M237" i="18" l="1"/>
  <c r="N237" i="18"/>
  <c r="M238" i="18" l="1"/>
  <c r="M239" i="18" l="1"/>
  <c r="N239" i="18"/>
  <c r="N238" i="18"/>
  <c r="M240" i="18" l="1"/>
  <c r="N240" i="18"/>
  <c r="M241" i="18" l="1"/>
  <c r="N241" i="18" s="1"/>
  <c r="M242" i="18" l="1"/>
  <c r="M243" i="18" l="1"/>
  <c r="N243" i="18" s="1"/>
  <c r="N242" i="18"/>
  <c r="M244" i="18" l="1"/>
  <c r="N244" i="18" s="1"/>
  <c r="M245" i="18" l="1"/>
  <c r="M246" i="18" s="1"/>
  <c r="N245" i="18"/>
  <c r="N246" i="18" l="1"/>
  <c r="M247" i="18"/>
  <c r="N247" i="18" s="1"/>
  <c r="M248" i="18" l="1"/>
  <c r="N248" i="18" s="1"/>
  <c r="M249" i="18" l="1"/>
  <c r="M250" i="18" s="1"/>
  <c r="N249" i="18"/>
  <c r="N250" i="18" l="1"/>
  <c r="M251" i="18"/>
  <c r="N251" i="18" s="1"/>
  <c r="M252" i="18" l="1"/>
  <c r="N252" i="18"/>
  <c r="M253" i="18" l="1"/>
  <c r="N253" i="18"/>
  <c r="M254" i="18" l="1"/>
  <c r="N254" i="18"/>
  <c r="M255" i="18" l="1"/>
  <c r="N255" i="18"/>
  <c r="M256" i="18" l="1"/>
  <c r="N256" i="18"/>
  <c r="M257" i="18" l="1"/>
  <c r="M258" i="18" s="1"/>
  <c r="N257" i="18"/>
  <c r="N258" i="18" l="1"/>
  <c r="M259" i="18"/>
  <c r="N259" i="18" s="1"/>
  <c r="M260" i="18" l="1"/>
  <c r="N260" i="18" s="1"/>
  <c r="M261" i="18" l="1"/>
  <c r="M262" i="18" s="1"/>
  <c r="N261" i="18"/>
  <c r="N262" i="18" l="1"/>
  <c r="M263" i="18"/>
  <c r="N263" i="18" l="1"/>
  <c r="M264" i="18"/>
  <c r="M265" i="18" l="1"/>
  <c r="N264" i="18"/>
  <c r="N265" i="18"/>
  <c r="M266" i="18" l="1"/>
  <c r="M267" i="18" s="1"/>
  <c r="M268" i="18" s="1"/>
  <c r="N267" i="18" l="1"/>
  <c r="N266" i="18"/>
  <c r="M269" i="18"/>
  <c r="N268" i="18"/>
  <c r="M270" i="18" l="1"/>
  <c r="N270" i="18"/>
  <c r="N269" i="18"/>
  <c r="M271" i="18" l="1"/>
  <c r="M272" i="18" l="1"/>
  <c r="N271" i="18"/>
  <c r="M273" i="18" l="1"/>
  <c r="N272" i="18"/>
  <c r="M274" i="18" l="1"/>
  <c r="N274" i="18" s="1"/>
  <c r="N273" i="18"/>
  <c r="M275" i="18" l="1"/>
  <c r="M276" i="18" l="1"/>
  <c r="N275" i="18"/>
  <c r="M277" i="18" l="1"/>
  <c r="N276" i="18"/>
  <c r="M278" i="18" l="1"/>
  <c r="N277" i="18"/>
  <c r="M279" i="18" l="1"/>
  <c r="N278" i="18"/>
  <c r="M280" i="18" l="1"/>
  <c r="N279" i="18"/>
  <c r="M281" i="18" l="1"/>
  <c r="N280" i="18"/>
  <c r="M282" i="18" l="1"/>
  <c r="N281" i="18"/>
  <c r="M283" i="18" l="1"/>
  <c r="N282" i="18"/>
  <c r="M284" i="18" l="1"/>
  <c r="N283" i="18"/>
  <c r="M285" i="18" l="1"/>
  <c r="N284" i="18"/>
  <c r="M286" i="18" l="1"/>
  <c r="N285" i="18"/>
  <c r="M287" i="18" l="1"/>
  <c r="N286" i="18"/>
  <c r="M288" i="18" l="1"/>
  <c r="N287" i="18"/>
  <c r="M289" i="18" l="1"/>
  <c r="N288" i="18"/>
  <c r="M290" i="18" l="1"/>
  <c r="N289" i="18"/>
  <c r="M291" i="18" l="1"/>
  <c r="N290" i="18"/>
  <c r="M292" i="18" l="1"/>
  <c r="N291" i="18"/>
  <c r="M293" i="18" l="1"/>
  <c r="N292" i="18"/>
  <c r="M294" i="18" l="1"/>
  <c r="N293" i="18"/>
  <c r="M295" i="18" l="1"/>
  <c r="N294" i="18"/>
  <c r="M296" i="18" l="1"/>
  <c r="N295" i="18"/>
  <c r="M297" i="18" l="1"/>
  <c r="N296" i="18"/>
  <c r="M298" i="18" l="1"/>
  <c r="N297" i="18"/>
  <c r="M299" i="18" l="1"/>
  <c r="N298" i="18"/>
  <c r="M300" i="18" l="1"/>
  <c r="N299" i="18"/>
  <c r="M301" i="18" l="1"/>
  <c r="N300" i="18"/>
  <c r="M302" i="18" l="1"/>
  <c r="N301" i="18"/>
  <c r="M303" i="18" l="1"/>
  <c r="N302" i="18"/>
  <c r="M304" i="18" l="1"/>
  <c r="N303" i="18"/>
  <c r="M305" i="18" l="1"/>
  <c r="N304" i="18"/>
  <c r="M306" i="18" l="1"/>
  <c r="N305" i="18"/>
  <c r="M307" i="18" l="1"/>
  <c r="N306" i="18"/>
  <c r="M308" i="18" l="1"/>
  <c r="N307" i="18"/>
  <c r="M309" i="18" l="1"/>
  <c r="N308" i="18"/>
  <c r="M310" i="18" l="1"/>
  <c r="N309" i="18"/>
  <c r="M311" i="18" l="1"/>
  <c r="N310" i="18"/>
  <c r="M312" i="18" l="1"/>
  <c r="N311" i="18"/>
  <c r="M313" i="18" l="1"/>
  <c r="N312" i="18"/>
  <c r="M314" i="18" l="1"/>
  <c r="N313" i="18"/>
  <c r="M315" i="18" l="1"/>
  <c r="N314" i="18"/>
  <c r="M316" i="18" l="1"/>
  <c r="N315" i="18"/>
  <c r="M317" i="18" l="1"/>
  <c r="N316" i="18"/>
  <c r="M318" i="18" l="1"/>
  <c r="N317" i="18"/>
  <c r="M319" i="18" l="1"/>
  <c r="N318" i="18"/>
  <c r="M320" i="18" l="1"/>
  <c r="N319" i="18"/>
  <c r="M321" i="18" l="1"/>
  <c r="N320" i="18"/>
  <c r="M322" i="18" l="1"/>
  <c r="N321" i="18"/>
  <c r="M323" i="18" l="1"/>
  <c r="N322" i="18"/>
  <c r="M324" i="18" l="1"/>
  <c r="N323" i="18"/>
  <c r="M325" i="18" l="1"/>
  <c r="N324" i="18"/>
  <c r="M326" i="18" l="1"/>
  <c r="N325" i="18"/>
  <c r="M327" i="18" l="1"/>
  <c r="N326" i="18"/>
  <c r="M328" i="18" l="1"/>
  <c r="N327" i="18"/>
  <c r="M329" i="18" l="1"/>
  <c r="N328" i="18"/>
  <c r="M330" i="18" l="1"/>
  <c r="N329" i="18"/>
  <c r="M331" i="18" l="1"/>
  <c r="N330" i="18"/>
  <c r="M332" i="18" l="1"/>
  <c r="N331" i="18"/>
  <c r="M333" i="18" l="1"/>
  <c r="N332" i="18"/>
  <c r="M334" i="18" l="1"/>
  <c r="N333" i="18"/>
  <c r="M335" i="18" l="1"/>
  <c r="N334" i="18"/>
  <c r="M336" i="18" l="1"/>
  <c r="N335" i="18"/>
  <c r="M337" i="18" l="1"/>
  <c r="N336" i="18"/>
  <c r="M338" i="18" l="1"/>
  <c r="N337" i="18"/>
  <c r="M339" i="18" l="1"/>
  <c r="N338" i="18"/>
  <c r="M340" i="18" l="1"/>
  <c r="N339" i="18"/>
  <c r="M341" i="18" l="1"/>
  <c r="N340" i="18"/>
  <c r="M342" i="18" l="1"/>
  <c r="N341" i="18"/>
  <c r="M343" i="18" l="1"/>
  <c r="N342" i="18"/>
  <c r="M344" i="18" l="1"/>
  <c r="N343" i="18"/>
  <c r="M345" i="18" l="1"/>
  <c r="N344" i="18"/>
  <c r="M346" i="18" l="1"/>
  <c r="N345" i="18"/>
  <c r="M347" i="18" l="1"/>
  <c r="N346" i="18"/>
  <c r="M348" i="18" l="1"/>
  <c r="N347" i="18"/>
  <c r="M349" i="18" l="1"/>
  <c r="N348" i="18"/>
  <c r="M350" i="18" l="1"/>
  <c r="N349" i="18"/>
  <c r="M351" i="18" l="1"/>
  <c r="N350" i="18"/>
  <c r="M352" i="18" l="1"/>
  <c r="N351" i="18"/>
  <c r="M353" i="18" l="1"/>
  <c r="N352" i="18"/>
  <c r="M354" i="18" l="1"/>
  <c r="N353" i="18"/>
  <c r="M355" i="18" l="1"/>
  <c r="N354" i="18"/>
  <c r="M356" i="18" l="1"/>
  <c r="N355" i="18"/>
  <c r="M357" i="18" l="1"/>
  <c r="N356" i="18"/>
  <c r="M358" i="18" l="1"/>
  <c r="N357" i="18"/>
  <c r="M359" i="18" l="1"/>
  <c r="N358" i="18"/>
  <c r="M360" i="18" l="1"/>
  <c r="N359" i="18"/>
  <c r="M361" i="18" l="1"/>
  <c r="N360" i="18"/>
  <c r="M362" i="18" l="1"/>
  <c r="N361" i="18"/>
  <c r="M363" i="18" l="1"/>
  <c r="N362" i="18"/>
  <c r="M364" i="18" l="1"/>
  <c r="N363" i="18"/>
  <c r="M365" i="18" l="1"/>
  <c r="N364" i="18"/>
  <c r="M366" i="18" l="1"/>
  <c r="N365" i="18"/>
  <c r="M367" i="18" l="1"/>
  <c r="N366" i="18"/>
  <c r="M368" i="18" l="1"/>
  <c r="N367" i="18"/>
  <c r="M369" i="18" l="1"/>
  <c r="N368" i="18"/>
  <c r="M370" i="18" l="1"/>
  <c r="N369" i="18"/>
  <c r="M371" i="18" l="1"/>
  <c r="N370" i="18"/>
  <c r="M372" i="18" l="1"/>
  <c r="N371" i="18"/>
  <c r="M373" i="18" l="1"/>
  <c r="N372" i="18"/>
  <c r="M374" i="18" l="1"/>
  <c r="N373" i="18"/>
  <c r="M375" i="18" l="1"/>
  <c r="N374" i="18"/>
  <c r="M376" i="18" l="1"/>
  <c r="N375" i="18"/>
  <c r="M377" i="18" l="1"/>
  <c r="N376" i="18"/>
  <c r="M378" i="18" l="1"/>
  <c r="N377" i="18"/>
  <c r="M379" i="18" l="1"/>
  <c r="N378" i="18"/>
  <c r="N379" i="18" l="1"/>
  <c r="N217" i="18"/>
  <c r="B387" i="18" s="1"/>
  <c r="D429" i="18" l="1"/>
  <c r="F426" i="18"/>
  <c r="C436" i="18"/>
  <c r="C424" i="18"/>
  <c r="D423" i="18"/>
  <c r="F425" i="18"/>
  <c r="G424" i="18"/>
  <c r="E437" i="18"/>
  <c r="F422" i="18"/>
  <c r="F439" i="18"/>
  <c r="G438" i="18"/>
  <c r="F429" i="18"/>
  <c r="G427" i="18"/>
  <c r="D438" i="18"/>
  <c r="G423" i="18"/>
  <c r="F428" i="18"/>
  <c r="C428" i="18"/>
  <c r="B430" i="18"/>
  <c r="C430" i="18"/>
  <c r="D433" i="18"/>
  <c r="E433" i="18"/>
  <c r="C433" i="18"/>
  <c r="D440" i="18"/>
  <c r="E432" i="18"/>
  <c r="B433" i="18"/>
  <c r="F433" i="18"/>
  <c r="D432" i="18"/>
  <c r="B423" i="18"/>
  <c r="C435" i="18"/>
  <c r="B436" i="18"/>
  <c r="E426" i="18"/>
  <c r="C437" i="18"/>
  <c r="E424" i="18"/>
  <c r="E440" i="18"/>
  <c r="G437" i="18"/>
  <c r="F436" i="18"/>
  <c r="G434" i="18"/>
  <c r="D436" i="18"/>
  <c r="D425" i="18"/>
  <c r="F437" i="18"/>
  <c r="G428" i="18"/>
  <c r="D430" i="18"/>
  <c r="D422" i="18"/>
  <c r="G426" i="18"/>
  <c r="G430" i="18"/>
  <c r="D439" i="18"/>
  <c r="B427" i="18"/>
  <c r="E435" i="18"/>
  <c r="C431" i="18"/>
  <c r="B429" i="18"/>
  <c r="B428" i="18"/>
  <c r="B431" i="18"/>
  <c r="G433" i="18"/>
  <c r="C425" i="18"/>
  <c r="F431" i="18"/>
  <c r="F427" i="18"/>
  <c r="D424" i="18"/>
  <c r="G431" i="18"/>
  <c r="C439" i="18"/>
  <c r="E427" i="18"/>
  <c r="G422" i="18"/>
  <c r="D426" i="18"/>
  <c r="E439" i="18"/>
  <c r="E438" i="18"/>
  <c r="F423" i="18"/>
  <c r="F430" i="18"/>
  <c r="F424" i="18"/>
  <c r="G440" i="18"/>
  <c r="B424" i="18"/>
  <c r="C429" i="18"/>
  <c r="B425" i="18"/>
  <c r="D434" i="18"/>
  <c r="D431" i="18"/>
  <c r="B422" i="18"/>
  <c r="B426" i="18"/>
  <c r="C440" i="18"/>
  <c r="E422" i="18"/>
  <c r="C423" i="18"/>
  <c r="E431" i="18"/>
  <c r="B439" i="18"/>
  <c r="E423" i="18"/>
  <c r="E434" i="18"/>
  <c r="E425" i="18"/>
  <c r="G435" i="18"/>
  <c r="C422" i="18"/>
  <c r="D427" i="18"/>
  <c r="G432" i="18"/>
  <c r="F438" i="18"/>
  <c r="D428" i="18"/>
  <c r="G436" i="18"/>
  <c r="F432" i="18"/>
  <c r="G429" i="18"/>
  <c r="F440" i="18"/>
  <c r="G425" i="18"/>
  <c r="C427" i="18"/>
  <c r="D437" i="18"/>
  <c r="G439" i="18"/>
  <c r="C438" i="18"/>
  <c r="E436" i="18"/>
  <c r="C426" i="18"/>
  <c r="B440" i="18"/>
  <c r="B437" i="18"/>
  <c r="B432" i="18"/>
  <c r="B438" i="18"/>
  <c r="F435" i="18"/>
  <c r="C432" i="18"/>
  <c r="B434" i="18"/>
  <c r="E428" i="18"/>
  <c r="B435" i="18"/>
  <c r="C434" i="18"/>
  <c r="D435" i="18"/>
  <c r="F434" i="18"/>
  <c r="E429" i="18"/>
  <c r="E430" i="18"/>
  <c r="H436" i="18" l="1"/>
  <c r="B558" i="22"/>
  <c r="B37" i="19"/>
  <c r="G468" i="22"/>
  <c r="G34" i="19"/>
  <c r="B588" i="22"/>
  <c r="B38" i="19"/>
  <c r="C618" i="22"/>
  <c r="C39" i="19"/>
  <c r="D436" i="22"/>
  <c r="D33" i="19"/>
  <c r="H438" i="18"/>
  <c r="H427" i="18"/>
  <c r="B340" i="22"/>
  <c r="B30" i="19"/>
  <c r="E34" i="19"/>
  <c r="E468" i="22"/>
  <c r="H435" i="18"/>
  <c r="B92" i="22"/>
  <c r="B22" i="19"/>
  <c r="H432" i="18"/>
  <c r="E372" i="22"/>
  <c r="E31" i="19"/>
  <c r="D32" i="19"/>
  <c r="D404" i="22"/>
  <c r="H437" i="18"/>
  <c r="F436" i="22"/>
  <c r="F33" i="19"/>
  <c r="D468" i="22"/>
  <c r="D34" i="19"/>
  <c r="B372" i="22"/>
  <c r="B31" i="19"/>
  <c r="H425" i="18"/>
  <c r="E24" i="19"/>
  <c r="C152" i="22"/>
  <c r="E340" i="22"/>
  <c r="E30" i="19"/>
  <c r="H431" i="18"/>
  <c r="B184" i="22"/>
  <c r="B25" i="19"/>
  <c r="B24" i="19"/>
  <c r="B152" i="22"/>
  <c r="H439" i="18"/>
  <c r="B244" i="22"/>
  <c r="B27" i="19"/>
  <c r="B212" i="22"/>
  <c r="B26" i="19"/>
  <c r="B77" i="19" s="1"/>
  <c r="E25" i="19"/>
  <c r="H426" i="18"/>
  <c r="D184" i="22"/>
  <c r="D31" i="19"/>
  <c r="D372" i="22"/>
  <c r="D618" i="22"/>
  <c r="D39" i="19"/>
  <c r="C308" i="22"/>
  <c r="C29" i="19"/>
  <c r="C184" i="22"/>
  <c r="C25" i="19"/>
  <c r="D308" i="22"/>
  <c r="H430" i="18"/>
  <c r="E29" i="19"/>
  <c r="C372" i="22"/>
  <c r="C31" i="19"/>
  <c r="B528" i="22"/>
  <c r="B36" i="19"/>
  <c r="H434" i="18"/>
  <c r="E436" i="22"/>
  <c r="E33" i="19"/>
  <c r="C92" i="22"/>
  <c r="C22" i="19"/>
  <c r="B60" i="22"/>
  <c r="B21" i="19"/>
  <c r="C276" i="22"/>
  <c r="C28" i="19"/>
  <c r="B276" i="22"/>
  <c r="B28" i="19"/>
  <c r="H440" i="18"/>
  <c r="B498" i="22"/>
  <c r="B35" i="19"/>
  <c r="F404" i="22"/>
  <c r="F32" i="19"/>
  <c r="C404" i="22"/>
  <c r="C32" i="19"/>
  <c r="B29" i="19"/>
  <c r="B308" i="22"/>
  <c r="H428" i="18"/>
  <c r="D244" i="22"/>
  <c r="E27" i="19"/>
  <c r="B436" i="22"/>
  <c r="B33" i="19"/>
  <c r="C33" i="19"/>
  <c r="C436" i="22"/>
  <c r="H429" i="18"/>
  <c r="E28" i="19"/>
  <c r="D276" i="22"/>
  <c r="B468" i="22"/>
  <c r="B34" i="19"/>
  <c r="F468" i="22"/>
  <c r="F34" i="19"/>
  <c r="B39" i="19"/>
  <c r="B618" i="22"/>
  <c r="D92" i="22"/>
  <c r="H423" i="18"/>
  <c r="E22" i="19"/>
  <c r="E21" i="19"/>
  <c r="C60" i="22"/>
  <c r="H422" i="18"/>
  <c r="D30" i="19"/>
  <c r="D340" i="22"/>
  <c r="B120" i="22"/>
  <c r="B23" i="19"/>
  <c r="G404" i="22"/>
  <c r="G32" i="19"/>
  <c r="C30" i="19"/>
  <c r="C340" i="22"/>
  <c r="G436" i="22"/>
  <c r="G33" i="19"/>
  <c r="H424" i="18"/>
  <c r="C468" i="22"/>
  <c r="C34" i="19"/>
  <c r="B32" i="19"/>
  <c r="B404" i="22"/>
  <c r="H433" i="18"/>
  <c r="E32" i="19"/>
  <c r="E83" i="19" s="1"/>
  <c r="E404" i="22"/>
  <c r="C244" i="22"/>
  <c r="C27" i="19"/>
  <c r="B83" i="19" l="1"/>
  <c r="B405" i="22" s="1"/>
  <c r="E72" i="19"/>
  <c r="E618" i="22"/>
  <c r="F618" i="22"/>
  <c r="B85" i="19"/>
  <c r="B469" i="22" s="1"/>
  <c r="H436" i="22"/>
  <c r="E308" i="22"/>
  <c r="F83" i="19"/>
  <c r="F405" i="22" s="1"/>
  <c r="F407" i="22" s="1"/>
  <c r="B87" i="19"/>
  <c r="B133" i="19" s="1"/>
  <c r="E80" i="19"/>
  <c r="E126" i="19" s="1"/>
  <c r="E253" i="19" s="1"/>
  <c r="B78" i="19"/>
  <c r="B245" i="22" s="1"/>
  <c r="B75" i="19"/>
  <c r="B153" i="22" s="1"/>
  <c r="B155" i="22" s="1"/>
  <c r="E81" i="19"/>
  <c r="E127" i="19" s="1"/>
  <c r="I468" i="22"/>
  <c r="C90" i="19"/>
  <c r="C619" i="22" s="1"/>
  <c r="C621" i="22" s="1"/>
  <c r="G85" i="19"/>
  <c r="G469" i="22" s="1"/>
  <c r="G471" i="22" s="1"/>
  <c r="I404" i="22"/>
  <c r="G84" i="19"/>
  <c r="G437" i="22" s="1"/>
  <c r="G439" i="22" s="1"/>
  <c r="G83" i="19"/>
  <c r="G405" i="22" s="1"/>
  <c r="G407" i="22" s="1"/>
  <c r="E129" i="19"/>
  <c r="E405" i="22"/>
  <c r="E407" i="22" s="1"/>
  <c r="C85" i="19"/>
  <c r="C469" i="22" s="1"/>
  <c r="C471" i="22" s="1"/>
  <c r="D81" i="19"/>
  <c r="D341" i="22" s="1"/>
  <c r="D343" i="22" s="1"/>
  <c r="E73" i="19"/>
  <c r="E119" i="19" s="1"/>
  <c r="B90" i="19"/>
  <c r="B136" i="19"/>
  <c r="H468" i="22"/>
  <c r="B471" i="22"/>
  <c r="E78" i="19"/>
  <c r="E124" i="19" s="1"/>
  <c r="B80" i="19"/>
  <c r="B309" i="22" s="1"/>
  <c r="B79" i="19"/>
  <c r="B277" i="22" s="1"/>
  <c r="B279" i="22" s="1"/>
  <c r="B72" i="19"/>
  <c r="B61" i="22" s="1"/>
  <c r="B63" i="22" s="1"/>
  <c r="E84" i="19"/>
  <c r="E130" i="19" s="1"/>
  <c r="C528" i="22"/>
  <c r="C80" i="19"/>
  <c r="C309" i="22" s="1"/>
  <c r="C311" i="22" s="1"/>
  <c r="E76" i="19"/>
  <c r="E122" i="19" s="1"/>
  <c r="E244" i="22"/>
  <c r="B247" i="22"/>
  <c r="B76" i="19"/>
  <c r="B185" i="22" s="1"/>
  <c r="B187" i="22" s="1"/>
  <c r="G340" i="22"/>
  <c r="B82" i="19"/>
  <c r="B373" i="22" s="1"/>
  <c r="F84" i="19"/>
  <c r="F437" i="22" s="1"/>
  <c r="F439" i="22" s="1"/>
  <c r="D83" i="19"/>
  <c r="D405" i="22" s="1"/>
  <c r="D407" i="22" s="1"/>
  <c r="B73" i="19"/>
  <c r="B93" i="22" s="1"/>
  <c r="B95" i="22" s="1"/>
  <c r="E85" i="19"/>
  <c r="E131" i="19" s="1"/>
  <c r="B74" i="19"/>
  <c r="B120" i="19" s="1"/>
  <c r="C206" i="19"/>
  <c r="C14" i="21" s="1"/>
  <c r="F85" i="19"/>
  <c r="F469" i="22" s="1"/>
  <c r="F471" i="22" s="1"/>
  <c r="F276" i="22"/>
  <c r="C84" i="19"/>
  <c r="C437" i="22" s="1"/>
  <c r="C439" i="22" s="1"/>
  <c r="F244" i="22"/>
  <c r="C83" i="19"/>
  <c r="C405" i="22" s="1"/>
  <c r="B86" i="19"/>
  <c r="B132" i="19" s="1"/>
  <c r="E276" i="22"/>
  <c r="I436" i="22"/>
  <c r="C82" i="19"/>
  <c r="C373" i="22" s="1"/>
  <c r="C375" i="22" s="1"/>
  <c r="F308" i="22"/>
  <c r="D82" i="19"/>
  <c r="D373" i="22" s="1"/>
  <c r="D375" i="22" s="1"/>
  <c r="B123" i="19"/>
  <c r="B169" i="19"/>
  <c r="B213" i="22"/>
  <c r="C213" i="22" s="1"/>
  <c r="E184" i="22"/>
  <c r="D152" i="22"/>
  <c r="F372" i="22"/>
  <c r="B375" i="22"/>
  <c r="E82" i="19"/>
  <c r="E128" i="19" s="1"/>
  <c r="E92" i="22"/>
  <c r="B81" i="19"/>
  <c r="B341" i="22" s="1"/>
  <c r="B343" i="22" s="1"/>
  <c r="D84" i="19"/>
  <c r="D437" i="22" s="1"/>
  <c r="D439" i="22" s="1"/>
  <c r="B89" i="19"/>
  <c r="B135" i="19" s="1"/>
  <c r="B88" i="19"/>
  <c r="B134" i="19" s="1"/>
  <c r="C78" i="19"/>
  <c r="C245" i="22" s="1"/>
  <c r="C247" i="22" s="1"/>
  <c r="B407" i="22"/>
  <c r="H404" i="22"/>
  <c r="C81" i="19"/>
  <c r="C341" i="22" s="1"/>
  <c r="C343" i="22" s="1"/>
  <c r="C120" i="22"/>
  <c r="D60" i="22"/>
  <c r="F92" i="22"/>
  <c r="E79" i="19"/>
  <c r="E125" i="19" s="1"/>
  <c r="E251" i="19" s="1"/>
  <c r="B84" i="19"/>
  <c r="B437" i="22" s="1"/>
  <c r="C407" i="22"/>
  <c r="C498" i="22"/>
  <c r="C79" i="19"/>
  <c r="C277" i="22" s="1"/>
  <c r="C279" i="22" s="1"/>
  <c r="C73" i="19"/>
  <c r="C93" i="22" s="1"/>
  <c r="C95" i="22" s="1"/>
  <c r="C76" i="19"/>
  <c r="C185" i="22" s="1"/>
  <c r="C187" i="22" s="1"/>
  <c r="D90" i="19"/>
  <c r="D619" i="22" s="1"/>
  <c r="D621" i="22" s="1"/>
  <c r="F184" i="22"/>
  <c r="C212" i="22"/>
  <c r="B215" i="22"/>
  <c r="E75" i="19"/>
  <c r="E121" i="19" s="1"/>
  <c r="D85" i="19"/>
  <c r="D469" i="22" s="1"/>
  <c r="D471" i="22" s="1"/>
  <c r="G372" i="22"/>
  <c r="C588" i="22"/>
  <c r="C558" i="22"/>
  <c r="H437" i="22" l="1"/>
  <c r="H439" i="22" s="1"/>
  <c r="B125" i="19"/>
  <c r="B251" i="19" s="1"/>
  <c r="C122" i="19"/>
  <c r="D127" i="19"/>
  <c r="D255" i="19" s="1"/>
  <c r="D130" i="19"/>
  <c r="D267" i="19" s="1"/>
  <c r="B130" i="19"/>
  <c r="B118" i="19"/>
  <c r="E309" i="22"/>
  <c r="E311" i="22" s="1"/>
  <c r="D136" i="19"/>
  <c r="D289" i="19" s="1"/>
  <c r="C124" i="19"/>
  <c r="B127" i="19"/>
  <c r="C129" i="19"/>
  <c r="C265" i="19" s="1"/>
  <c r="D129" i="19"/>
  <c r="D265" i="19" s="1"/>
  <c r="C126" i="19"/>
  <c r="C253" i="19" s="1"/>
  <c r="C131" i="19"/>
  <c r="F129" i="19"/>
  <c r="F265" i="19" s="1"/>
  <c r="E271" i="19"/>
  <c r="E270" i="19"/>
  <c r="G23" i="20"/>
  <c r="F76" i="21"/>
  <c r="B231" i="19"/>
  <c r="B232" i="19"/>
  <c r="B233" i="19"/>
  <c r="E247" i="19"/>
  <c r="E248" i="19"/>
  <c r="E249" i="19"/>
  <c r="E256" i="19"/>
  <c r="E257" i="19"/>
  <c r="E255" i="19"/>
  <c r="B279" i="19"/>
  <c r="B277" i="19"/>
  <c r="B278" i="19"/>
  <c r="E236" i="19"/>
  <c r="E237" i="19"/>
  <c r="E235" i="19"/>
  <c r="E239" i="19"/>
  <c r="E241" i="19"/>
  <c r="E240" i="19"/>
  <c r="I372" i="22"/>
  <c r="H372" i="22"/>
  <c r="W18" i="23"/>
  <c r="C215" i="22"/>
  <c r="D212" i="22"/>
  <c r="W13" i="23"/>
  <c r="C119" i="19"/>
  <c r="W22" i="23"/>
  <c r="D498" i="22"/>
  <c r="B589" i="22"/>
  <c r="B181" i="19"/>
  <c r="E373" i="22"/>
  <c r="B174" i="19"/>
  <c r="F152" i="22"/>
  <c r="E152" i="22"/>
  <c r="W11" i="23"/>
  <c r="D213" i="22"/>
  <c r="X13" i="23"/>
  <c r="D128" i="19"/>
  <c r="C128" i="19"/>
  <c r="B499" i="22"/>
  <c r="B178" i="19"/>
  <c r="W14" i="23"/>
  <c r="H244" i="22"/>
  <c r="G244" i="22"/>
  <c r="B128" i="19"/>
  <c r="B122" i="19"/>
  <c r="E437" i="22"/>
  <c r="B176" i="19"/>
  <c r="E277" i="22"/>
  <c r="E279" i="22" s="1"/>
  <c r="D93" i="22"/>
  <c r="B165" i="19"/>
  <c r="G129" i="19"/>
  <c r="C136" i="19"/>
  <c r="B121" i="19"/>
  <c r="B439" i="22"/>
  <c r="W26" i="23"/>
  <c r="G618" i="22"/>
  <c r="C61" i="22"/>
  <c r="B164" i="19"/>
  <c r="W12" i="23"/>
  <c r="H184" i="22"/>
  <c r="G184" i="22"/>
  <c r="C241" i="19"/>
  <c r="C239" i="19"/>
  <c r="C240" i="19"/>
  <c r="G22" i="20"/>
  <c r="F74" i="21"/>
  <c r="D120" i="22"/>
  <c r="W10" i="23"/>
  <c r="B282" i="19"/>
  <c r="B281" i="19"/>
  <c r="B283" i="19"/>
  <c r="C263" i="19"/>
  <c r="B121" i="22"/>
  <c r="B166" i="19"/>
  <c r="E469" i="22"/>
  <c r="B177" i="19"/>
  <c r="F373" i="22"/>
  <c r="F375" i="22" s="1"/>
  <c r="E185" i="22"/>
  <c r="E187" i="22" s="1"/>
  <c r="D185" i="22"/>
  <c r="B168" i="19"/>
  <c r="D528" i="22"/>
  <c r="W23" i="23"/>
  <c r="B225" i="19"/>
  <c r="B223" i="19"/>
  <c r="B224" i="19"/>
  <c r="D245" i="22"/>
  <c r="B170" i="19"/>
  <c r="B290" i="19"/>
  <c r="B291" i="19"/>
  <c r="B289" i="19"/>
  <c r="B175" i="19"/>
  <c r="W19" i="23"/>
  <c r="K404" i="22"/>
  <c r="L404" i="22"/>
  <c r="J404" i="22"/>
  <c r="B529" i="22"/>
  <c r="B179" i="19"/>
  <c r="B268" i="19"/>
  <c r="B267" i="19"/>
  <c r="W25" i="23"/>
  <c r="C153" i="22"/>
  <c r="B167" i="19"/>
  <c r="G92" i="22"/>
  <c r="W9" i="23"/>
  <c r="H92" i="22"/>
  <c r="D268" i="19"/>
  <c r="D558" i="22"/>
  <c r="W24" i="23"/>
  <c r="D131" i="19"/>
  <c r="C125" i="19"/>
  <c r="C251" i="19" s="1"/>
  <c r="H171" i="24" s="1"/>
  <c r="D277" i="22"/>
  <c r="B171" i="19"/>
  <c r="C127" i="19"/>
  <c r="B559" i="22"/>
  <c r="B180" i="19"/>
  <c r="B245" i="19"/>
  <c r="B243" i="19"/>
  <c r="B244" i="19"/>
  <c r="C130" i="19"/>
  <c r="F131" i="19"/>
  <c r="B119" i="19"/>
  <c r="F130" i="19"/>
  <c r="B126" i="19"/>
  <c r="B253" i="19" s="1"/>
  <c r="D76" i="21" s="1"/>
  <c r="B619" i="22"/>
  <c r="B182" i="19"/>
  <c r="I405" i="22"/>
  <c r="G130" i="19"/>
  <c r="G131" i="19"/>
  <c r="B124" i="19"/>
  <c r="B311" i="22"/>
  <c r="B131" i="19"/>
  <c r="B129" i="19"/>
  <c r="F60" i="22"/>
  <c r="E60" i="22"/>
  <c r="W8" i="23"/>
  <c r="C249" i="19"/>
  <c r="C248" i="19"/>
  <c r="C247" i="19"/>
  <c r="B285" i="19"/>
  <c r="B286" i="19"/>
  <c r="B287" i="19"/>
  <c r="B257" i="19"/>
  <c r="B255" i="19"/>
  <c r="B256" i="19"/>
  <c r="E260" i="19"/>
  <c r="E259" i="19"/>
  <c r="E261" i="19"/>
  <c r="H308" i="22"/>
  <c r="W16" i="23"/>
  <c r="G308" i="22"/>
  <c r="W20" i="23"/>
  <c r="L436" i="22"/>
  <c r="K436" i="22"/>
  <c r="J436" i="22"/>
  <c r="B274" i="19"/>
  <c r="B275" i="19"/>
  <c r="B273" i="19"/>
  <c r="G276" i="22"/>
  <c r="W15" i="23"/>
  <c r="H276" i="22"/>
  <c r="E93" i="22"/>
  <c r="E95" i="22" s="1"/>
  <c r="W17" i="23"/>
  <c r="E23" i="20"/>
  <c r="M76" i="21"/>
  <c r="E267" i="19"/>
  <c r="E268" i="19"/>
  <c r="D22" i="20"/>
  <c r="E74" i="21"/>
  <c r="L74" i="21"/>
  <c r="E227" i="19"/>
  <c r="E229" i="19"/>
  <c r="E228" i="19"/>
  <c r="C271" i="19"/>
  <c r="C270" i="19"/>
  <c r="E265" i="19"/>
  <c r="E263" i="19"/>
  <c r="E264" i="19"/>
  <c r="W21" i="23"/>
  <c r="K468" i="22"/>
  <c r="J468" i="22"/>
  <c r="L468" i="22"/>
  <c r="E341" i="22"/>
  <c r="B173" i="19"/>
  <c r="E245" i="22"/>
  <c r="E247" i="22" s="1"/>
  <c r="D309" i="22"/>
  <c r="B172" i="19"/>
  <c r="H469" i="22"/>
  <c r="H471" i="22" s="1"/>
  <c r="E118" i="19"/>
  <c r="H405" i="22"/>
  <c r="H407" i="22" s="1"/>
  <c r="D291" i="19" l="1"/>
  <c r="D264" i="19"/>
  <c r="D290" i="19"/>
  <c r="D263" i="19"/>
  <c r="F26" i="20" s="1"/>
  <c r="D257" i="19"/>
  <c r="F264" i="19"/>
  <c r="E76" i="21"/>
  <c r="D256" i="19"/>
  <c r="N79" i="21" s="1"/>
  <c r="C264" i="19"/>
  <c r="F263" i="19"/>
  <c r="D215" i="22"/>
  <c r="S76" i="21"/>
  <c r="J76" i="21"/>
  <c r="R76" i="21"/>
  <c r="T76" i="21"/>
  <c r="I76" i="21"/>
  <c r="C22" i="25"/>
  <c r="G341" i="22"/>
  <c r="E343" i="22"/>
  <c r="M93" i="21"/>
  <c r="E28" i="20"/>
  <c r="G70" i="20"/>
  <c r="F91" i="21"/>
  <c r="K76" i="21"/>
  <c r="Q76" i="21"/>
  <c r="P76" i="21"/>
  <c r="F83" i="21"/>
  <c r="G50" i="20"/>
  <c r="E110" i="21"/>
  <c r="L110" i="21"/>
  <c r="D75" i="20"/>
  <c r="H207" i="24"/>
  <c r="B293" i="24" s="1"/>
  <c r="E60" i="25" s="1"/>
  <c r="D110" i="21"/>
  <c r="E48" i="20"/>
  <c r="M71" i="21"/>
  <c r="X19" i="23"/>
  <c r="Y19" i="23" s="1"/>
  <c r="K405" i="22"/>
  <c r="K407" i="22" s="1"/>
  <c r="L405" i="22"/>
  <c r="L407" i="22" s="1"/>
  <c r="J405" i="22"/>
  <c r="J407" i="22" s="1"/>
  <c r="F267" i="19"/>
  <c r="F268" i="19"/>
  <c r="E67" i="21"/>
  <c r="D67" i="21"/>
  <c r="H164" i="24"/>
  <c r="B251" i="24" s="1"/>
  <c r="D47" i="20"/>
  <c r="L67" i="21"/>
  <c r="F277" i="22"/>
  <c r="D279" i="22"/>
  <c r="D27" i="20"/>
  <c r="L90" i="21"/>
  <c r="I407" i="22"/>
  <c r="N78" i="21"/>
  <c r="F24" i="20"/>
  <c r="E48" i="21"/>
  <c r="D60" i="20"/>
  <c r="L48" i="21"/>
  <c r="I469" i="22"/>
  <c r="E471" i="22"/>
  <c r="M86" i="21"/>
  <c r="E26" i="20"/>
  <c r="D74" i="20"/>
  <c r="L106" i="21"/>
  <c r="E106" i="21"/>
  <c r="D106" i="21"/>
  <c r="H203" i="24"/>
  <c r="B292" i="24" s="1"/>
  <c r="E64" i="20"/>
  <c r="M64" i="21"/>
  <c r="D206" i="19"/>
  <c r="E206" i="19" s="1"/>
  <c r="F206" i="19" s="1"/>
  <c r="H69" i="20"/>
  <c r="G88" i="21"/>
  <c r="I437" i="22"/>
  <c r="E439" i="22"/>
  <c r="C499" i="22"/>
  <c r="B501" i="22"/>
  <c r="C589" i="22"/>
  <c r="B591" i="22"/>
  <c r="C229" i="19"/>
  <c r="C227" i="19"/>
  <c r="C228" i="19"/>
  <c r="G46" i="20"/>
  <c r="F63" i="21"/>
  <c r="F60" i="21"/>
  <c r="G63" i="20"/>
  <c r="D102" i="21"/>
  <c r="D73" i="20"/>
  <c r="H199" i="24"/>
  <c r="B291" i="24" s="1"/>
  <c r="E102" i="21"/>
  <c r="L102" i="21"/>
  <c r="G66" i="20"/>
  <c r="F72" i="21"/>
  <c r="D44" i="20"/>
  <c r="L55" i="21"/>
  <c r="H152" i="24"/>
  <c r="B248" i="24" s="1"/>
  <c r="D55" i="21"/>
  <c r="E55" i="21"/>
  <c r="F86" i="21"/>
  <c r="G26" i="20"/>
  <c r="G16" i="20"/>
  <c r="F50" i="21"/>
  <c r="E225" i="19"/>
  <c r="D48" i="21" s="1"/>
  <c r="E223" i="19"/>
  <c r="E224" i="19"/>
  <c r="F309" i="22"/>
  <c r="D311" i="22"/>
  <c r="F87" i="21"/>
  <c r="G51" i="20"/>
  <c r="E71" i="20"/>
  <c r="M94" i="21"/>
  <c r="G27" i="20"/>
  <c r="F90" i="21"/>
  <c r="E96" i="21"/>
  <c r="L96" i="21"/>
  <c r="D29" i="20"/>
  <c r="H193" i="24"/>
  <c r="C57" i="25" s="1"/>
  <c r="D96" i="21"/>
  <c r="D49" i="20"/>
  <c r="L79" i="21"/>
  <c r="L109" i="21"/>
  <c r="D55" i="20"/>
  <c r="E109" i="21"/>
  <c r="H206" i="24"/>
  <c r="B261" i="24" s="1"/>
  <c r="D60" i="25" s="1"/>
  <c r="D109" i="21"/>
  <c r="M72" i="21"/>
  <c r="E66" i="20"/>
  <c r="B247" i="19"/>
  <c r="B249" i="19"/>
  <c r="D72" i="21" s="1"/>
  <c r="B248" i="19"/>
  <c r="B229" i="19"/>
  <c r="B227" i="19"/>
  <c r="B228" i="19"/>
  <c r="D51" i="21" s="1"/>
  <c r="E66" i="21"/>
  <c r="L66" i="21"/>
  <c r="D20" i="20"/>
  <c r="H163" i="24"/>
  <c r="C50" i="25" s="1"/>
  <c r="D66" i="21"/>
  <c r="J66" i="21" s="1"/>
  <c r="C559" i="22"/>
  <c r="B561" i="22"/>
  <c r="M74" i="21"/>
  <c r="P74" i="21" s="1"/>
  <c r="E22" i="20"/>
  <c r="D153" i="22"/>
  <c r="C155" i="22"/>
  <c r="D70" i="20"/>
  <c r="L91" i="21"/>
  <c r="D33" i="20"/>
  <c r="L112" i="21"/>
  <c r="F245" i="22"/>
  <c r="D247" i="22"/>
  <c r="F185" i="22"/>
  <c r="D187" i="22"/>
  <c r="N88" i="21"/>
  <c r="F69" i="20"/>
  <c r="M88" i="21"/>
  <c r="E69" i="20"/>
  <c r="D104" i="21"/>
  <c r="H201" i="24"/>
  <c r="C59" i="25" s="1"/>
  <c r="L104" i="21"/>
  <c r="E104" i="21"/>
  <c r="D31" i="20"/>
  <c r="F33" i="20"/>
  <c r="N112" i="21"/>
  <c r="D61" i="22"/>
  <c r="C63" i="22"/>
  <c r="B235" i="19"/>
  <c r="B237" i="19"/>
  <c r="B236" i="19"/>
  <c r="F93" i="22"/>
  <c r="D95" i="22"/>
  <c r="B241" i="19"/>
  <c r="B239" i="19"/>
  <c r="B240" i="19"/>
  <c r="C260" i="19"/>
  <c r="C261" i="19"/>
  <c r="C259" i="19"/>
  <c r="Y13" i="23"/>
  <c r="G64" i="20"/>
  <c r="F64" i="21"/>
  <c r="H156" i="24"/>
  <c r="B249" i="24" s="1"/>
  <c r="D59" i="21"/>
  <c r="F59" i="21"/>
  <c r="G45" i="20"/>
  <c r="G24" i="20"/>
  <c r="F78" i="21"/>
  <c r="F71" i="21"/>
  <c r="G48" i="20"/>
  <c r="H168" i="24"/>
  <c r="B252" i="24" s="1"/>
  <c r="D54" i="21"/>
  <c r="J54" i="21" s="1"/>
  <c r="L54" i="21"/>
  <c r="H151" i="24"/>
  <c r="C47" i="25" s="1"/>
  <c r="E54" i="21"/>
  <c r="D17" i="20"/>
  <c r="F51" i="21"/>
  <c r="G43" i="20"/>
  <c r="L98" i="21"/>
  <c r="H195" i="24"/>
  <c r="B290" i="24" s="1"/>
  <c r="D72" i="20"/>
  <c r="E98" i="21"/>
  <c r="D98" i="21"/>
  <c r="G68" i="20"/>
  <c r="F84" i="21"/>
  <c r="D24" i="20"/>
  <c r="L78" i="21"/>
  <c r="E108" i="21"/>
  <c r="L108" i="21"/>
  <c r="D108" i="21"/>
  <c r="H205" i="24"/>
  <c r="C60" i="25" s="1"/>
  <c r="D32" i="20"/>
  <c r="W40" i="23"/>
  <c r="B263" i="19"/>
  <c r="B264" i="19"/>
  <c r="B265" i="19"/>
  <c r="G270" i="19"/>
  <c r="G271" i="19"/>
  <c r="F619" i="22"/>
  <c r="E619" i="22"/>
  <c r="E621" i="22" s="1"/>
  <c r="B621" i="22"/>
  <c r="F271" i="19"/>
  <c r="F270" i="19"/>
  <c r="L68" i="21"/>
  <c r="H165" i="24"/>
  <c r="B283" i="24" s="1"/>
  <c r="D65" i="20"/>
  <c r="D68" i="21"/>
  <c r="E68" i="21"/>
  <c r="C256" i="19"/>
  <c r="C257" i="19"/>
  <c r="D80" i="21" s="1"/>
  <c r="C255" i="19"/>
  <c r="D78" i="21" s="1"/>
  <c r="D270" i="19"/>
  <c r="D271" i="19"/>
  <c r="F27" i="20"/>
  <c r="N90" i="21"/>
  <c r="L114" i="21"/>
  <c r="D76" i="20"/>
  <c r="E47" i="21"/>
  <c r="L47" i="21"/>
  <c r="D42" i="20"/>
  <c r="N87" i="21"/>
  <c r="F51" i="20"/>
  <c r="C121" i="22"/>
  <c r="B123" i="22"/>
  <c r="L105" i="21"/>
  <c r="H202" i="24"/>
  <c r="B260" i="24" s="1"/>
  <c r="D59" i="25" s="1"/>
  <c r="D54" i="20"/>
  <c r="D105" i="21"/>
  <c r="E105" i="21"/>
  <c r="D74" i="21"/>
  <c r="M63" i="21"/>
  <c r="E46" i="20"/>
  <c r="N114" i="21"/>
  <c r="F76" i="20"/>
  <c r="H51" i="20"/>
  <c r="G87" i="21"/>
  <c r="C289" i="19"/>
  <c r="E112" i="21" s="1"/>
  <c r="C291" i="19"/>
  <c r="C290" i="19"/>
  <c r="B259" i="19"/>
  <c r="B261" i="19"/>
  <c r="B260" i="19"/>
  <c r="D261" i="19"/>
  <c r="D259" i="19"/>
  <c r="D260" i="19"/>
  <c r="G373" i="22"/>
  <c r="E375" i="22"/>
  <c r="F62" i="21"/>
  <c r="H159" i="24"/>
  <c r="C49" i="25" s="1"/>
  <c r="D62" i="21"/>
  <c r="G19" i="20"/>
  <c r="E101" i="21"/>
  <c r="D101" i="21"/>
  <c r="H198" i="24"/>
  <c r="B259" i="24" s="1"/>
  <c r="L101" i="21"/>
  <c r="D53" i="20"/>
  <c r="F80" i="21"/>
  <c r="G67" i="20"/>
  <c r="G21" i="20"/>
  <c r="D70" i="21"/>
  <c r="F70" i="21"/>
  <c r="H167" i="24"/>
  <c r="C51" i="25" s="1"/>
  <c r="G28" i="20"/>
  <c r="F93" i="21"/>
  <c r="Q74" i="21"/>
  <c r="O74" i="21"/>
  <c r="K74" i="21"/>
  <c r="F88" i="21"/>
  <c r="G69" i="20"/>
  <c r="G61" i="20"/>
  <c r="F52" i="21"/>
  <c r="D52" i="21"/>
  <c r="H149" i="24"/>
  <c r="B279" i="24" s="1"/>
  <c r="D97" i="21"/>
  <c r="E97" i="21"/>
  <c r="H194" i="24"/>
  <c r="B258" i="24" s="1"/>
  <c r="L97" i="21"/>
  <c r="D52" i="20"/>
  <c r="F82" i="21"/>
  <c r="G25" i="20"/>
  <c r="D67" i="20"/>
  <c r="L80" i="21"/>
  <c r="E80" i="21"/>
  <c r="M70" i="21"/>
  <c r="E21" i="20"/>
  <c r="B271" i="19"/>
  <c r="B270" i="19"/>
  <c r="G268" i="19"/>
  <c r="G267" i="19"/>
  <c r="D23" i="20"/>
  <c r="L76" i="21"/>
  <c r="O76" i="21" s="1"/>
  <c r="C268" i="19"/>
  <c r="H188" i="24" s="1"/>
  <c r="B288" i="24" s="1"/>
  <c r="C267" i="19"/>
  <c r="E90" i="21" s="1"/>
  <c r="N91" i="21"/>
  <c r="F70" i="20"/>
  <c r="C529" i="22"/>
  <c r="B531" i="22"/>
  <c r="F67" i="20"/>
  <c r="N80" i="21"/>
  <c r="E113" i="21"/>
  <c r="D113" i="21"/>
  <c r="H210" i="24"/>
  <c r="B262" i="24" s="1"/>
  <c r="D56" i="20"/>
  <c r="L113" i="21"/>
  <c r="D46" i="21"/>
  <c r="E46" i="21"/>
  <c r="D15" i="20"/>
  <c r="L46" i="21"/>
  <c r="M87" i="21"/>
  <c r="E51" i="20"/>
  <c r="E19" i="20"/>
  <c r="M62" i="21"/>
  <c r="N113" i="21"/>
  <c r="F56" i="20"/>
  <c r="G86" i="21"/>
  <c r="H26" i="20"/>
  <c r="G265" i="19"/>
  <c r="D88" i="21" s="1"/>
  <c r="G263" i="19"/>
  <c r="G264" i="19"/>
  <c r="G18" i="20"/>
  <c r="H155" i="24"/>
  <c r="C48" i="25" s="1"/>
  <c r="F58" i="21"/>
  <c r="D58" i="21"/>
  <c r="L100" i="21"/>
  <c r="D100" i="21"/>
  <c r="H197" i="24"/>
  <c r="C58" i="25" s="1"/>
  <c r="D30" i="20"/>
  <c r="E100" i="21"/>
  <c r="F79" i="21"/>
  <c r="G49" i="20"/>
  <c r="E56" i="21"/>
  <c r="D62" i="20"/>
  <c r="L56" i="21"/>
  <c r="H153" i="24"/>
  <c r="B280" i="24" s="1"/>
  <c r="E47" i="25" s="1"/>
  <c r="D56" i="21"/>
  <c r="H173" i="24"/>
  <c r="F94" i="21"/>
  <c r="G71" i="20"/>
  <c r="D57" i="25" l="1"/>
  <c r="H148" i="24"/>
  <c r="B247" i="24" s="1"/>
  <c r="D79" i="21"/>
  <c r="F49" i="20"/>
  <c r="E79" i="21"/>
  <c r="N86" i="21"/>
  <c r="H176" i="24"/>
  <c r="B253" i="24" s="1"/>
  <c r="D52" i="25" s="1"/>
  <c r="D94" i="21"/>
  <c r="I94" i="21" s="1"/>
  <c r="E57" i="25"/>
  <c r="E50" i="25"/>
  <c r="H181" i="24"/>
  <c r="B286" i="24" s="1"/>
  <c r="D82" i="21"/>
  <c r="R82" i="21" s="1"/>
  <c r="D86" i="21"/>
  <c r="H169" i="24"/>
  <c r="B284" i="24" s="1"/>
  <c r="I88" i="21"/>
  <c r="S88" i="21"/>
  <c r="R88" i="21"/>
  <c r="J88" i="21"/>
  <c r="Q90" i="21"/>
  <c r="K90" i="21"/>
  <c r="O90" i="21"/>
  <c r="J72" i="21"/>
  <c r="T72" i="21"/>
  <c r="I72" i="21"/>
  <c r="S72" i="21"/>
  <c r="R72" i="21"/>
  <c r="K112" i="21"/>
  <c r="Q112" i="21"/>
  <c r="O112" i="21"/>
  <c r="R78" i="21"/>
  <c r="S78" i="21"/>
  <c r="C23" i="25"/>
  <c r="T78" i="21"/>
  <c r="I48" i="21"/>
  <c r="J48" i="21"/>
  <c r="S48" i="21"/>
  <c r="T48" i="21"/>
  <c r="R86" i="21"/>
  <c r="C25" i="25"/>
  <c r="I86" i="21"/>
  <c r="J86" i="21"/>
  <c r="S86" i="21"/>
  <c r="T80" i="21"/>
  <c r="S80" i="21"/>
  <c r="R80" i="21"/>
  <c r="Q79" i="21"/>
  <c r="P79" i="21"/>
  <c r="O79" i="21"/>
  <c r="S79" i="21"/>
  <c r="T79" i="21"/>
  <c r="R79" i="21"/>
  <c r="S58" i="21"/>
  <c r="T58" i="21"/>
  <c r="R58" i="21"/>
  <c r="J58" i="21"/>
  <c r="I58" i="21"/>
  <c r="C17" i="25"/>
  <c r="D87" i="21"/>
  <c r="H87" i="21"/>
  <c r="I51" i="20"/>
  <c r="O113" i="21"/>
  <c r="Q113" i="21"/>
  <c r="P113" i="21"/>
  <c r="X23" i="23"/>
  <c r="Y23" i="23" s="1"/>
  <c r="D529" i="22"/>
  <c r="D531" i="22" s="1"/>
  <c r="C531" i="22"/>
  <c r="D28" i="20"/>
  <c r="E93" i="21"/>
  <c r="L93" i="21"/>
  <c r="H179" i="24"/>
  <c r="C53" i="25" s="1"/>
  <c r="E53" i="25" s="1"/>
  <c r="S97" i="21"/>
  <c r="R97" i="21"/>
  <c r="T97" i="21"/>
  <c r="T52" i="21"/>
  <c r="S52" i="21"/>
  <c r="I52" i="21"/>
  <c r="R52" i="21"/>
  <c r="J52" i="21"/>
  <c r="H177" i="24"/>
  <c r="B285" i="24" s="1"/>
  <c r="E52" i="25" s="1"/>
  <c r="P101" i="21"/>
  <c r="O101" i="21"/>
  <c r="K101" i="21"/>
  <c r="Q101" i="21"/>
  <c r="E83" i="21"/>
  <c r="D50" i="20"/>
  <c r="L83" i="21"/>
  <c r="H211" i="24"/>
  <c r="B294" i="24" s="1"/>
  <c r="E76" i="20"/>
  <c r="M114" i="21"/>
  <c r="X10" i="23"/>
  <c r="Y10" i="23" s="1"/>
  <c r="D121" i="22"/>
  <c r="D123" i="22" s="1"/>
  <c r="C123" i="22"/>
  <c r="F28" i="20"/>
  <c r="N93" i="21"/>
  <c r="P68" i="21"/>
  <c r="O68" i="21"/>
  <c r="Q68" i="21"/>
  <c r="L88" i="21"/>
  <c r="D69" i="20"/>
  <c r="E88" i="21"/>
  <c r="C31" i="25"/>
  <c r="S108" i="21"/>
  <c r="J108" i="21"/>
  <c r="T108" i="21"/>
  <c r="R108" i="21"/>
  <c r="O98" i="21"/>
  <c r="Q98" i="21"/>
  <c r="P98" i="21"/>
  <c r="I54" i="21"/>
  <c r="C16" i="25"/>
  <c r="T54" i="21"/>
  <c r="S54" i="21"/>
  <c r="R54" i="21"/>
  <c r="E25" i="20"/>
  <c r="M82" i="21"/>
  <c r="E63" i="21"/>
  <c r="L63" i="21"/>
  <c r="D46" i="20"/>
  <c r="X9" i="23"/>
  <c r="Y9" i="23" s="1"/>
  <c r="H93" i="22"/>
  <c r="H95" i="22" s="1"/>
  <c r="G93" i="22"/>
  <c r="G95" i="22" s="1"/>
  <c r="F95" i="22"/>
  <c r="E91" i="21"/>
  <c r="X11" i="23"/>
  <c r="Y11" i="23" s="1"/>
  <c r="F153" i="22"/>
  <c r="F155" i="22" s="1"/>
  <c r="E153" i="22"/>
  <c r="E155" i="22" s="1"/>
  <c r="D155" i="22"/>
  <c r="E50" i="21"/>
  <c r="L50" i="21"/>
  <c r="D16" i="20"/>
  <c r="D21" i="20"/>
  <c r="L70" i="21"/>
  <c r="E70" i="21"/>
  <c r="E51" i="25"/>
  <c r="H187" i="24"/>
  <c r="C55" i="25" s="1"/>
  <c r="E55" i="25" s="1"/>
  <c r="X16" i="23"/>
  <c r="Y16" i="23" s="1"/>
  <c r="H309" i="22"/>
  <c r="H311" i="22" s="1"/>
  <c r="G309" i="22"/>
  <c r="G311" i="22" s="1"/>
  <c r="F311" i="22"/>
  <c r="D50" i="21"/>
  <c r="O55" i="21"/>
  <c r="Q55" i="21"/>
  <c r="P55" i="21"/>
  <c r="S102" i="21"/>
  <c r="I102" i="21"/>
  <c r="R102" i="21"/>
  <c r="T102" i="21"/>
  <c r="H160" i="24"/>
  <c r="B250" i="24" s="1"/>
  <c r="D49" i="25" s="1"/>
  <c r="M52" i="21"/>
  <c r="E61" i="20"/>
  <c r="K437" i="22"/>
  <c r="K439" i="22" s="1"/>
  <c r="J437" i="22"/>
  <c r="J439" i="22" s="1"/>
  <c r="X20" i="23"/>
  <c r="Y20" i="23" s="1"/>
  <c r="L437" i="22"/>
  <c r="L439" i="22" s="1"/>
  <c r="I439" i="22"/>
  <c r="E59" i="25"/>
  <c r="I471" i="22"/>
  <c r="X21" i="23"/>
  <c r="Y21" i="23" s="1"/>
  <c r="K469" i="22"/>
  <c r="K471" i="22" s="1"/>
  <c r="J469" i="22"/>
  <c r="J471" i="22" s="1"/>
  <c r="L469" i="22"/>
  <c r="L471" i="22" s="1"/>
  <c r="D50" i="25"/>
  <c r="G90" i="21"/>
  <c r="H27" i="20"/>
  <c r="R110" i="21"/>
  <c r="T110" i="21"/>
  <c r="S110" i="21"/>
  <c r="P110" i="21"/>
  <c r="O110" i="21"/>
  <c r="Q110" i="21"/>
  <c r="I26" i="20"/>
  <c r="H86" i="21"/>
  <c r="T86" i="21" s="1"/>
  <c r="L94" i="21"/>
  <c r="D71" i="20"/>
  <c r="E94" i="21"/>
  <c r="Q80" i="21"/>
  <c r="P80" i="21"/>
  <c r="O80" i="21"/>
  <c r="D93" i="21"/>
  <c r="N83" i="21"/>
  <c r="F50" i="20"/>
  <c r="E84" i="21"/>
  <c r="L84" i="21"/>
  <c r="D68" i="20"/>
  <c r="E33" i="20"/>
  <c r="M112" i="21"/>
  <c r="P112" i="21" s="1"/>
  <c r="S74" i="21"/>
  <c r="R74" i="21"/>
  <c r="J74" i="21"/>
  <c r="C21" i="25"/>
  <c r="I74" i="21"/>
  <c r="T74" i="21"/>
  <c r="E114" i="21"/>
  <c r="M78" i="21"/>
  <c r="E24" i="20"/>
  <c r="T68" i="21"/>
  <c r="S68" i="21"/>
  <c r="R68" i="21"/>
  <c r="G93" i="21"/>
  <c r="H28" i="20"/>
  <c r="X26" i="23"/>
  <c r="Y26" i="23" s="1"/>
  <c r="G619" i="22"/>
  <c r="G621" i="22" s="1"/>
  <c r="F621" i="22"/>
  <c r="D51" i="20"/>
  <c r="L87" i="21"/>
  <c r="E87" i="21"/>
  <c r="E78" i="21"/>
  <c r="T51" i="21"/>
  <c r="S51" i="21"/>
  <c r="R51" i="21"/>
  <c r="I51" i="21"/>
  <c r="J51" i="21"/>
  <c r="Q54" i="21"/>
  <c r="K54" i="21"/>
  <c r="O54" i="21"/>
  <c r="P54" i="21"/>
  <c r="D51" i="25"/>
  <c r="T59" i="21"/>
  <c r="I59" i="21"/>
  <c r="J59" i="21"/>
  <c r="S59" i="21"/>
  <c r="R59" i="21"/>
  <c r="M84" i="21"/>
  <c r="E68" i="20"/>
  <c r="L62" i="21"/>
  <c r="E62" i="21"/>
  <c r="D19" i="20"/>
  <c r="E59" i="21"/>
  <c r="L59" i="21"/>
  <c r="D45" i="20"/>
  <c r="E61" i="22"/>
  <c r="E63" i="22" s="1"/>
  <c r="X8" i="23"/>
  <c r="F61" i="22"/>
  <c r="F63" i="22" s="1"/>
  <c r="D63" i="22"/>
  <c r="I104" i="21"/>
  <c r="T104" i="21"/>
  <c r="J104" i="21"/>
  <c r="S104" i="21"/>
  <c r="R104" i="21"/>
  <c r="C30" i="25"/>
  <c r="H209" i="24"/>
  <c r="C61" i="25" s="1"/>
  <c r="D559" i="22"/>
  <c r="D561" i="22" s="1"/>
  <c r="X24" i="23"/>
  <c r="Y24" i="23" s="1"/>
  <c r="C561" i="22"/>
  <c r="L52" i="21"/>
  <c r="D61" i="20"/>
  <c r="E52" i="21"/>
  <c r="T109" i="21"/>
  <c r="S109" i="21"/>
  <c r="R109" i="21"/>
  <c r="D90" i="21"/>
  <c r="G42" i="20"/>
  <c r="F47" i="21"/>
  <c r="H144" i="24"/>
  <c r="B246" i="24" s="1"/>
  <c r="D47" i="21"/>
  <c r="H147" i="24"/>
  <c r="C46" i="25" s="1"/>
  <c r="D46" i="25" s="1"/>
  <c r="R55" i="21"/>
  <c r="S55" i="21"/>
  <c r="T55" i="21"/>
  <c r="P102" i="21"/>
  <c r="O102" i="21"/>
  <c r="K102" i="21"/>
  <c r="Q102" i="21"/>
  <c r="D63" i="21"/>
  <c r="X22" i="23"/>
  <c r="Y22" i="23" s="1"/>
  <c r="D499" i="22"/>
  <c r="D501" i="22" s="1"/>
  <c r="C501" i="22"/>
  <c r="R106" i="21"/>
  <c r="T106" i="21"/>
  <c r="S106" i="21"/>
  <c r="P48" i="21"/>
  <c r="K48" i="21"/>
  <c r="O48" i="21"/>
  <c r="Q48" i="21"/>
  <c r="H175" i="24"/>
  <c r="C52" i="25" s="1"/>
  <c r="H277" i="22"/>
  <c r="H279" i="22" s="1"/>
  <c r="G277" i="22"/>
  <c r="G279" i="22" s="1"/>
  <c r="X15" i="23"/>
  <c r="Y15" i="23" s="1"/>
  <c r="F279" i="22"/>
  <c r="T67" i="21"/>
  <c r="S67" i="21"/>
  <c r="R67" i="21"/>
  <c r="X17" i="23"/>
  <c r="Y17" i="23" s="1"/>
  <c r="G343" i="22"/>
  <c r="T56" i="21"/>
  <c r="S56" i="21"/>
  <c r="R56" i="21"/>
  <c r="O56" i="21"/>
  <c r="P56" i="21"/>
  <c r="Q56" i="21"/>
  <c r="J100" i="21"/>
  <c r="C29" i="25"/>
  <c r="T100" i="21"/>
  <c r="R100" i="21"/>
  <c r="I100" i="21"/>
  <c r="S100" i="21"/>
  <c r="H88" i="21"/>
  <c r="T88" i="21" s="1"/>
  <c r="I69" i="20"/>
  <c r="O46" i="21"/>
  <c r="K46" i="21"/>
  <c r="Q46" i="21"/>
  <c r="P46" i="21"/>
  <c r="D61" i="25"/>
  <c r="M90" i="21"/>
  <c r="P90" i="21" s="1"/>
  <c r="E27" i="20"/>
  <c r="H90" i="21"/>
  <c r="I27" i="20"/>
  <c r="I70" i="21"/>
  <c r="R70" i="21"/>
  <c r="T70" i="21"/>
  <c r="C20" i="25"/>
  <c r="J70" i="21"/>
  <c r="S70" i="21"/>
  <c r="D58" i="25"/>
  <c r="J62" i="21"/>
  <c r="S62" i="21"/>
  <c r="I62" i="21"/>
  <c r="C18" i="25"/>
  <c r="R62" i="21"/>
  <c r="T62" i="21"/>
  <c r="N82" i="21"/>
  <c r="F25" i="20"/>
  <c r="D25" i="20"/>
  <c r="L82" i="21"/>
  <c r="E82" i="21"/>
  <c r="P105" i="21"/>
  <c r="O105" i="21"/>
  <c r="Q105" i="21"/>
  <c r="O47" i="21"/>
  <c r="Q47" i="21"/>
  <c r="P47" i="21"/>
  <c r="K47" i="21"/>
  <c r="E67" i="20"/>
  <c r="M80" i="21"/>
  <c r="H71" i="20"/>
  <c r="G94" i="21"/>
  <c r="I71" i="20"/>
  <c r="H94" i="21"/>
  <c r="D26" i="20"/>
  <c r="E86" i="21"/>
  <c r="L86" i="21"/>
  <c r="P108" i="21"/>
  <c r="O108" i="21"/>
  <c r="Q108" i="21"/>
  <c r="D84" i="21"/>
  <c r="D48" i="25"/>
  <c r="M83" i="21"/>
  <c r="E50" i="20"/>
  <c r="H161" i="24"/>
  <c r="B282" i="24" s="1"/>
  <c r="E49" i="25" s="1"/>
  <c r="D64" i="20"/>
  <c r="L64" i="21"/>
  <c r="E64" i="21"/>
  <c r="L60" i="21"/>
  <c r="D63" i="20"/>
  <c r="E60" i="21"/>
  <c r="P104" i="21"/>
  <c r="O104" i="21"/>
  <c r="K104" i="21"/>
  <c r="Q104" i="21"/>
  <c r="G245" i="22"/>
  <c r="G247" i="22" s="1"/>
  <c r="X14" i="23"/>
  <c r="Y14" i="23" s="1"/>
  <c r="H245" i="22"/>
  <c r="H247" i="22" s="1"/>
  <c r="F247" i="22"/>
  <c r="S66" i="21"/>
  <c r="I66" i="21"/>
  <c r="R66" i="21"/>
  <c r="T66" i="21"/>
  <c r="C19" i="25"/>
  <c r="K66" i="21"/>
  <c r="P66" i="21"/>
  <c r="O66" i="21"/>
  <c r="Q66" i="21"/>
  <c r="L71" i="21"/>
  <c r="D48" i="20"/>
  <c r="E71" i="21"/>
  <c r="I96" i="21"/>
  <c r="J96" i="21"/>
  <c r="R96" i="21"/>
  <c r="T96" i="21"/>
  <c r="C28" i="25"/>
  <c r="S96" i="21"/>
  <c r="O96" i="21"/>
  <c r="P96" i="21"/>
  <c r="K96" i="21"/>
  <c r="Q96" i="21"/>
  <c r="H191" i="24"/>
  <c r="B289" i="24" s="1"/>
  <c r="G15" i="20"/>
  <c r="F46" i="21"/>
  <c r="R46" i="21" s="1"/>
  <c r="H143" i="24"/>
  <c r="C45" i="25" s="1"/>
  <c r="H183" i="24"/>
  <c r="C54" i="25" s="1"/>
  <c r="D47" i="25"/>
  <c r="E58" i="25"/>
  <c r="D60" i="21"/>
  <c r="E43" i="20"/>
  <c r="M51" i="21"/>
  <c r="X25" i="23"/>
  <c r="Y25" i="23" s="1"/>
  <c r="C591" i="22"/>
  <c r="Q106" i="21"/>
  <c r="P106" i="21"/>
  <c r="O106" i="21"/>
  <c r="P67" i="21"/>
  <c r="O67" i="21"/>
  <c r="Q67" i="21"/>
  <c r="H180" i="24"/>
  <c r="B254" i="24" s="1"/>
  <c r="D53" i="25" s="1"/>
  <c r="K100" i="21"/>
  <c r="O100" i="21"/>
  <c r="Q100" i="21"/>
  <c r="P100" i="21"/>
  <c r="I46" i="21"/>
  <c r="C14" i="25"/>
  <c r="S46" i="21"/>
  <c r="T46" i="21"/>
  <c r="J46" i="21"/>
  <c r="T113" i="21"/>
  <c r="S113" i="21"/>
  <c r="R113" i="21"/>
  <c r="M91" i="21"/>
  <c r="E70" i="20"/>
  <c r="H91" i="21"/>
  <c r="I70" i="20"/>
  <c r="Q97" i="21"/>
  <c r="O97" i="21"/>
  <c r="P97" i="21"/>
  <c r="H185" i="24"/>
  <c r="B287" i="24" s="1"/>
  <c r="S101" i="21"/>
  <c r="R101" i="21"/>
  <c r="I101" i="21"/>
  <c r="T101" i="21"/>
  <c r="I373" i="22"/>
  <c r="I375" i="22" s="1"/>
  <c r="H373" i="22"/>
  <c r="H375" i="22" s="1"/>
  <c r="X18" i="23"/>
  <c r="Y18" i="23" s="1"/>
  <c r="G375" i="22"/>
  <c r="F68" i="20"/>
  <c r="N84" i="21"/>
  <c r="M113" i="21"/>
  <c r="E56" i="20"/>
  <c r="T105" i="21"/>
  <c r="S105" i="21"/>
  <c r="R105" i="21"/>
  <c r="D114" i="21"/>
  <c r="N94" i="21"/>
  <c r="F71" i="20"/>
  <c r="E49" i="20"/>
  <c r="M79" i="21"/>
  <c r="I28" i="20"/>
  <c r="H93" i="21"/>
  <c r="T98" i="21"/>
  <c r="R98" i="21"/>
  <c r="S98" i="21"/>
  <c r="D64" i="21"/>
  <c r="D18" i="20"/>
  <c r="E58" i="21"/>
  <c r="L58" i="21"/>
  <c r="X12" i="23"/>
  <c r="Y12" i="23" s="1"/>
  <c r="H185" i="22"/>
  <c r="H187" i="22" s="1"/>
  <c r="G185" i="22"/>
  <c r="G187" i="22" s="1"/>
  <c r="F187" i="22"/>
  <c r="D112" i="21"/>
  <c r="L51" i="21"/>
  <c r="D43" i="20"/>
  <c r="E51" i="21"/>
  <c r="L72" i="21"/>
  <c r="D66" i="20"/>
  <c r="E72" i="21"/>
  <c r="P109" i="21"/>
  <c r="O109" i="21"/>
  <c r="Q109" i="21"/>
  <c r="H184" i="24"/>
  <c r="B255" i="24" s="1"/>
  <c r="F48" i="21"/>
  <c r="R48" i="21" s="1"/>
  <c r="G60" i="20"/>
  <c r="H145" i="24"/>
  <c r="B278" i="24" s="1"/>
  <c r="H157" i="24"/>
  <c r="B281" i="24" s="1"/>
  <c r="E48" i="25" s="1"/>
  <c r="M50" i="21"/>
  <c r="E16" i="20"/>
  <c r="D14" i="21"/>
  <c r="E14" i="21"/>
  <c r="D91" i="21"/>
  <c r="G91" i="21"/>
  <c r="H70" i="20"/>
  <c r="D71" i="21"/>
  <c r="D83" i="21"/>
  <c r="H190" i="24"/>
  <c r="C56" i="25" s="1"/>
  <c r="S94" i="21" l="1"/>
  <c r="J94" i="21"/>
  <c r="E45" i="25"/>
  <c r="R94" i="21"/>
  <c r="E46" i="25"/>
  <c r="T94" i="21"/>
  <c r="D54" i="25"/>
  <c r="E54" i="25"/>
  <c r="J82" i="21"/>
  <c r="C24" i="25"/>
  <c r="S82" i="21"/>
  <c r="T82" i="21"/>
  <c r="I82" i="21"/>
  <c r="G156" i="21"/>
  <c r="R112" i="21"/>
  <c r="C32" i="25"/>
  <c r="S112" i="21"/>
  <c r="J112" i="21"/>
  <c r="I112" i="21"/>
  <c r="T112" i="21"/>
  <c r="J64" i="21"/>
  <c r="S64" i="21"/>
  <c r="R64" i="21"/>
  <c r="I64" i="21"/>
  <c r="T64" i="21"/>
  <c r="R60" i="21"/>
  <c r="J60" i="21"/>
  <c r="I60" i="21"/>
  <c r="T60" i="21"/>
  <c r="S60" i="21"/>
  <c r="I84" i="21"/>
  <c r="S84" i="21"/>
  <c r="R84" i="21"/>
  <c r="J84" i="21"/>
  <c r="T84" i="21"/>
  <c r="K82" i="21"/>
  <c r="O82" i="21"/>
  <c r="P82" i="21"/>
  <c r="Q82" i="21"/>
  <c r="S47" i="21"/>
  <c r="R47" i="21"/>
  <c r="I47" i="21"/>
  <c r="J47" i="21"/>
  <c r="T47" i="21"/>
  <c r="C26" i="25"/>
  <c r="I90" i="21"/>
  <c r="T90" i="21"/>
  <c r="R90" i="21"/>
  <c r="J90" i="21"/>
  <c r="S90" i="21"/>
  <c r="Q52" i="21"/>
  <c r="P52" i="21"/>
  <c r="O52" i="21"/>
  <c r="K52" i="21"/>
  <c r="O78" i="21"/>
  <c r="P78" i="21"/>
  <c r="Q78" i="21"/>
  <c r="I93" i="21"/>
  <c r="S93" i="21"/>
  <c r="R93" i="21"/>
  <c r="J93" i="21"/>
  <c r="C27" i="25"/>
  <c r="T93" i="21"/>
  <c r="Q94" i="21"/>
  <c r="O94" i="21"/>
  <c r="K94" i="21"/>
  <c r="P94" i="21"/>
  <c r="P91" i="21"/>
  <c r="Q91" i="21"/>
  <c r="K91" i="21"/>
  <c r="O91" i="21"/>
  <c r="O88" i="21"/>
  <c r="K88" i="21"/>
  <c r="P88" i="21"/>
  <c r="Q88" i="21"/>
  <c r="P83" i="21"/>
  <c r="O83" i="21"/>
  <c r="Q83" i="21"/>
  <c r="Q93" i="21"/>
  <c r="K93" i="21"/>
  <c r="P93" i="21"/>
  <c r="O93" i="21"/>
  <c r="R83" i="21"/>
  <c r="S83" i="21"/>
  <c r="T83" i="21"/>
  <c r="T91" i="21"/>
  <c r="R91" i="21"/>
  <c r="I91" i="21"/>
  <c r="S91" i="21"/>
  <c r="J91" i="21"/>
  <c r="Q51" i="21"/>
  <c r="O51" i="21"/>
  <c r="K51" i="21"/>
  <c r="P51" i="21"/>
  <c r="F156" i="21"/>
  <c r="P64" i="21"/>
  <c r="O64" i="21"/>
  <c r="K64" i="21"/>
  <c r="Q64" i="21"/>
  <c r="O86" i="21"/>
  <c r="Q86" i="21"/>
  <c r="K86" i="21"/>
  <c r="P86" i="21"/>
  <c r="E156" i="21"/>
  <c r="D45" i="25"/>
  <c r="Q62" i="21"/>
  <c r="K62" i="21"/>
  <c r="P62" i="21"/>
  <c r="O62" i="21"/>
  <c r="P87" i="21"/>
  <c r="Q87" i="21"/>
  <c r="O87" i="21"/>
  <c r="K87" i="21"/>
  <c r="P84" i="21"/>
  <c r="Q84" i="21"/>
  <c r="O84" i="21"/>
  <c r="K84" i="21"/>
  <c r="E61" i="25"/>
  <c r="T71" i="21"/>
  <c r="S71" i="21"/>
  <c r="R71" i="21"/>
  <c r="K72" i="21"/>
  <c r="Q72" i="21"/>
  <c r="P72" i="21"/>
  <c r="O72" i="21"/>
  <c r="O58" i="21"/>
  <c r="Q58" i="21"/>
  <c r="P58" i="21"/>
  <c r="K58" i="21"/>
  <c r="R114" i="21"/>
  <c r="S114" i="21"/>
  <c r="T114" i="21"/>
  <c r="D156" i="21"/>
  <c r="O71" i="21"/>
  <c r="P71" i="21"/>
  <c r="Q71" i="21"/>
  <c r="Q60" i="21"/>
  <c r="P60" i="21"/>
  <c r="O60" i="21"/>
  <c r="K60" i="21"/>
  <c r="O114" i="21"/>
  <c r="Q114" i="21"/>
  <c r="P114" i="21"/>
  <c r="P70" i="21"/>
  <c r="O70" i="21"/>
  <c r="Q70" i="21"/>
  <c r="K70" i="21"/>
  <c r="E56" i="25"/>
  <c r="R63" i="21"/>
  <c r="T63" i="21"/>
  <c r="S63" i="21"/>
  <c r="X40" i="23"/>
  <c r="Y40" i="23"/>
  <c r="Y8" i="23"/>
  <c r="Q59" i="21"/>
  <c r="P59" i="21"/>
  <c r="K59" i="21"/>
  <c r="O59" i="21"/>
  <c r="H156" i="21"/>
  <c r="T50" i="21"/>
  <c r="I50" i="21"/>
  <c r="R50" i="21"/>
  <c r="J50" i="21"/>
  <c r="C15" i="25"/>
  <c r="S50" i="21"/>
  <c r="P50" i="21"/>
  <c r="O50" i="21"/>
  <c r="Q50" i="21"/>
  <c r="K50" i="21"/>
  <c r="P63" i="21"/>
  <c r="O63" i="21"/>
  <c r="Q63" i="21"/>
  <c r="R87" i="21"/>
  <c r="J87" i="21"/>
  <c r="S87" i="21"/>
  <c r="T87" i="21"/>
  <c r="I87" i="21"/>
</calcChain>
</file>

<file path=xl/sharedStrings.xml><?xml version="1.0" encoding="utf-8"?>
<sst xmlns="http://schemas.openxmlformats.org/spreadsheetml/2006/main" count="8486" uniqueCount="1911">
  <si>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</si>
  <si>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</si>
  <si>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</si>
  <si>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</si>
  <si>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</si>
  <si>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</si>
  <si>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</si>
  <si>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</si>
  <si>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</si>
  <si>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</si>
  <si>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</si>
  <si>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</si>
  <si>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</si>
  <si>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</si>
  <si>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</si>
  <si>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</si>
  <si>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</si>
  <si>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</si>
  <si>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</si>
  <si>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</si>
  <si>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</si>
  <si>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</si>
  <si>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</si>
  <si>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</si>
  <si>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</si>
  <si>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</si>
  <si>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</si>
  <si>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</si>
  <si>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</si>
  <si>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</si>
  <si>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</si>
  <si>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</si>
  <si>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</si>
  <si>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</si>
  <si>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</si>
  <si>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</si>
  <si>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</si>
  <si>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</si>
  <si>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</si>
  <si>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</si>
  <si>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</si>
  <si>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</si>
  <si>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</si>
  <si>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</si>
  <si>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</si>
  <si>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</si>
  <si>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</si>
  <si>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</si>
  <si>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</si>
  <si>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</si>
  <si>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</si>
  <si>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</si>
  <si>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</si>
  <si>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</si>
  <si>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</si>
  <si>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</si>
  <si>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</si>
  <si>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</si>
  <si>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</si>
  <si>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</si>
  <si>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</si>
  <si>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</si>
  <si>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</si>
  <si>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</si>
  <si>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</si>
  <si>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</si>
  <si>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</si>
  <si>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</si>
  <si>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</si>
  <si>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</si>
  <si>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</si>
  <si>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</si>
  <si>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</si>
  <si>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</si>
  <si>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</si>
  <si>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</si>
  <si>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</si>
  <si>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</si>
  <si>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</si>
  <si>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</si>
  <si>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</si>
  <si>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</si>
  <si>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</si>
  <si>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</si>
  <si>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</si>
  <si>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</si>
  <si>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</si>
  <si>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</si>
  <si>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</si>
  <si>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</si>
  <si>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</si>
  <si>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</si>
  <si>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</si>
  <si>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</si>
  <si>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</si>
  <si>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</si>
  <si>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</si>
  <si>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</si>
  <si>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</si>
  <si>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</si>
  <si>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</si>
  <si>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</si>
  <si>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</si>
  <si>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</si>
  <si>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</si>
  <si>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</si>
  <si>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</si>
  <si>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</si>
  <si>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</si>
  <si>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</si>
  <si>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</si>
  <si>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</si>
  <si>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</si>
  <si>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</si>
  <si>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</si>
  <si>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</si>
  <si>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</si>
  <si>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</si>
  <si>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</si>
  <si>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</si>
  <si>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</si>
  <si>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</si>
  <si>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</si>
  <si>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</si>
  <si>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</si>
  <si>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</si>
  <si>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</si>
  <si>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</si>
  <si>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</si>
  <si>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</si>
  <si>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</si>
  <si>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</si>
  <si>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</si>
  <si>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</si>
  <si>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</si>
  <si>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</si>
  <si>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</si>
  <si>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</si>
  <si>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</si>
  <si>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</si>
  <si>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</si>
  <si>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</si>
  <si>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</si>
  <si>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</si>
  <si>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</si>
  <si>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</si>
  <si>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</si>
  <si>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</si>
  <si>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</si>
  <si>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</si>
  <si>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</si>
  <si>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</si>
  <si>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</si>
  <si>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</si>
  <si>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</si>
  <si>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</si>
  <si>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</si>
  <si>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</si>
  <si>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</si>
  <si>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</si>
  <si>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</si>
  <si>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</si>
  <si>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</si>
  <si>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</si>
  <si>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</si>
  <si>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</si>
  <si>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</si>
  <si>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</si>
  <si>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</si>
  <si>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</si>
  <si>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</si>
  <si>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</si>
  <si>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</si>
  <si>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</si>
  <si>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</si>
  <si>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</si>
  <si>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</si>
  <si>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</si>
  <si>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</si>
  <si>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</si>
  <si>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</si>
  <si>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</si>
  <si>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</si>
  <si>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</si>
  <si>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</si>
  <si>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</si>
  <si>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</si>
  <si>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</si>
  <si>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</si>
  <si>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</si>
  <si>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</si>
  <si>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</si>
  <si>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</si>
  <si>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</si>
  <si>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</si>
  <si>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</si>
  <si>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</si>
  <si>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</si>
  <si>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</si>
  <si>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</si>
  <si>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</si>
  <si>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</si>
  <si>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</si>
  <si>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</si>
  <si>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</si>
  <si>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</si>
  <si>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</si>
  <si>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</si>
  <si>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</si>
  <si>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</si>
  <si>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</si>
  <si>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</si>
  <si>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</si>
  <si>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</si>
  <si>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</si>
  <si>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</si>
  <si>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</si>
  <si>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</si>
  <si>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</si>
  <si>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</si>
  <si>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</si>
  <si>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</si>
  <si>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</si>
  <si>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</si>
  <si>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</si>
  <si>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</si>
  <si>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</si>
  <si>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</si>
  <si>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</si>
  <si>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</si>
  <si>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</si>
  <si>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</si>
  <si>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</si>
  <si>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</si>
  <si>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</si>
  <si>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</si>
  <si>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</si>
  <si>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</si>
  <si>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</si>
  <si>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</si>
  <si>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</si>
  <si>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</si>
  <si>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</si>
  <si>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</si>
  <si>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</si>
  <si>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</si>
  <si>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</si>
  <si>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</si>
  <si>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</si>
  <si>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</si>
  <si>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</si>
  <si>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</si>
  <si>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</si>
  <si>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</si>
  <si>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</si>
  <si>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</si>
  <si>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</si>
  <si>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</si>
  <si>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</si>
  <si>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</si>
  <si>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</si>
  <si>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</si>
  <si>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</si>
  <si>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</si>
  <si>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</si>
  <si>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</si>
  <si>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</si>
  <si>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</si>
  <si>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</si>
  <si>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</si>
  <si>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</si>
  <si>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</si>
  <si>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</si>
  <si>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</si>
  <si>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</si>
  <si>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</si>
  <si>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</si>
  <si>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</si>
  <si>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</si>
  <si>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</si>
  <si>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</si>
  <si>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</si>
  <si>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</si>
  <si>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</si>
  <si>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</si>
  <si>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</si>
  <si>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</si>
  <si>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</si>
  <si>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</si>
  <si>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</si>
  <si>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</si>
  <si>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</si>
  <si>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</si>
  <si>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</si>
  <si>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</si>
  <si>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</si>
  <si>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</si>
  <si>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</si>
  <si>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</si>
  <si>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</si>
  <si>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</si>
  <si>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</si>
  <si>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</si>
  <si>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</si>
  <si>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</si>
  <si>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</si>
  <si>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</si>
  <si>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</si>
  <si>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</si>
  <si>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</si>
  <si>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</si>
  <si>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</si>
  <si>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</si>
  <si>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</si>
  <si>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</si>
  <si>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</si>
  <si>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</si>
  <si>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</si>
  <si>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</si>
  <si>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</si>
  <si>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</si>
  <si>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</si>
  <si>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</si>
  <si>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</si>
  <si>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</si>
  <si>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</si>
  <si>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</si>
  <si>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</si>
  <si>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</si>
  <si>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</si>
  <si>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</si>
  <si>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</si>
  <si>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</si>
  <si>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</si>
  <si>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</si>
  <si>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</si>
  <si>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</si>
  <si>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</si>
  <si>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</si>
  <si>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</si>
  <si>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</si>
  <si>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</si>
  <si>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</si>
  <si>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</si>
  <si>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</si>
  <si>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</si>
  <si>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</si>
  <si>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</si>
  <si>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</si>
  <si>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</si>
  <si>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</si>
  <si>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</si>
  <si>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</si>
  <si>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</si>
  <si>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</si>
  <si>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</si>
  <si>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</si>
  <si>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</si>
  <si>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</si>
  <si>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</si>
  <si>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</si>
  <si>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</si>
  <si>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</si>
  <si>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</si>
  <si>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</si>
  <si>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</si>
  <si>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</si>
  <si>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</si>
  <si>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</si>
  <si>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</si>
  <si>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</si>
  <si>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</si>
  <si>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</si>
  <si>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</si>
  <si>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</si>
  <si>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</si>
  <si>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</si>
  <si>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</si>
  <si>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</si>
  <si>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</si>
  <si>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</si>
  <si>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</si>
  <si>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</si>
  <si>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</si>
  <si>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</si>
  <si>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</si>
  <si>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</si>
  <si>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</si>
  <si>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</si>
  <si>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</si>
  <si>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</si>
  <si>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</si>
  <si>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</si>
  <si>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</si>
  <si>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</si>
  <si>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</si>
  <si>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</si>
  <si>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</si>
  <si>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</si>
  <si>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</si>
  <si>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</si>
  <si>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</si>
  <si>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</si>
  <si>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</si>
  <si>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</si>
  <si>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</si>
  <si>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</si>
  <si>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</si>
  <si>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</si>
  <si>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</si>
  <si>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</si>
  <si>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</si>
  <si>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</si>
  <si>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</si>
  <si>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</si>
  <si>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</si>
  <si>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</si>
  <si>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</si>
  <si>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</si>
  <si>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</si>
  <si>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</si>
  <si>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</si>
  <si>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</si>
  <si>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</si>
  <si>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</si>
  <si>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</si>
  <si>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</si>
  <si>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</si>
  <si>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</si>
  <si>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</si>
  <si>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</si>
  <si>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</si>
  <si>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</si>
  <si>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</si>
  <si>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</si>
  <si>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</si>
  <si>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</si>
  <si>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</si>
  <si>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</si>
  <si>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</si>
  <si>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</si>
  <si>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</si>
  <si>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</si>
  <si>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</si>
  <si>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</si>
  <si>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</si>
  <si>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</si>
  <si>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</si>
  <si>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</si>
  <si>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</si>
  <si>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</si>
  <si>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</si>
  <si>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</si>
  <si>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</si>
  <si>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</si>
  <si>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</si>
  <si>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</si>
  <si>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</si>
  <si>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</si>
  <si>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</si>
  <si>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</si>
  <si>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</si>
  <si>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</si>
  <si>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</si>
  <si>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</si>
  <si>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</si>
  <si>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</si>
  <si>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</si>
  <si>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</si>
  <si>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</si>
  <si>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</si>
  <si>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</si>
  <si>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</si>
  <si>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</si>
  <si>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</si>
  <si>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</si>
  <si>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</si>
  <si>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</si>
  <si>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</si>
  <si>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</si>
  <si>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</si>
  <si>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</si>
  <si>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</si>
  <si>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</si>
  <si>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</si>
  <si>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</si>
  <si>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</si>
  <si>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</si>
  <si>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</si>
  <si>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</si>
  <si>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</si>
  <si>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</si>
  <si>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</si>
  <si>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</si>
  <si>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</si>
  <si>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</si>
  <si>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</si>
  <si>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</si>
  <si>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</si>
  <si>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</si>
  <si>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</si>
  <si>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</si>
  <si>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</si>
  <si>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</si>
  <si>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</si>
  <si>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</si>
  <si>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</si>
  <si>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</si>
  <si>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</si>
  <si>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</si>
  <si>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</si>
  <si>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</si>
  <si>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</si>
  <si>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</si>
  <si>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</si>
  <si>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</si>
  <si>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</si>
  <si>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</si>
  <si>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</si>
  <si>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</si>
  <si>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</si>
  <si>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</si>
  <si>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</si>
  <si>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</si>
  <si>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</si>
  <si>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</si>
  <si>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</si>
  <si>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</si>
  <si>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</si>
  <si>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</si>
  <si>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</si>
  <si>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</si>
  <si>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</si>
  <si>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</si>
  <si>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</si>
  <si>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</si>
  <si>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</si>
  <si>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</si>
  <si>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</si>
  <si>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</si>
  <si>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</si>
  <si>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</si>
  <si>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</si>
  <si>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</si>
  <si>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</si>
  <si>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</si>
  <si>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</si>
  <si>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</si>
  <si>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</si>
  <si>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</si>
  <si>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</si>
  <si>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</si>
  <si>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</si>
  <si>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</si>
  <si>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</si>
  <si>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</si>
  <si>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</si>
  <si>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</si>
  <si>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</si>
  <si>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</si>
  <si>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</si>
  <si>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</si>
  <si>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</si>
  <si>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</si>
  <si>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</si>
  <si>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</si>
  <si>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</si>
  <si>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</si>
  <si>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</si>
  <si>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</si>
  <si>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</si>
  <si>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</si>
  <si>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</si>
  <si>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</si>
  <si>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</si>
  <si>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</si>
  <si>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</si>
  <si>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</si>
  <si>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</si>
  <si>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</si>
  <si>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</si>
  <si>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</si>
  <si>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</si>
  <si>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</si>
  <si>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</si>
  <si>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</si>
  <si>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</si>
  <si>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</si>
  <si>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</si>
  <si>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</si>
  <si>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</si>
  <si>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</si>
  <si>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</si>
  <si>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</si>
  <si>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</si>
  <si>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</si>
  <si>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</si>
  <si>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</si>
  <si>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</si>
  <si>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</si>
  <si>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</si>
  <si>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</si>
  <si>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</si>
  <si>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</si>
  <si>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</si>
  <si>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</si>
  <si>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</si>
  <si>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</si>
  <si>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</si>
  <si>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</si>
  <si>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</si>
  <si>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</si>
  <si>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</si>
  <si>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</si>
  <si>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</si>
  <si>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</si>
  <si>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</si>
  <si>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</si>
  <si>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</si>
  <si>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</si>
  <si>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</si>
  <si>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</si>
  <si>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</si>
  <si>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</si>
  <si>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</si>
  <si>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</si>
  <si>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</si>
  <si>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</si>
  <si>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</si>
  <si>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</si>
  <si>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</si>
  <si>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</si>
  <si>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</si>
  <si>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</si>
  <si>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</si>
  <si>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</si>
  <si>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</si>
  <si>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</si>
  <si>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</si>
  <si>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</si>
  <si>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</si>
  <si>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</si>
  <si>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</si>
  <si>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</si>
  <si>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</si>
  <si>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</si>
  <si>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</si>
  <si>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</si>
  <si>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</si>
  <si>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</si>
  <si>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</si>
  <si>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</si>
  <si>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</si>
  <si>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</si>
  <si>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</si>
  <si>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</si>
  <si>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</si>
  <si>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</si>
  <si>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</si>
  <si>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</si>
  <si>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</si>
  <si>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</si>
  <si>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</si>
  <si>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</si>
  <si>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</si>
  <si>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</si>
  <si>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</si>
  <si>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</si>
  <si>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</si>
  <si>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</si>
  <si>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</si>
  <si>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</si>
  <si>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</si>
  <si>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</si>
  <si>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</si>
  <si>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</si>
  <si>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</si>
  <si>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</si>
  <si>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</si>
  <si>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</si>
  <si>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</si>
  <si>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</si>
  <si>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</si>
  <si>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</si>
  <si>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</si>
  <si>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</si>
  <si>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</si>
  <si>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</si>
  <si>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</si>
  <si>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</si>
  <si>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</si>
  <si>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</si>
  <si>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</si>
  <si>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</si>
  <si>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</si>
  <si>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</si>
  <si>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</si>
  <si>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</si>
  <si>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</si>
  <si>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</si>
  <si>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</si>
  <si>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</si>
  <si>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</si>
  <si>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</si>
  <si>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</si>
  <si>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</si>
  <si>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</si>
  <si>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</si>
  <si>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</si>
  <si>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</si>
  <si>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</si>
  <si>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</si>
  <si>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</si>
  <si>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</si>
  <si>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</si>
  <si>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</si>
  <si>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</si>
  <si>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</si>
  <si>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</si>
  <si>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</si>
  <si>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</si>
  <si>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</si>
  <si>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</si>
  <si>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</si>
  <si>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</si>
  <si>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</si>
  <si>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</si>
  <si>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</si>
  <si>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</si>
  <si>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</si>
  <si>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</si>
  <si>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</si>
  <si>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</si>
  <si>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</si>
  <si>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</si>
  <si>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</si>
  <si>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</si>
  <si>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</si>
  <si>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</si>
  <si>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</si>
  <si>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</si>
  <si>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</si>
  <si>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</si>
  <si>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</si>
  <si>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</si>
  <si>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</si>
  <si>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</si>
  <si>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</si>
  <si>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</si>
  <si>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</si>
  <si>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</si>
  <si>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</si>
  <si>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</si>
  <si>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</si>
  <si>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</si>
  <si>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</si>
  <si>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</si>
  <si>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</si>
  <si>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</si>
  <si>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</si>
  <si>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</si>
  <si>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</si>
  <si>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</si>
  <si>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</si>
  <si>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</si>
  <si>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</si>
  <si>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</si>
  <si>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</si>
  <si>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</si>
  <si>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</si>
  <si>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</si>
  <si>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</si>
  <si>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</si>
  <si>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</si>
  <si>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</si>
  <si>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</si>
  <si>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</si>
  <si>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</si>
  <si>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</si>
  <si>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</si>
  <si>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</si>
  <si>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</si>
  <si>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</si>
  <si>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</si>
  <si>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</si>
  <si>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</si>
  <si>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</si>
  <si>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</si>
  <si>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</si>
  <si>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</si>
  <si>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</si>
  <si>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</si>
  <si>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</si>
  <si>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</si>
  <si>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</si>
  <si>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</si>
  <si>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</si>
  <si>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</si>
  <si>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</si>
  <si>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</si>
  <si>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</si>
  <si>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</si>
  <si>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</si>
  <si>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</si>
  <si>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</si>
  <si>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</si>
  <si>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</si>
  <si>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</si>
  <si>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</si>
  <si>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</si>
  <si>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</si>
  <si>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</si>
  <si>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</si>
  <si>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</si>
  <si>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</si>
  <si>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</si>
  <si>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</si>
  <si>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</si>
  <si>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</si>
  <si>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</si>
  <si>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</si>
  <si>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</si>
  <si>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</si>
  <si>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</si>
  <si>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</si>
  <si>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</si>
  <si>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</si>
  <si>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</si>
  <si>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</si>
  <si>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</si>
  <si>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</si>
  <si>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</si>
  <si>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</si>
  <si>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</si>
  <si>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</si>
  <si>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</si>
  <si>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</si>
  <si>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</si>
  <si>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</si>
  <si>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</si>
  <si>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</si>
  <si>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</si>
  <si>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</si>
  <si>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</si>
  <si>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</si>
  <si>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</si>
  <si>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</si>
  <si>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</si>
  <si>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</si>
  <si>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</si>
  <si>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</si>
  <si>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</si>
  <si>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</si>
  <si>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</si>
  <si>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</si>
  <si>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</si>
  <si>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</si>
  <si>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</si>
  <si>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</si>
  <si>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</si>
  <si>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</si>
  <si>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</si>
  <si>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</si>
  <si>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</si>
  <si>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</si>
  <si>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</si>
  <si>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</si>
  <si>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</si>
  <si>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</si>
  <si>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</si>
  <si>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</si>
  <si>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</si>
  <si>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</si>
  <si>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</si>
  <si>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</si>
  <si>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</si>
  <si>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</si>
  <si>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</si>
  <si>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</si>
  <si>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</si>
  <si>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</si>
  <si>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</si>
  <si>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</si>
  <si>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</si>
  <si>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</si>
  <si>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</si>
  <si>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</si>
  <si>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</si>
  <si>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</si>
  <si>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</si>
  <si>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</si>
  <si>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</si>
  <si>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</si>
  <si>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</si>
  <si>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</si>
  <si>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</si>
  <si>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</si>
  <si>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</si>
  <si>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</si>
  <si>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</si>
  <si>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</si>
  <si>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</si>
  <si>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</si>
  <si>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</si>
  <si>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</si>
  <si>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</si>
  <si>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</si>
  <si>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</si>
  <si>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</si>
  <si>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</si>
  <si>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</si>
  <si>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</si>
  <si>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</si>
  <si>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</si>
  <si>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</si>
  <si>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</si>
  <si>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</si>
  <si>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</si>
  <si>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</si>
  <si>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</si>
  <si>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</si>
  <si>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</si>
  <si>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</si>
  <si>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</si>
  <si>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</si>
  <si>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</si>
  <si>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</si>
  <si>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</si>
  <si>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</si>
  <si>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</si>
  <si>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</si>
  <si>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</si>
  <si>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</si>
  <si>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</si>
  <si>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</si>
  <si>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</si>
  <si>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</si>
  <si>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</si>
  <si>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</si>
  <si>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</si>
  <si>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</si>
  <si>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</si>
  <si>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</si>
  <si>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</si>
  <si>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</si>
  <si>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</si>
  <si>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</si>
  <si>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</si>
  <si>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</si>
  <si>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</si>
  <si>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</si>
  <si>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</si>
  <si>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</si>
  <si>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</si>
  <si>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</si>
  <si>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</si>
  <si>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</si>
  <si>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</si>
  <si>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</si>
  <si>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</si>
  <si>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</si>
  <si>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</si>
  <si>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</si>
  <si>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</si>
  <si>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</si>
  <si>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</si>
  <si>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</si>
  <si>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</si>
  <si>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</si>
  <si>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</si>
  <si>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</si>
  <si>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</si>
  <si>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</si>
  <si>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</si>
  <si>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</si>
  <si>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</si>
  <si>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</si>
  <si>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</si>
  <si>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</si>
  <si>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</si>
  <si>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</si>
  <si>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</si>
  <si>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</si>
  <si>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</si>
  <si>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</si>
  <si>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</si>
  <si>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</si>
  <si>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</si>
  <si>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</si>
  <si>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</si>
  <si>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</si>
  <si>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</si>
  <si>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</si>
  <si>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</si>
  <si>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</si>
  <si>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</si>
  <si>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</si>
  <si>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</si>
  <si>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</si>
  <si>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</si>
  <si>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</si>
  <si>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</si>
  <si>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</si>
  <si>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</si>
  <si>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</si>
  <si>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</si>
  <si>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</si>
  <si>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</si>
  <si>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</si>
  <si>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</si>
  <si>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</si>
  <si>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</si>
  <si>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</si>
  <si>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</si>
  <si>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</si>
  <si>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</si>
  <si>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</si>
  <si>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</si>
  <si>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</si>
  <si>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</si>
  <si>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</si>
  <si>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</si>
  <si>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</si>
  <si>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</si>
  <si>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</si>
  <si>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</si>
  <si>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</si>
  <si>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</si>
  <si>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</si>
  <si>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</si>
  <si>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</si>
  <si>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</si>
  <si>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</si>
  <si>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</si>
  <si>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</si>
  <si>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</si>
  <si>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</si>
  <si>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</si>
  <si>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</si>
  <si>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</si>
  <si>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</si>
  <si>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</si>
  <si>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</si>
  <si>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</si>
  <si>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</si>
  <si>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</si>
  <si>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</si>
  <si>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</si>
  <si>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</si>
  <si>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</si>
  <si>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</si>
  <si>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</si>
  <si>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</si>
  <si>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</si>
  <si>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</si>
  <si>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</si>
  <si>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</si>
  <si>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</si>
  <si>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</si>
  <si>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</si>
  <si>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</si>
  <si>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</si>
  <si>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</si>
  <si>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</si>
  <si>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</si>
  <si>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</si>
  <si>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</si>
  <si>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</si>
  <si>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</si>
  <si>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</si>
  <si>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</si>
  <si>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</si>
  <si>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</si>
  <si>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</si>
  <si>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</si>
  <si>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</si>
  <si>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</si>
  <si>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</si>
  <si>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</si>
  <si>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</si>
  <si>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</si>
  <si>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</si>
  <si>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</si>
  <si>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</si>
  <si>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</si>
  <si>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</si>
  <si>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</si>
  <si>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</si>
  <si>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</si>
  <si>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</si>
  <si>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</si>
  <si>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</si>
  <si>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</si>
  <si>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</si>
  <si>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</si>
  <si>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</si>
  <si>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</si>
  <si>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</si>
  <si>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</si>
  <si>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</si>
  <si>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</si>
  <si>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</si>
  <si>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</si>
  <si>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</si>
  <si>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</si>
  <si>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</si>
  <si>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</si>
  <si>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</si>
  <si>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</si>
  <si>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</si>
  <si>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</si>
  <si>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</si>
  <si>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</si>
  <si>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</si>
  <si>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</si>
  <si>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</si>
  <si>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</si>
  <si>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</si>
  <si>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</si>
  <si>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</si>
  <si>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</si>
  <si>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</si>
  <si>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</si>
  <si>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</si>
  <si>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</si>
  <si>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</si>
  <si>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</si>
  <si>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</si>
  <si>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</si>
  <si>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</si>
  <si>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</si>
  <si>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</si>
  <si>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</si>
  <si>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</si>
  <si>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</si>
  <si>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</si>
  <si>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</si>
  <si>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</si>
  <si>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</si>
  <si>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</si>
  <si>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</si>
  <si>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</si>
  <si>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</si>
  <si>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</si>
  <si>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</si>
  <si>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</si>
  <si>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</si>
  <si>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</si>
  <si>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</si>
  <si>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</si>
  <si>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</si>
  <si>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</si>
  <si>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</si>
  <si>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</si>
  <si>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</si>
  <si>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</si>
  <si>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</si>
  <si>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</si>
  <si>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</si>
  <si>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</si>
  <si>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</si>
  <si>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</si>
  <si>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</si>
  <si>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</si>
  <si>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</si>
  <si>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</si>
  <si>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</si>
  <si>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</si>
  <si>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</si>
  <si>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</si>
  <si>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</si>
  <si>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</si>
  <si>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</si>
  <si>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</si>
  <si>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</si>
  <si>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</si>
  <si>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</si>
  <si>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</si>
  <si>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</si>
  <si>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</si>
  <si>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</si>
  <si>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</si>
  <si>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</si>
  <si>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</si>
  <si>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</si>
  <si>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</si>
  <si>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</si>
  <si>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</si>
  <si>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</si>
  <si>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</si>
  <si>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</si>
  <si>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</si>
  <si>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</si>
  <si>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</si>
  <si>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</si>
  <si>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</si>
  <si>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</si>
  <si>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</si>
  <si>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</si>
  <si>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</si>
  <si>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</si>
  <si>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</si>
  <si>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</si>
  <si>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</si>
  <si>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</si>
  <si>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</si>
  <si>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</si>
  <si>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</si>
  <si>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</si>
  <si>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</si>
  <si>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</si>
  <si>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</si>
  <si>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</si>
  <si>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</si>
  <si>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</si>
  <si>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</si>
  <si>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</si>
  <si>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</si>
  <si>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</si>
  <si>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</si>
  <si>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</si>
  <si>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</si>
  <si>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</si>
  <si>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</si>
  <si>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</si>
  <si>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</si>
  <si>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</si>
  <si>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</si>
  <si>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</si>
  <si>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</si>
  <si>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</si>
  <si>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</si>
  <si>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</si>
  <si>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</si>
  <si>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</si>
  <si>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</si>
  <si>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</si>
  <si>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</si>
  <si>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</si>
  <si>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</si>
  <si>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</si>
  <si>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</si>
  <si>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</si>
  <si>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</si>
  <si>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</si>
  <si>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</si>
  <si>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</si>
  <si>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</si>
  <si>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</si>
  <si>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</si>
  <si>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</si>
  <si>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</si>
  <si>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</si>
  <si>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</si>
  <si>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</si>
  <si>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</si>
  <si>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</si>
  <si>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</si>
  <si>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</si>
  <si>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</si>
  <si>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</si>
  <si>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</si>
  <si>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</si>
  <si>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</si>
  <si>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</si>
  <si>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</si>
  <si>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</si>
  <si>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</si>
  <si>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</si>
  <si>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</si>
  <si>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</si>
  <si>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</si>
  <si>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</si>
  <si>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</si>
  <si>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</si>
  <si>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</si>
  <si>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</si>
  <si>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</si>
  <si>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</si>
  <si>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</si>
  <si>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</si>
  <si>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</si>
  <si>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</si>
  <si>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</si>
  <si>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</si>
  <si>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</si>
  <si>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</si>
  <si>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</si>
  <si>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</si>
  <si>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</si>
  <si>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</si>
  <si>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</si>
  <si>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</si>
  <si>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</si>
  <si>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</si>
  <si>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</si>
  <si>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</si>
  <si>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</si>
  <si>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</si>
  <si>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</si>
  <si>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</si>
  <si>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</si>
  <si>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</si>
  <si>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</si>
  <si>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</si>
  <si>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</si>
  <si>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</si>
  <si>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</si>
  <si>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</si>
  <si>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</si>
  <si>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</si>
  <si>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</si>
  <si>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</si>
  <si>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</si>
  <si>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</si>
  <si>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</si>
  <si>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</si>
  <si>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</si>
  <si>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</si>
  <si>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</si>
  <si>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</si>
  <si>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</si>
  <si>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</si>
  <si>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</si>
  <si>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</si>
  <si>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</si>
  <si>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</si>
  <si>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</si>
  <si>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</si>
  <si>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</si>
  <si>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</si>
  <si>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</si>
  <si>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</si>
  <si>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</si>
  <si>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</si>
  <si>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</si>
  <si>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</si>
  <si>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</si>
  <si>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</si>
  <si>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</si>
  <si>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</si>
  <si>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</si>
  <si>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</si>
  <si>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</si>
  <si>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</si>
  <si>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</si>
  <si>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</si>
  <si>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</si>
  <si>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</si>
  <si>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</si>
  <si>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</si>
  <si>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</si>
  <si>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</si>
  <si>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</si>
  <si>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</si>
  <si>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</si>
  <si>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</si>
  <si>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</si>
  <si>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</si>
  <si>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</si>
  <si>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</si>
  <si>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</si>
  <si>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</si>
  <si>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</si>
  <si>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</si>
  <si>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</si>
  <si>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</si>
  <si>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</si>
  <si>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</si>
  <si>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</si>
  <si>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</si>
  <si>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</si>
  <si>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</si>
  <si>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</si>
  <si>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</si>
  <si>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</si>
  <si>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</si>
  <si>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</si>
  <si>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</si>
  <si>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</si>
  <si>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</si>
  <si>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</si>
  <si>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</si>
  <si>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</si>
  <si>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</si>
  <si>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</si>
  <si>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</si>
  <si>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</si>
  <si>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</si>
  <si>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</si>
  <si>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</si>
  <si>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</si>
  <si>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</si>
  <si>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</si>
  <si>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</si>
  <si>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</si>
  <si>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</si>
  <si>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</si>
  <si>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</si>
  <si>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</si>
  <si>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</si>
  <si>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</si>
  <si>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</si>
  <si>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</si>
  <si>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</si>
  <si>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</si>
  <si>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</si>
  <si>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</si>
  <si>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</si>
  <si>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</si>
  <si>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</si>
  <si>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</si>
  <si>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</si>
  <si>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</si>
  <si>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</si>
  <si>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</si>
  <si>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</si>
  <si>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</si>
  <si>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</si>
  <si>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</si>
  <si>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</si>
  <si>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</si>
  <si>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</si>
  <si>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</si>
  <si>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</si>
  <si>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</si>
  <si>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</si>
  <si>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</si>
  <si>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</si>
  <si>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</si>
  <si>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</si>
  <si>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</si>
  <si>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</si>
  <si>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</si>
  <si>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</si>
  <si>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</si>
  <si>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</si>
  <si>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</si>
  <si>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</si>
  <si>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</si>
  <si>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</si>
  <si>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</si>
  <si>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</si>
  <si>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</si>
  <si>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</si>
  <si>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</si>
  <si>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</si>
  <si>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</si>
  <si>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</si>
  <si>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</si>
  <si>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</si>
  <si>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</si>
  <si>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</si>
  <si>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</si>
  <si>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</si>
  <si>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</si>
  <si>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</si>
  <si>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</si>
  <si>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</si>
  <si>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</si>
  <si>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</si>
  <si>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</si>
  <si>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</si>
  <si>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</si>
  <si>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</si>
  <si>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</si>
  <si>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</si>
  <si>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</si>
  <si>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</si>
  <si>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</si>
  <si>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</si>
  <si>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</si>
  <si>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</si>
  <si>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</si>
  <si>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</si>
  <si>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</si>
  <si>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</si>
  <si>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</si>
  <si>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</si>
  <si>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</si>
  <si>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</si>
  <si>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</si>
  <si>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</si>
  <si>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</si>
  <si>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</si>
  <si>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</si>
  <si>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</si>
  <si>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</si>
  <si>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</si>
  <si>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</si>
  <si>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</si>
  <si>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</si>
  <si>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</si>
  <si>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</si>
  <si>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</si>
  <si>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</si>
  <si>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</si>
  <si>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</si>
  <si>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</si>
  <si>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</si>
  <si>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</si>
  <si>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</si>
  <si>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</si>
  <si>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</si>
  <si>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</si>
  <si>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</si>
  <si>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</si>
  <si>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</si>
  <si>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</si>
  <si>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</si>
  <si>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</si>
  <si>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</si>
  <si>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</si>
  <si>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</si>
  <si>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</si>
  <si>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</si>
  <si>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</si>
  <si>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</si>
  <si>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</si>
  <si>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</si>
  <si>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</si>
  <si>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</si>
  <si>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</si>
  <si>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</si>
  <si>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</si>
  <si>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</si>
  <si>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</si>
  <si>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</si>
  <si>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</si>
  <si>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</si>
  <si>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</si>
  <si>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</si>
  <si>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</si>
  <si>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</si>
  <si>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</si>
  <si>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</si>
  <si>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</si>
  <si>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</si>
  <si>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</si>
  <si>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</si>
  <si>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</si>
  <si>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</si>
  <si>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</si>
  <si>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</si>
  <si>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</si>
  <si>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</si>
  <si>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</si>
  <si>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</si>
  <si>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</si>
  <si>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</si>
  <si>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</si>
  <si>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</si>
  <si>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</si>
  <si>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</si>
  <si>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</si>
  <si>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</si>
  <si>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</si>
  <si>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</si>
  <si>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</si>
  <si>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</si>
  <si>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</si>
  <si>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</si>
  <si>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</si>
  <si>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</si>
  <si>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</si>
  <si>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</si>
  <si>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</si>
  <si>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</si>
  <si>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</si>
  <si>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</si>
  <si>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</si>
  <si>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</si>
  <si>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</si>
  <si>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</si>
  <si>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</si>
  <si>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</si>
  <si>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</si>
  <si>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</si>
  <si>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</si>
  <si>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</si>
  <si>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</si>
  <si>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</si>
  <si>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</si>
  <si>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</si>
  <si>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</si>
  <si>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</si>
  <si>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</si>
  <si>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</si>
  <si>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</si>
  <si>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</si>
  <si>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</si>
  <si>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</si>
  <si>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</si>
  <si>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</si>
  <si>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</si>
  <si>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</si>
  <si>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</si>
  <si>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</si>
  <si>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</si>
  <si>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</si>
  <si>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</si>
  <si>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</si>
  <si>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</si>
  <si>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</si>
  <si>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</si>
  <si>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</si>
  <si>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</si>
  <si>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</si>
  <si>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</si>
  <si>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</si>
  <si>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</si>
  <si>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</si>
  <si>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</si>
  <si>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</si>
  <si>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</si>
  <si>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</si>
  <si>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</si>
  <si>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</si>
  <si>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</si>
  <si>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</si>
  <si>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</si>
  <si>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</si>
  <si>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</si>
  <si>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</si>
  <si>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</si>
  <si>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</si>
  <si>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</si>
  <si>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</si>
  <si>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</si>
  <si>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</si>
  <si>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</si>
  <si>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</si>
  <si>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</si>
  <si>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</si>
  <si>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</si>
  <si>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</si>
  <si>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</si>
  <si>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</si>
  <si>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</si>
  <si>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</si>
  <si>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</si>
  <si>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</si>
  <si>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</si>
  <si>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</si>
  <si>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</si>
  <si>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</si>
  <si>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</si>
  <si>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</si>
  <si>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</si>
  <si>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</si>
  <si>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</si>
  <si>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</si>
  <si>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</si>
  <si>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</si>
  <si>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</si>
  <si>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</si>
  <si>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</si>
  <si>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</si>
  <si>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</si>
  <si>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</si>
  <si>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</si>
  <si>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</si>
  <si>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</si>
  <si>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</si>
  <si>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</si>
  <si>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</si>
  <si>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</si>
  <si>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</si>
  <si>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</si>
  <si>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</si>
  <si>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</si>
  <si>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</si>
  <si>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</si>
  <si>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</si>
  <si>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</si>
  <si>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</si>
  <si>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</si>
  <si>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</si>
  <si>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</si>
  <si>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</si>
  <si>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</si>
  <si>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</si>
  <si>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</si>
  <si>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</si>
  <si>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</si>
  <si>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</si>
  <si>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</si>
  <si>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</si>
  <si>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</si>
  <si>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</si>
  <si>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</si>
  <si>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</si>
  <si>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</si>
  <si>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</si>
  <si>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</si>
  <si>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</si>
  <si>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</si>
  <si>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</si>
  <si>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</si>
  <si>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</si>
  <si>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</si>
  <si>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</si>
  <si>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</si>
  <si>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</si>
  <si>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</si>
  <si>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</si>
  <si>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</si>
  <si>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</si>
  <si>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</si>
  <si>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</si>
  <si>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</si>
  <si>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</si>
  <si>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</si>
  <si>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</si>
  <si>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</si>
  <si>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</si>
  <si>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</si>
  <si>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</si>
  <si>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</si>
  <si>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</si>
  <si>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</si>
  <si>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</si>
  <si>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</si>
  <si>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</si>
  <si>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</si>
  <si>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</si>
  <si>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</si>
  <si>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</si>
  <si>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</si>
  <si>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</si>
  <si>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</si>
  <si>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</si>
  <si>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</si>
  <si>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</si>
  <si>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</si>
  <si>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</si>
  <si>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</si>
  <si>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</si>
  <si>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</si>
  <si>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</si>
  <si>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</si>
  <si>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</si>
  <si>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</si>
  <si>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</si>
  <si>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</si>
  <si>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</si>
  <si>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</si>
  <si>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</si>
  <si>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</si>
  <si>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</si>
  <si>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</si>
  <si>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</si>
  <si>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</si>
  <si>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</si>
  <si>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</si>
  <si>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</si>
  <si>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</si>
  <si>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</si>
  <si>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</si>
  <si>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</si>
  <si>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</si>
  <si>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</si>
  <si>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</si>
  <si>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</si>
  <si>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</si>
  <si>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</si>
  <si>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</si>
  <si>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</si>
  <si>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</si>
  <si>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</si>
  <si>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</si>
  <si>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</si>
  <si>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</si>
  <si>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</si>
  <si>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</si>
  <si>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</si>
  <si>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</si>
  <si>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</si>
  <si>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</si>
  <si>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</si>
  <si>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</si>
  <si>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</si>
  <si>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</si>
  <si>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</si>
  <si>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</si>
  <si>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</si>
  <si>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</si>
  <si>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</si>
  <si>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</si>
  <si>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</si>
  <si>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</si>
  <si>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</si>
  <si>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</si>
  <si>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</si>
  <si>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</si>
  <si>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</si>
  <si>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</si>
  <si>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</si>
  <si>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</si>
  <si>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</si>
  <si>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</si>
  <si>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</si>
  <si>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</si>
  <si>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</si>
  <si>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</si>
  <si>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</si>
  <si>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</si>
  <si>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</si>
  <si>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</si>
  <si>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</si>
  <si>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</si>
  <si>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</si>
  <si>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</si>
  <si>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</si>
  <si>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</si>
  <si>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</si>
  <si>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</si>
  <si>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</si>
  <si>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</si>
  <si>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</si>
  <si>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</si>
  <si>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</si>
  <si>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</si>
  <si>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</si>
  <si>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</si>
  <si>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</si>
  <si>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</si>
  <si>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</si>
  <si>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</si>
  <si>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</si>
  <si>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</si>
  <si>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</si>
  <si>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</si>
  <si>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</si>
  <si>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</si>
  <si>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</si>
  <si>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</si>
  <si>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</si>
  <si>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</si>
  <si>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</si>
  <si>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</si>
  <si>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</si>
  <si>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</si>
  <si>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</si>
  <si>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</si>
  <si>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</si>
  <si>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</si>
  <si>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</si>
  <si>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</si>
  <si>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</si>
  <si>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</si>
  <si>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</si>
  <si>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</si>
  <si>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</si>
  <si>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</si>
  <si>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</si>
  <si>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</si>
  <si>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</si>
  <si>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</si>
  <si>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</si>
  <si>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</si>
  <si>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</si>
  <si>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</si>
  <si>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</si>
  <si>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</si>
  <si>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</si>
  <si>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</si>
  <si>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</si>
  <si>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</si>
  <si>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</si>
  <si>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</si>
  <si>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</si>
  <si>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</si>
  <si>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</si>
  <si>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</si>
  <si>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</si>
  <si>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</si>
  <si>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</si>
  <si>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</si>
  <si>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</si>
  <si>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</si>
  <si>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</si>
  <si>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</si>
  <si>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</si>
  <si>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</si>
  <si>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</si>
  <si>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</si>
  <si>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</si>
  <si>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</si>
  <si>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</si>
  <si>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</si>
  <si>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</si>
  <si>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</si>
  <si>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</si>
  <si>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</si>
  <si>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</si>
  <si>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</si>
  <si>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</si>
  <si>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</si>
  <si>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</si>
  <si>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</si>
  <si>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</si>
  <si>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>WPD South Wales</t>
  </si>
  <si>
    <t>April 16</t>
  </si>
  <si>
    <t>Finals</t>
  </si>
  <si>
    <t>100, 105, 800, 860</t>
  </si>
  <si>
    <t xml:space="preserve">101, 106, 801, 861,  </t>
  </si>
  <si>
    <t>194, 843</t>
  </si>
  <si>
    <t>200, 810, 862</t>
  </si>
  <si>
    <t>201, 811, 863</t>
  </si>
  <si>
    <t>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</si>
</sst>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21" activePane="bottomLeft" state="frozen"/>
      <selection pane="bottomLeft" activeCell="B31" sqref="B31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WPD South Wales in April 16 (Finals)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75" zoomScaleNormal="75" workbookViewId="0">
      <pane xSplit="1" ySplit="1" topLeftCell="B365" activePane="bottomRight" state="frozen"/>
      <selection pane="topRight" activeCell="B1" sqref="B1"/>
      <selection pane="bottomLeft" activeCell="A2" sqref="A2"/>
      <selection pane="bottomRight" activeCell="B375" sqref="B375:B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WPD South Wales in April 16 (Finals)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203534724.194814</v>
      </c>
      <c r="F12" s="17">
        <f>E12</f>
        <v>203534724.194814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1.087</v>
      </c>
      <c r="F13" s="17">
        <f>E12*(E13-1)</f>
        <v>17707521.00494881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221242245.19976282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-1369550.18060351</v>
      </c>
      <c r="F25" s="17">
        <f t="shared" si="0"/>
        <v>-1369550.18060351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6376278.9367800001</v>
      </c>
      <c r="F26" s="17">
        <f t="shared" si="0"/>
        <v>6376278.9367800001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1106211.22599881</v>
      </c>
      <c r="F28" s="17">
        <f t="shared" si="0"/>
        <v>1106211.22599881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251822.20719991499</v>
      </c>
      <c r="F32" s="17">
        <f t="shared" si="0"/>
        <v>251822.20719991499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>
        <v>0</v>
      </c>
      <c r="F33" s="17">
        <f t="shared" si="0"/>
        <v>0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6364762.1893752152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>
        <v>11355385.158903599</v>
      </c>
      <c r="F35" s="17">
        <f>E35</f>
        <v>11355385.158903599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238962392.54804164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238962392.54804164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13208389.941371866</v>
      </c>
      <c r="F45" s="17">
        <f>0-E45</f>
        <v>-13208389.941371866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>
        <v>5391404.2324999999</v>
      </c>
      <c r="F47" s="17">
        <f>0-E47</f>
        <v>-5391404.2324999999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-18599794.173871867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220362598.3741698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4.3499999999999997E-2</v>
      </c>
      <c r="C58" s="16">
        <v>40</v>
      </c>
      <c r="D58" s="5">
        <v>0</v>
      </c>
      <c r="E58" s="4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6.3829787234042507E-2</v>
      </c>
      <c r="C68" s="10"/>
    </row>
    <row r="69" spans="1:3" x14ac:dyDescent="0.25">
      <c r="A69" s="11" t="s">
        <v>140</v>
      </c>
      <c r="B69" s="21">
        <v>5.2999999999999999E-2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9.9000000000000005E-2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0.37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>
        <v>0.3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129768341.39524062</v>
      </c>
      <c r="C90" s="10"/>
    </row>
    <row r="91" spans="1:3" x14ac:dyDescent="0.25">
      <c r="A91" s="11" t="s">
        <v>141</v>
      </c>
      <c r="B91" s="16">
        <v>11461874.6664</v>
      </c>
      <c r="C91" s="10"/>
    </row>
    <row r="92" spans="1:3" x14ac:dyDescent="0.25">
      <c r="A92" s="11" t="s">
        <v>142</v>
      </c>
      <c r="B92" s="16">
        <v>34011588.189599998</v>
      </c>
      <c r="C92" s="10"/>
    </row>
    <row r="93" spans="1:3" x14ac:dyDescent="0.25">
      <c r="A93" s="11" t="s">
        <v>143</v>
      </c>
      <c r="B93" s="16">
        <v>29589844.910879996</v>
      </c>
      <c r="C93" s="10"/>
    </row>
    <row r="94" spans="1:3" x14ac:dyDescent="0.25">
      <c r="A94" s="11" t="s">
        <v>148</v>
      </c>
      <c r="B94" s="16">
        <v>9528375.2459999993</v>
      </c>
      <c r="C94" s="10"/>
    </row>
    <row r="95" spans="1:3" x14ac:dyDescent="0.25">
      <c r="A95" s="11" t="s">
        <v>144</v>
      </c>
      <c r="B95" s="16">
        <v>142733572.458</v>
      </c>
      <c r="C95" s="10"/>
    </row>
    <row r="96" spans="1:3" x14ac:dyDescent="0.25">
      <c r="A96" s="11" t="s">
        <v>145</v>
      </c>
      <c r="B96" s="16">
        <v>55142476.585199997</v>
      </c>
      <c r="C96" s="10"/>
    </row>
    <row r="97" spans="1:10" x14ac:dyDescent="0.25">
      <c r="A97" s="11" t="s">
        <v>146</v>
      </c>
      <c r="B97" s="16">
        <v>113568500.262096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5105.1767199999995</v>
      </c>
      <c r="C102" s="16">
        <v>574.28134</v>
      </c>
      <c r="D102" s="16">
        <v>699.18343999999991</v>
      </c>
      <c r="E102" s="16">
        <v>518.52839999999992</v>
      </c>
      <c r="F102" s="16">
        <v>1178.730448</v>
      </c>
      <c r="G102" s="16">
        <v>907.87362000000007</v>
      </c>
      <c r="H102" s="16">
        <v>0</v>
      </c>
      <c r="I102" s="16">
        <v>474.82320000000004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9007.1597759999986</v>
      </c>
      <c r="C107" s="16">
        <v>4342.6559999999999</v>
      </c>
      <c r="D107" s="16"/>
      <c r="E107" s="16"/>
      <c r="F107" s="16"/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/>
      <c r="I118" s="21"/>
      <c r="J118" s="10"/>
    </row>
    <row r="119" spans="1:10" x14ac:dyDescent="0.25">
      <c r="A119" s="11" t="s">
        <v>178</v>
      </c>
      <c r="B119" s="21"/>
      <c r="C119" s="21">
        <v>1</v>
      </c>
      <c r="D119" s="21"/>
      <c r="E119" s="21"/>
      <c r="F119" s="21"/>
      <c r="G119" s="21"/>
      <c r="H119" s="21"/>
      <c r="I119" s="21"/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0</v>
      </c>
      <c r="E120" s="21">
        <v>0</v>
      </c>
      <c r="F120" s="21">
        <v>1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1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1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1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/>
      <c r="C134" s="4"/>
      <c r="D134" s="4"/>
      <c r="E134" s="4"/>
      <c r="F134" s="4"/>
      <c r="G134" s="4"/>
      <c r="H134" s="4"/>
      <c r="I134" s="4">
        <v>0.48759999999999998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1</v>
      </c>
      <c r="C139" s="21">
        <v>0</v>
      </c>
      <c r="D139" s="21">
        <v>0</v>
      </c>
      <c r="E139" s="21">
        <v>0</v>
      </c>
      <c r="F139" s="21">
        <v>0</v>
      </c>
      <c r="G139" s="10"/>
    </row>
    <row r="140" spans="1:10" x14ac:dyDescent="0.25">
      <c r="A140" s="11" t="s">
        <v>193</v>
      </c>
      <c r="B140" s="21">
        <v>1</v>
      </c>
      <c r="C140" s="21">
        <v>0</v>
      </c>
      <c r="D140" s="21">
        <v>0</v>
      </c>
      <c r="E140" s="21">
        <v>0</v>
      </c>
      <c r="F140" s="21">
        <v>0</v>
      </c>
      <c r="G140" s="10"/>
    </row>
    <row r="141" spans="1:10" x14ac:dyDescent="0.25">
      <c r="A141" s="11" t="s">
        <v>194</v>
      </c>
      <c r="B141" s="21"/>
      <c r="C141" s="21">
        <v>1</v>
      </c>
      <c r="D141" s="21"/>
      <c r="E141" s="21"/>
      <c r="F141" s="21"/>
      <c r="G141" s="10"/>
    </row>
    <row r="142" spans="1:10" x14ac:dyDescent="0.25">
      <c r="A142" s="11" t="s">
        <v>195</v>
      </c>
      <c r="B142" s="21"/>
      <c r="C142" s="21">
        <v>1</v>
      </c>
      <c r="D142" s="21"/>
      <c r="E142" s="21"/>
      <c r="F142" s="21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1.0089999999999999</v>
      </c>
      <c r="C148" s="4">
        <v>1.014</v>
      </c>
      <c r="D148" s="4">
        <v>1.026</v>
      </c>
      <c r="E148" s="4">
        <v>1.0329999999999999</v>
      </c>
      <c r="F148" s="4">
        <v>1.0429999999999999</v>
      </c>
      <c r="G148" s="4">
        <v>1.0629999999999999</v>
      </c>
      <c r="H148" s="4">
        <v>1.0840000000000001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0.32012728538918878</v>
      </c>
      <c r="D154" s="21">
        <v>0.63890276338189089</v>
      </c>
      <c r="E154" s="21">
        <v>0.44977019074737423</v>
      </c>
      <c r="F154" s="21">
        <v>0.33882898160853914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0.88366715453058486</v>
      </c>
      <c r="C160" s="4">
        <v>0.44409431255918869</v>
      </c>
      <c r="D160" s="10"/>
    </row>
    <row r="161" spans="1:4" x14ac:dyDescent="0.25">
      <c r="A161" s="11" t="s">
        <v>172</v>
      </c>
      <c r="B161" s="4">
        <v>0.31604825984284601</v>
      </c>
      <c r="C161" s="4">
        <v>0.26509166070686102</v>
      </c>
      <c r="D161" s="10"/>
    </row>
    <row r="162" spans="1:4" x14ac:dyDescent="0.25">
      <c r="A162" s="11" t="s">
        <v>211</v>
      </c>
      <c r="B162" s="8"/>
      <c r="C162" s="4">
        <v>0.18637162312049413</v>
      </c>
      <c r="D162" s="10"/>
    </row>
    <row r="163" spans="1:4" x14ac:dyDescent="0.25">
      <c r="A163" s="11" t="s">
        <v>173</v>
      </c>
      <c r="B163" s="4">
        <v>0.60479743276662501</v>
      </c>
      <c r="C163" s="4">
        <v>0.41771611273119014</v>
      </c>
      <c r="D163" s="10"/>
    </row>
    <row r="164" spans="1:4" x14ac:dyDescent="0.25">
      <c r="A164" s="11" t="s">
        <v>174</v>
      </c>
      <c r="B164" s="4">
        <v>0.74406180647286924</v>
      </c>
      <c r="C164" s="4">
        <v>0.57282340650158292</v>
      </c>
      <c r="D164" s="10"/>
    </row>
    <row r="165" spans="1:4" x14ac:dyDescent="0.25">
      <c r="A165" s="11" t="s">
        <v>212</v>
      </c>
      <c r="B165" s="8"/>
      <c r="C165" s="4">
        <v>0.19988897878867926</v>
      </c>
      <c r="D165" s="10"/>
    </row>
    <row r="166" spans="1:4" x14ac:dyDescent="0.25">
      <c r="A166" s="11" t="s">
        <v>175</v>
      </c>
      <c r="B166" s="4">
        <v>0.74850665289430829</v>
      </c>
      <c r="C166" s="4">
        <v>0.54885334315588385</v>
      </c>
      <c r="D166" s="10"/>
    </row>
    <row r="167" spans="1:4" x14ac:dyDescent="0.25">
      <c r="A167" s="11" t="s">
        <v>176</v>
      </c>
      <c r="B167" s="4">
        <v>0.74850665289430829</v>
      </c>
      <c r="C167" s="4">
        <v>0.54885334315588385</v>
      </c>
      <c r="D167" s="10"/>
    </row>
    <row r="168" spans="1:4" x14ac:dyDescent="0.25">
      <c r="A168" s="11" t="s">
        <v>192</v>
      </c>
      <c r="B168" s="4">
        <v>0.5012726351506539</v>
      </c>
      <c r="C168" s="4">
        <v>0.35631108477336887</v>
      </c>
      <c r="D168" s="10"/>
    </row>
    <row r="169" spans="1:4" x14ac:dyDescent="0.25">
      <c r="A169" s="11" t="s">
        <v>177</v>
      </c>
      <c r="B169" s="4">
        <v>0.85152973771129525</v>
      </c>
      <c r="C169" s="4">
        <v>0.433715974607842</v>
      </c>
      <c r="D169" s="10"/>
    </row>
    <row r="170" spans="1:4" x14ac:dyDescent="0.25">
      <c r="A170" s="11" t="s">
        <v>178</v>
      </c>
      <c r="B170" s="4">
        <v>0.62901309677030937</v>
      </c>
      <c r="C170" s="4">
        <v>0.44377223298168228</v>
      </c>
      <c r="D170" s="10"/>
    </row>
    <row r="171" spans="1:4" x14ac:dyDescent="0.25">
      <c r="A171" s="11" t="s">
        <v>179</v>
      </c>
      <c r="B171" s="4">
        <v>0.76028346756525822</v>
      </c>
      <c r="C171" s="4">
        <v>0.58987432862419997</v>
      </c>
      <c r="D171" s="10"/>
    </row>
    <row r="172" spans="1:4" x14ac:dyDescent="0.25">
      <c r="A172" s="11" t="s">
        <v>180</v>
      </c>
      <c r="B172" s="4">
        <v>0.76028346756525822</v>
      </c>
      <c r="C172" s="4">
        <v>0.58987432862419997</v>
      </c>
      <c r="D172" s="10"/>
    </row>
    <row r="173" spans="1:4" x14ac:dyDescent="0.25">
      <c r="A173" s="11" t="s">
        <v>193</v>
      </c>
      <c r="B173" s="4">
        <v>0.84170464938843281</v>
      </c>
      <c r="C173" s="4">
        <v>0.73799331761620912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0.97671820933000442</v>
      </c>
      <c r="C175" s="4">
        <v>0.47518621675820044</v>
      </c>
      <c r="D175" s="10"/>
    </row>
    <row r="176" spans="1:4" x14ac:dyDescent="0.25">
      <c r="A176" s="11" t="s">
        <v>215</v>
      </c>
      <c r="B176" s="4">
        <v>0.53310969765618188</v>
      </c>
      <c r="C176" s="4">
        <v>0.24408376802346718</v>
      </c>
      <c r="D176" s="10"/>
    </row>
    <row r="177" spans="1:8" x14ac:dyDescent="0.25">
      <c r="A177" s="11" t="s">
        <v>216</v>
      </c>
      <c r="B177" s="4">
        <v>0</v>
      </c>
      <c r="C177" s="4">
        <v>0.51551895355157085</v>
      </c>
      <c r="D177" s="10"/>
    </row>
    <row r="178" spans="1:8" x14ac:dyDescent="0.25">
      <c r="A178" s="11" t="s">
        <v>217</v>
      </c>
      <c r="B178" s="4">
        <v>0.9653276569200776</v>
      </c>
      <c r="C178" s="4">
        <v>0.46717956375383923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3205162.7299342249</v>
      </c>
      <c r="C187" s="8">
        <v>0</v>
      </c>
      <c r="D187" s="8">
        <v>0</v>
      </c>
      <c r="E187" s="16">
        <v>971007</v>
      </c>
      <c r="F187" s="8">
        <v>0</v>
      </c>
      <c r="G187" s="8">
        <v>0</v>
      </c>
      <c r="H187" s="10"/>
    </row>
    <row r="188" spans="1:8" x14ac:dyDescent="0.25">
      <c r="A188" s="11" t="s">
        <v>229</v>
      </c>
      <c r="B188" s="4">
        <v>2749.2693562665727</v>
      </c>
      <c r="C188" s="8">
        <v>0</v>
      </c>
      <c r="D188" s="8">
        <v>0</v>
      </c>
      <c r="E188" s="16">
        <v>969</v>
      </c>
      <c r="F188" s="8">
        <v>0</v>
      </c>
      <c r="G188" s="8">
        <v>0</v>
      </c>
      <c r="H188" s="10"/>
    </row>
    <row r="189" spans="1:8" x14ac:dyDescent="0.25">
      <c r="A189" s="11" t="s">
        <v>230</v>
      </c>
      <c r="B189" s="4">
        <v>11421.221723557299</v>
      </c>
      <c r="C189" s="8">
        <v>0</v>
      </c>
      <c r="D189" s="8">
        <v>0</v>
      </c>
      <c r="E189" s="16">
        <v>4408</v>
      </c>
      <c r="F189" s="8">
        <v>0</v>
      </c>
      <c r="G189" s="8">
        <v>0</v>
      </c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168432.07652078848</v>
      </c>
      <c r="C191" s="4">
        <v>176248.8193152379</v>
      </c>
      <c r="D191" s="8">
        <v>0</v>
      </c>
      <c r="E191" s="16">
        <v>56457</v>
      </c>
      <c r="F191" s="8">
        <v>0</v>
      </c>
      <c r="G191" s="8">
        <v>0</v>
      </c>
      <c r="H191" s="10"/>
    </row>
    <row r="192" spans="1:8" x14ac:dyDescent="0.25">
      <c r="A192" s="11" t="s">
        <v>232</v>
      </c>
      <c r="B192" s="4">
        <v>58.351549280978816</v>
      </c>
      <c r="C192" s="4">
        <v>13.044332097132683</v>
      </c>
      <c r="D192" s="8">
        <v>0</v>
      </c>
      <c r="E192" s="16">
        <v>25</v>
      </c>
      <c r="F192" s="8">
        <v>0</v>
      </c>
      <c r="G192" s="8">
        <v>0</v>
      </c>
      <c r="H192" s="10"/>
    </row>
    <row r="193" spans="1:8" x14ac:dyDescent="0.25">
      <c r="A193" s="11" t="s">
        <v>233</v>
      </c>
      <c r="B193" s="4">
        <v>100.06152076052368</v>
      </c>
      <c r="C193" s="4">
        <v>94.819508787196781</v>
      </c>
      <c r="D193" s="8">
        <v>0</v>
      </c>
      <c r="E193" s="16">
        <v>69</v>
      </c>
      <c r="F193" s="8">
        <v>0</v>
      </c>
      <c r="G193" s="8">
        <v>0</v>
      </c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3505.0914495277148</v>
      </c>
      <c r="C195" s="8">
        <v>0</v>
      </c>
      <c r="D195" s="8">
        <v>0</v>
      </c>
      <c r="E195" s="16">
        <v>1037</v>
      </c>
      <c r="F195" s="8">
        <v>0</v>
      </c>
      <c r="G195" s="8">
        <v>0</v>
      </c>
      <c r="H195" s="10"/>
    </row>
    <row r="196" spans="1:8" x14ac:dyDescent="0.25">
      <c r="A196" s="11" t="s">
        <v>235</v>
      </c>
      <c r="B196" s="4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11" t="s">
        <v>236</v>
      </c>
      <c r="B197" s="4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817701.8606186664</v>
      </c>
      <c r="C199" s="8">
        <v>0</v>
      </c>
      <c r="D199" s="8">
        <v>0</v>
      </c>
      <c r="E199" s="16">
        <v>63748</v>
      </c>
      <c r="F199" s="8">
        <v>0</v>
      </c>
      <c r="G199" s="8">
        <v>0</v>
      </c>
      <c r="H199" s="10"/>
    </row>
    <row r="200" spans="1:8" x14ac:dyDescent="0.25">
      <c r="A200" s="11" t="s">
        <v>238</v>
      </c>
      <c r="B200" s="4">
        <v>46.449960337838469</v>
      </c>
      <c r="C200" s="8">
        <v>0</v>
      </c>
      <c r="D200" s="8">
        <v>0</v>
      </c>
      <c r="E200" s="16">
        <v>4</v>
      </c>
      <c r="F200" s="8">
        <v>0</v>
      </c>
      <c r="G200" s="8">
        <v>0</v>
      </c>
      <c r="H200" s="10"/>
    </row>
    <row r="201" spans="1:8" x14ac:dyDescent="0.25">
      <c r="A201" s="11" t="s">
        <v>239</v>
      </c>
      <c r="B201" s="4">
        <v>3399.7616807433574</v>
      </c>
      <c r="C201" s="8">
        <v>0</v>
      </c>
      <c r="D201" s="8">
        <v>0</v>
      </c>
      <c r="E201" s="16">
        <v>123</v>
      </c>
      <c r="F201" s="8">
        <v>0</v>
      </c>
      <c r="G201" s="8">
        <v>0</v>
      </c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207965.46343121142</v>
      </c>
      <c r="C203" s="4">
        <v>92559.878365028504</v>
      </c>
      <c r="D203" s="8">
        <v>0</v>
      </c>
      <c r="E203" s="16">
        <v>13464</v>
      </c>
      <c r="F203" s="8">
        <v>0</v>
      </c>
      <c r="G203" s="8">
        <v>0</v>
      </c>
      <c r="H203" s="10"/>
    </row>
    <row r="204" spans="1:8" x14ac:dyDescent="0.25">
      <c r="A204" s="11" t="s">
        <v>241</v>
      </c>
      <c r="B204" s="4">
        <v>0</v>
      </c>
      <c r="C204" s="4">
        <v>0</v>
      </c>
      <c r="D204" s="8">
        <v>0</v>
      </c>
      <c r="E204" s="16">
        <v>0</v>
      </c>
      <c r="F204" s="8">
        <v>0</v>
      </c>
      <c r="G204" s="8">
        <v>0</v>
      </c>
      <c r="H204" s="10"/>
    </row>
    <row r="205" spans="1:8" x14ac:dyDescent="0.25">
      <c r="A205" s="11" t="s">
        <v>242</v>
      </c>
      <c r="B205" s="4">
        <v>923.2425403369175</v>
      </c>
      <c r="C205" s="4">
        <v>151.1758521552855</v>
      </c>
      <c r="D205" s="8">
        <v>0</v>
      </c>
      <c r="E205" s="16">
        <v>9</v>
      </c>
      <c r="F205" s="8">
        <v>0</v>
      </c>
      <c r="G205" s="8">
        <v>0</v>
      </c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2172.8083513223755</v>
      </c>
      <c r="C207" s="8">
        <v>0</v>
      </c>
      <c r="D207" s="8">
        <v>0</v>
      </c>
      <c r="E207" s="16">
        <v>293</v>
      </c>
      <c r="F207" s="8">
        <v>0</v>
      </c>
      <c r="G207" s="8">
        <v>0</v>
      </c>
      <c r="H207" s="10"/>
    </row>
    <row r="208" spans="1:8" x14ac:dyDescent="0.25">
      <c r="A208" s="11" t="s">
        <v>244</v>
      </c>
      <c r="B208" s="4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11" t="s">
        <v>245</v>
      </c>
      <c r="B209" s="4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235574.78267144001</v>
      </c>
      <c r="C211" s="4">
        <v>62165.69996736</v>
      </c>
      <c r="D211" s="8">
        <v>0</v>
      </c>
      <c r="E211" s="16">
        <v>3072.5413698630141</v>
      </c>
      <c r="F211" s="8">
        <v>0</v>
      </c>
      <c r="G211" s="8">
        <v>0</v>
      </c>
      <c r="H211" s="10"/>
    </row>
    <row r="212" spans="1:8" x14ac:dyDescent="0.25">
      <c r="A212" s="11" t="s">
        <v>247</v>
      </c>
      <c r="B212" s="4">
        <v>0</v>
      </c>
      <c r="C212" s="4">
        <v>0</v>
      </c>
      <c r="D212" s="8">
        <v>0</v>
      </c>
      <c r="E212" s="16">
        <v>0</v>
      </c>
      <c r="F212" s="8">
        <v>0</v>
      </c>
      <c r="G212" s="8">
        <v>0</v>
      </c>
      <c r="H212" s="10"/>
    </row>
    <row r="213" spans="1:8" x14ac:dyDescent="0.25">
      <c r="A213" s="11" t="s">
        <v>248</v>
      </c>
      <c r="B213" s="4">
        <v>814.25639069233614</v>
      </c>
      <c r="C213" s="4">
        <v>142.43294080789065</v>
      </c>
      <c r="D213" s="8">
        <v>0</v>
      </c>
      <c r="E213" s="16">
        <v>12.357808219178084</v>
      </c>
      <c r="F213" s="8">
        <v>0</v>
      </c>
      <c r="G213" s="8">
        <v>0</v>
      </c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338.15233079999996</v>
      </c>
      <c r="C215" s="4">
        <v>91.772653520000006</v>
      </c>
      <c r="D215" s="8">
        <v>0</v>
      </c>
      <c r="E215" s="16">
        <v>2.601643835616438</v>
      </c>
      <c r="F215" s="8">
        <v>0</v>
      </c>
      <c r="G215" s="8">
        <v>0</v>
      </c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499.31424751999998</v>
      </c>
      <c r="C217" s="4">
        <v>150.62396799999999</v>
      </c>
      <c r="D217" s="8">
        <v>0</v>
      </c>
      <c r="E217" s="16">
        <v>8.4553424657534251</v>
      </c>
      <c r="F217" s="8">
        <v>0</v>
      </c>
      <c r="G217" s="8">
        <v>0</v>
      </c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>
        <v>0</v>
      </c>
      <c r="C219" s="4">
        <v>0</v>
      </c>
      <c r="D219" s="4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11" t="s">
        <v>252</v>
      </c>
      <c r="B220" s="4">
        <v>0</v>
      </c>
      <c r="C220" s="4">
        <v>0</v>
      </c>
      <c r="D220" s="4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11" t="s">
        <v>253</v>
      </c>
      <c r="B221" s="4">
        <v>0</v>
      </c>
      <c r="C221" s="4">
        <v>0</v>
      </c>
      <c r="D221" s="4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>
        <v>5279.1012755316679</v>
      </c>
      <c r="C223" s="4">
        <v>34617.783102812595</v>
      </c>
      <c r="D223" s="4">
        <v>26054.910939077985</v>
      </c>
      <c r="E223" s="16">
        <v>927.69077239940771</v>
      </c>
      <c r="F223" s="8">
        <v>0</v>
      </c>
      <c r="G223" s="8">
        <v>0</v>
      </c>
      <c r="H223" s="10"/>
    </row>
    <row r="224" spans="1:8" x14ac:dyDescent="0.25">
      <c r="A224" s="11" t="s">
        <v>255</v>
      </c>
      <c r="B224" s="4">
        <v>0</v>
      </c>
      <c r="C224" s="4">
        <v>0</v>
      </c>
      <c r="D224" s="4">
        <v>0</v>
      </c>
      <c r="E224" s="16">
        <v>0</v>
      </c>
      <c r="F224" s="8">
        <v>0</v>
      </c>
      <c r="G224" s="8">
        <v>0</v>
      </c>
      <c r="H224" s="10"/>
    </row>
    <row r="225" spans="1:8" x14ac:dyDescent="0.25">
      <c r="A225" s="11" t="s">
        <v>256</v>
      </c>
      <c r="B225" s="4">
        <v>16.838491194114798</v>
      </c>
      <c r="C225" s="4">
        <v>110.33564838443102</v>
      </c>
      <c r="D225" s="4">
        <v>66.588758417943168</v>
      </c>
      <c r="E225" s="16">
        <v>3.7311864258231888</v>
      </c>
      <c r="F225" s="8">
        <v>0</v>
      </c>
      <c r="G225" s="8">
        <v>0</v>
      </c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111540.41362125706</v>
      </c>
      <c r="C227" s="4">
        <v>706925.83359905577</v>
      </c>
      <c r="D227" s="4">
        <v>527704.05499734473</v>
      </c>
      <c r="E227" s="16">
        <v>3949.7678577375791</v>
      </c>
      <c r="F227" s="16">
        <v>639038.61116364703</v>
      </c>
      <c r="G227" s="4">
        <v>112353.99999999999</v>
      </c>
      <c r="H227" s="10"/>
    </row>
    <row r="228" spans="1:8" x14ac:dyDescent="0.25">
      <c r="A228" s="11" t="s">
        <v>258</v>
      </c>
      <c r="B228" s="4">
        <v>12.558593224990126</v>
      </c>
      <c r="C228" s="4">
        <v>76.454804950123858</v>
      </c>
      <c r="D228" s="4">
        <v>74.661520301317537</v>
      </c>
      <c r="E228" s="16">
        <v>1</v>
      </c>
      <c r="F228" s="16">
        <v>55</v>
      </c>
      <c r="G228" s="4">
        <v>11.999999999999998</v>
      </c>
      <c r="H228" s="10"/>
    </row>
    <row r="229" spans="1:8" x14ac:dyDescent="0.25">
      <c r="A229" s="11" t="s">
        <v>259</v>
      </c>
      <c r="B229" s="4">
        <v>2491.5697357106005</v>
      </c>
      <c r="C229" s="4">
        <v>14336.50778155079</v>
      </c>
      <c r="D229" s="4">
        <v>12505.404921355193</v>
      </c>
      <c r="E229" s="16">
        <v>45.911005354998721</v>
      </c>
      <c r="F229" s="16">
        <v>20521.315328558274</v>
      </c>
      <c r="G229" s="4">
        <v>1584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1995.7188337403722</v>
      </c>
      <c r="C231" s="4">
        <v>12147.002675183587</v>
      </c>
      <c r="D231" s="4">
        <v>9172.187983784439</v>
      </c>
      <c r="E231" s="16">
        <v>30.398356164383564</v>
      </c>
      <c r="F231" s="16">
        <v>11948.640547945208</v>
      </c>
      <c r="G231" s="4">
        <v>3150</v>
      </c>
      <c r="H231" s="10"/>
    </row>
    <row r="232" spans="1:8" x14ac:dyDescent="0.25">
      <c r="A232" s="11" t="s">
        <v>261</v>
      </c>
      <c r="B232" s="4">
        <v>212.07088855964139</v>
      </c>
      <c r="C232" s="4">
        <v>1201.3364515538917</v>
      </c>
      <c r="D232" s="4">
        <v>918.1076991800561</v>
      </c>
      <c r="E232" s="16">
        <v>1</v>
      </c>
      <c r="F232" s="16">
        <v>906</v>
      </c>
      <c r="G232" s="4">
        <v>61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156347.15462541406</v>
      </c>
      <c r="C234" s="4">
        <v>946441.42007138324</v>
      </c>
      <c r="D234" s="4">
        <v>887418.71046992275</v>
      </c>
      <c r="E234" s="16">
        <v>633.54465753424665</v>
      </c>
      <c r="F234" s="16">
        <v>691693.13448140887</v>
      </c>
      <c r="G234" s="4">
        <v>139454</v>
      </c>
      <c r="H234" s="10"/>
    </row>
    <row r="235" spans="1:8" x14ac:dyDescent="0.25">
      <c r="A235" s="11" t="s">
        <v>263</v>
      </c>
      <c r="B235" s="4">
        <v>629.37467316942366</v>
      </c>
      <c r="C235" s="4">
        <v>3532.4135643515065</v>
      </c>
      <c r="D235" s="4">
        <v>2743.7307155476728</v>
      </c>
      <c r="E235" s="16">
        <v>4</v>
      </c>
      <c r="F235" s="16">
        <v>1831</v>
      </c>
      <c r="G235" s="4">
        <v>222.00000000000006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6838.2302748000011</v>
      </c>
      <c r="C237" s="8">
        <v>0</v>
      </c>
      <c r="D237" s="8">
        <v>0</v>
      </c>
      <c r="E237" s="16">
        <v>517.09818797125251</v>
      </c>
      <c r="F237" s="8">
        <v>0</v>
      </c>
      <c r="G237" s="8">
        <v>0</v>
      </c>
      <c r="H237" s="10"/>
    </row>
    <row r="238" spans="1:8" x14ac:dyDescent="0.25">
      <c r="A238" s="11" t="s">
        <v>265</v>
      </c>
      <c r="B238" s="4">
        <v>0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10"/>
    </row>
    <row r="239" spans="1:8" x14ac:dyDescent="0.25">
      <c r="A239" s="11" t="s">
        <v>266</v>
      </c>
      <c r="B239" s="4">
        <v>0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5704.5610979599996</v>
      </c>
      <c r="C241" s="8">
        <v>0</v>
      </c>
      <c r="D241" s="8">
        <v>0</v>
      </c>
      <c r="E241" s="16">
        <v>753.51467468962664</v>
      </c>
      <c r="F241" s="8">
        <v>0</v>
      </c>
      <c r="G241" s="8">
        <v>0</v>
      </c>
      <c r="H241" s="10"/>
    </row>
    <row r="242" spans="1:8" x14ac:dyDescent="0.25">
      <c r="A242" s="11" t="s">
        <v>268</v>
      </c>
      <c r="B242" s="4">
        <v>5.7621247757497871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11" t="s">
        <v>269</v>
      </c>
      <c r="B243" s="4">
        <v>271.3676551756123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348.04948095999998</v>
      </c>
      <c r="C245" s="8">
        <v>0</v>
      </c>
      <c r="D245" s="8">
        <v>0</v>
      </c>
      <c r="E245" s="16">
        <v>84.506318656780579</v>
      </c>
      <c r="F245" s="8">
        <v>0</v>
      </c>
      <c r="G245" s="8">
        <v>0</v>
      </c>
      <c r="H245" s="10"/>
    </row>
    <row r="246" spans="1:8" x14ac:dyDescent="0.25">
      <c r="A246" s="11" t="s">
        <v>271</v>
      </c>
      <c r="B246" s="4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11" t="s">
        <v>272</v>
      </c>
      <c r="B247" s="4">
        <v>0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0</v>
      </c>
      <c r="C249" s="8">
        <v>0</v>
      </c>
      <c r="D249" s="8">
        <v>0</v>
      </c>
      <c r="E249" s="16">
        <v>1.0060276030569115</v>
      </c>
      <c r="F249" s="8">
        <v>0</v>
      </c>
      <c r="G249" s="8">
        <v>0</v>
      </c>
      <c r="H249" s="10"/>
    </row>
    <row r="250" spans="1:8" x14ac:dyDescent="0.25">
      <c r="A250" s="11" t="s">
        <v>274</v>
      </c>
      <c r="B250" s="4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11" t="s">
        <v>275</v>
      </c>
      <c r="B251" s="4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5996.7525275199996</v>
      </c>
      <c r="C253" s="4">
        <v>35365.621948640008</v>
      </c>
      <c r="D253" s="4">
        <v>97688.616711639974</v>
      </c>
      <c r="E253" s="16">
        <v>26.156717679479698</v>
      </c>
      <c r="F253" s="8">
        <v>0</v>
      </c>
      <c r="G253" s="8">
        <v>0</v>
      </c>
      <c r="H253" s="10"/>
    </row>
    <row r="254" spans="1:8" x14ac:dyDescent="0.25">
      <c r="A254" s="11" t="s">
        <v>277</v>
      </c>
      <c r="B254" s="4">
        <v>0</v>
      </c>
      <c r="C254" s="4">
        <v>0</v>
      </c>
      <c r="D254" s="4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11" t="s">
        <v>278</v>
      </c>
      <c r="B255" s="4">
        <v>0</v>
      </c>
      <c r="C255" s="4">
        <v>0</v>
      </c>
      <c r="D255" s="4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1381.6104318517782</v>
      </c>
      <c r="C257" s="8">
        <v>0</v>
      </c>
      <c r="D257" s="8">
        <v>0</v>
      </c>
      <c r="E257" s="16">
        <v>130.78358839739849</v>
      </c>
      <c r="F257" s="8">
        <v>0</v>
      </c>
      <c r="G257" s="8">
        <v>0</v>
      </c>
      <c r="H257" s="10"/>
    </row>
    <row r="258" spans="1:8" x14ac:dyDescent="0.25">
      <c r="A258" s="11" t="s">
        <v>280</v>
      </c>
      <c r="B258" s="4">
        <v>0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11" t="s">
        <v>281</v>
      </c>
      <c r="B259" s="4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11" t="s">
        <v>283</v>
      </c>
      <c r="B262" s="4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21344.028547892263</v>
      </c>
      <c r="C264" s="8">
        <v>0</v>
      </c>
      <c r="D264" s="8">
        <v>0</v>
      </c>
      <c r="E264" s="16">
        <v>146.88003004630912</v>
      </c>
      <c r="F264" s="8">
        <v>0</v>
      </c>
      <c r="G264" s="4">
        <v>1514</v>
      </c>
      <c r="H264" s="10"/>
    </row>
    <row r="265" spans="1:8" x14ac:dyDescent="0.25">
      <c r="A265" s="11" t="s">
        <v>285</v>
      </c>
      <c r="B265" s="4">
        <v>0</v>
      </c>
      <c r="C265" s="8">
        <v>0</v>
      </c>
      <c r="D265" s="8">
        <v>0</v>
      </c>
      <c r="E265" s="16">
        <v>0</v>
      </c>
      <c r="F265" s="8">
        <v>0</v>
      </c>
      <c r="G265" s="4">
        <v>0</v>
      </c>
      <c r="H265" s="10"/>
    </row>
    <row r="266" spans="1:8" x14ac:dyDescent="0.25">
      <c r="A266" s="11" t="s">
        <v>286</v>
      </c>
      <c r="B266" s="4">
        <v>158.92727179294431</v>
      </c>
      <c r="C266" s="8">
        <v>0</v>
      </c>
      <c r="D266" s="8">
        <v>0</v>
      </c>
      <c r="E266" s="16">
        <v>0</v>
      </c>
      <c r="F266" s="8">
        <v>0</v>
      </c>
      <c r="G266" s="4">
        <v>191.99999999999997</v>
      </c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176.9278279104434</v>
      </c>
      <c r="C268" s="4">
        <v>1131.9291490942144</v>
      </c>
      <c r="D268" s="4">
        <v>1196.8820062756456</v>
      </c>
      <c r="E268" s="16">
        <v>11.066303633626028</v>
      </c>
      <c r="F268" s="8">
        <v>0</v>
      </c>
      <c r="G268" s="4">
        <v>404</v>
      </c>
      <c r="H268" s="10"/>
    </row>
    <row r="269" spans="1:8" x14ac:dyDescent="0.25">
      <c r="A269" s="11" t="s">
        <v>288</v>
      </c>
      <c r="B269" s="4">
        <v>0</v>
      </c>
      <c r="C269" s="4">
        <v>0</v>
      </c>
      <c r="D269" s="4">
        <v>0</v>
      </c>
      <c r="E269" s="16">
        <v>0</v>
      </c>
      <c r="F269" s="8">
        <v>0</v>
      </c>
      <c r="G269" s="4">
        <v>0</v>
      </c>
      <c r="H269" s="10"/>
    </row>
    <row r="270" spans="1:8" x14ac:dyDescent="0.25">
      <c r="A270" s="11" t="s">
        <v>289</v>
      </c>
      <c r="B270" s="4">
        <v>0</v>
      </c>
      <c r="C270" s="4">
        <v>0</v>
      </c>
      <c r="D270" s="4">
        <v>0</v>
      </c>
      <c r="E270" s="16">
        <v>0</v>
      </c>
      <c r="F270" s="8">
        <v>0</v>
      </c>
      <c r="G270" s="4">
        <v>0</v>
      </c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163.46818453135461</v>
      </c>
      <c r="C272" s="8">
        <v>0</v>
      </c>
      <c r="D272" s="8">
        <v>0</v>
      </c>
      <c r="E272" s="16">
        <v>1.0060276030569115</v>
      </c>
      <c r="F272" s="8">
        <v>0</v>
      </c>
      <c r="G272" s="4">
        <v>0</v>
      </c>
      <c r="H272" s="10"/>
    </row>
    <row r="273" spans="1:8" x14ac:dyDescent="0.25">
      <c r="A273" s="11" t="s">
        <v>291</v>
      </c>
      <c r="B273" s="4">
        <v>0</v>
      </c>
      <c r="C273" s="8">
        <v>0</v>
      </c>
      <c r="D273" s="8">
        <v>0</v>
      </c>
      <c r="E273" s="16">
        <v>0</v>
      </c>
      <c r="F273" s="8">
        <v>0</v>
      </c>
      <c r="G273" s="4">
        <v>0</v>
      </c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0</v>
      </c>
      <c r="C275" s="4">
        <v>0</v>
      </c>
      <c r="D275" s="4">
        <v>0</v>
      </c>
      <c r="E275" s="16">
        <v>0</v>
      </c>
      <c r="F275" s="8">
        <v>0</v>
      </c>
      <c r="G275" s="4">
        <v>0</v>
      </c>
      <c r="H275" s="10"/>
    </row>
    <row r="276" spans="1:8" x14ac:dyDescent="0.25">
      <c r="A276" s="11" t="s">
        <v>293</v>
      </c>
      <c r="B276" s="4">
        <v>0</v>
      </c>
      <c r="C276" s="4">
        <v>0</v>
      </c>
      <c r="D276" s="4">
        <v>0</v>
      </c>
      <c r="E276" s="16">
        <v>0</v>
      </c>
      <c r="F276" s="8">
        <v>0</v>
      </c>
      <c r="G276" s="4">
        <v>0</v>
      </c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108095.05131667118</v>
      </c>
      <c r="C278" s="8">
        <v>0</v>
      </c>
      <c r="D278" s="8">
        <v>0</v>
      </c>
      <c r="E278" s="16">
        <v>53</v>
      </c>
      <c r="F278" s="8">
        <v>0</v>
      </c>
      <c r="G278" s="4">
        <v>1218</v>
      </c>
      <c r="H278" s="10"/>
    </row>
    <row r="279" spans="1:8" x14ac:dyDescent="0.25">
      <c r="A279" s="11" t="s">
        <v>295</v>
      </c>
      <c r="B279" s="4">
        <v>0</v>
      </c>
      <c r="C279" s="8">
        <v>0</v>
      </c>
      <c r="D279" s="8">
        <v>0</v>
      </c>
      <c r="E279" s="16">
        <v>0</v>
      </c>
      <c r="F279" s="8">
        <v>0</v>
      </c>
      <c r="G279" s="4">
        <v>0</v>
      </c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12657.308844516067</v>
      </c>
      <c r="C281" s="4">
        <v>57665.426178566748</v>
      </c>
      <c r="D281" s="4">
        <v>64974.522800770712</v>
      </c>
      <c r="E281" s="16">
        <v>33</v>
      </c>
      <c r="F281" s="8">
        <v>0</v>
      </c>
      <c r="G281" s="4">
        <v>532</v>
      </c>
      <c r="H281" s="10"/>
    </row>
    <row r="282" spans="1:8" x14ac:dyDescent="0.25">
      <c r="A282" s="11" t="s">
        <v>297</v>
      </c>
      <c r="B282" s="4">
        <v>0</v>
      </c>
      <c r="C282" s="4">
        <v>0</v>
      </c>
      <c r="D282" s="4">
        <v>0</v>
      </c>
      <c r="E282" s="16">
        <v>0</v>
      </c>
      <c r="F282" s="8">
        <v>0</v>
      </c>
      <c r="G282" s="4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11110835.742587799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17898371.345552031</v>
      </c>
      <c r="C293" s="16">
        <v>61479463.858466767</v>
      </c>
      <c r="D293" s="21">
        <v>0.6</v>
      </c>
      <c r="E293" s="16">
        <v>16333737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>
        <v>0</v>
      </c>
      <c r="C301" s="21"/>
      <c r="D301" s="21"/>
      <c r="E301" s="21">
        <v>0.75</v>
      </c>
      <c r="F301" s="21">
        <v>0.75</v>
      </c>
      <c r="G301" s="21">
        <v>0.75</v>
      </c>
      <c r="H301" s="21">
        <v>0.95</v>
      </c>
      <c r="I301" s="21">
        <v>0.95</v>
      </c>
      <c r="J301" s="10"/>
    </row>
    <row r="302" spans="1:10" x14ac:dyDescent="0.25">
      <c r="A302" s="11" t="s">
        <v>320</v>
      </c>
      <c r="B302" s="21">
        <v>0</v>
      </c>
      <c r="C302" s="21">
        <v>0</v>
      </c>
      <c r="D302" s="21"/>
      <c r="E302" s="21">
        <v>0.75</v>
      </c>
      <c r="F302" s="21">
        <v>0.75</v>
      </c>
      <c r="G302" s="21">
        <v>0.75</v>
      </c>
      <c r="H302" s="21">
        <v>0.95</v>
      </c>
      <c r="I302" s="8"/>
      <c r="J302" s="10"/>
    </row>
    <row r="303" spans="1:10" x14ac:dyDescent="0.25">
      <c r="A303" s="11" t="s">
        <v>321</v>
      </c>
      <c r="B303" s="21">
        <v>0</v>
      </c>
      <c r="C303" s="21">
        <v>0.36</v>
      </c>
      <c r="D303" s="21">
        <v>0.36</v>
      </c>
      <c r="E303" s="21">
        <v>0.91</v>
      </c>
      <c r="F303" s="21">
        <v>0.91</v>
      </c>
      <c r="G303" s="21">
        <v>0.91</v>
      </c>
      <c r="H303" s="8"/>
      <c r="I303" s="8"/>
      <c r="J303" s="10"/>
    </row>
    <row r="304" spans="1:10" x14ac:dyDescent="0.25">
      <c r="A304" s="11" t="s">
        <v>322</v>
      </c>
      <c r="B304" s="21">
        <v>0</v>
      </c>
      <c r="C304" s="21">
        <v>0.36</v>
      </c>
      <c r="D304" s="21">
        <v>0.36</v>
      </c>
      <c r="E304" s="21">
        <v>0.91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0.11267581630309487</v>
      </c>
      <c r="C309" s="21">
        <v>0.50365385053111134</v>
      </c>
      <c r="D309" s="21">
        <v>0.38367033316579385</v>
      </c>
      <c r="E309" s="10"/>
    </row>
    <row r="310" spans="1:5" x14ac:dyDescent="0.25">
      <c r="A310" s="11" t="s">
        <v>172</v>
      </c>
      <c r="B310" s="21">
        <v>0.13259929406414261</v>
      </c>
      <c r="C310" s="21">
        <v>0.58217461107296831</v>
      </c>
      <c r="D310" s="21">
        <v>0.28522609486288908</v>
      </c>
      <c r="E310" s="10"/>
    </row>
    <row r="311" spans="1:5" x14ac:dyDescent="0.25">
      <c r="A311" s="11" t="s">
        <v>211</v>
      </c>
      <c r="B311" s="21">
        <v>2.3089739788377813E-6</v>
      </c>
      <c r="C311" s="21">
        <v>0.17044975755789471</v>
      </c>
      <c r="D311" s="21">
        <v>0.8295479334681265</v>
      </c>
      <c r="E311" s="10"/>
    </row>
    <row r="312" spans="1:5" x14ac:dyDescent="0.25">
      <c r="A312" s="11" t="s">
        <v>173</v>
      </c>
      <c r="B312" s="21">
        <v>7.1293097924037416E-2</v>
      </c>
      <c r="C312" s="21">
        <v>0.5816906527573692</v>
      </c>
      <c r="D312" s="21">
        <v>0.34701624931859337</v>
      </c>
      <c r="E312" s="10"/>
    </row>
    <row r="313" spans="1:5" x14ac:dyDescent="0.25">
      <c r="A313" s="11" t="s">
        <v>174</v>
      </c>
      <c r="B313" s="21">
        <v>9.9328056909732496E-2</v>
      </c>
      <c r="C313" s="21">
        <v>0.66423145403375627</v>
      </c>
      <c r="D313" s="21">
        <v>0.23644048905651119</v>
      </c>
      <c r="E313" s="10"/>
    </row>
    <row r="314" spans="1:5" x14ac:dyDescent="0.25">
      <c r="A314" s="11" t="s">
        <v>212</v>
      </c>
      <c r="B314" s="21">
        <v>1.4952542024077378E-4</v>
      </c>
      <c r="C314" s="21">
        <v>0.17552470110382434</v>
      </c>
      <c r="D314" s="21">
        <v>0.82432577347593483</v>
      </c>
      <c r="E314" s="10"/>
    </row>
    <row r="315" spans="1:5" x14ac:dyDescent="0.25">
      <c r="A315" s="11" t="s">
        <v>175</v>
      </c>
      <c r="B315" s="21">
        <v>0.10403758738186612</v>
      </c>
      <c r="C315" s="21">
        <v>0.67506332159275484</v>
      </c>
      <c r="D315" s="21">
        <v>0.22089909102537905</v>
      </c>
      <c r="E315" s="10"/>
    </row>
    <row r="316" spans="1:5" x14ac:dyDescent="0.25">
      <c r="A316" s="11" t="s">
        <v>176</v>
      </c>
      <c r="B316" s="21">
        <v>0.10045806328551889</v>
      </c>
      <c r="C316" s="21">
        <v>0.68489387616652664</v>
      </c>
      <c r="D316" s="21">
        <v>0.21464806054795446</v>
      </c>
      <c r="E316" s="10"/>
    </row>
    <row r="317" spans="1:5" x14ac:dyDescent="0.25">
      <c r="A317" s="11" t="s">
        <v>192</v>
      </c>
      <c r="B317" s="21">
        <v>9.8811628866608658E-2</v>
      </c>
      <c r="C317" s="21">
        <v>0.69433027364657418</v>
      </c>
      <c r="D317" s="21">
        <v>0.20685809748681719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2.9699709801727828E-2</v>
      </c>
      <c r="D322" s="21">
        <v>0.97030029019827213</v>
      </c>
      <c r="E322" s="10"/>
    </row>
    <row r="323" spans="1:5" x14ac:dyDescent="0.25">
      <c r="A323" s="11" t="s">
        <v>174</v>
      </c>
      <c r="B323" s="21">
        <v>0</v>
      </c>
      <c r="C323" s="21">
        <v>6.0969126442189762E-2</v>
      </c>
      <c r="D323" s="21">
        <v>0.93903087355781023</v>
      </c>
      <c r="E323" s="10"/>
    </row>
    <row r="324" spans="1:5" x14ac:dyDescent="0.25">
      <c r="A324" s="11" t="s">
        <v>175</v>
      </c>
      <c r="B324" s="21">
        <v>0</v>
      </c>
      <c r="C324" s="21">
        <v>6.0293321970575882E-3</v>
      </c>
      <c r="D324" s="21">
        <v>0.99397066780294241</v>
      </c>
      <c r="E324" s="10"/>
    </row>
    <row r="325" spans="1:5" x14ac:dyDescent="0.25">
      <c r="A325" s="11" t="s">
        <v>176</v>
      </c>
      <c r="B325" s="21">
        <v>0</v>
      </c>
      <c r="C325" s="21">
        <v>1.699813362606355E-3</v>
      </c>
      <c r="D325" s="21">
        <v>0.99830018663739362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2.1879756468797567E-2</v>
      </c>
      <c r="C331" s="21">
        <v>0.48105022831050226</v>
      </c>
      <c r="D331" s="21">
        <v>0.49707001522070016</v>
      </c>
      <c r="E331" s="10"/>
    </row>
    <row r="332" spans="1:5" x14ac:dyDescent="0.25">
      <c r="A332" s="11" t="s">
        <v>214</v>
      </c>
      <c r="B332" s="21">
        <v>4.2794381482471215E-2</v>
      </c>
      <c r="C332" s="21">
        <v>0.19696435339708293</v>
      </c>
      <c r="D332" s="21">
        <v>0.76024126512044587</v>
      </c>
      <c r="E332" s="10"/>
    </row>
    <row r="333" spans="1:5" x14ac:dyDescent="0.25">
      <c r="A333" s="11" t="s">
        <v>215</v>
      </c>
      <c r="B333" s="21">
        <v>7.2773699982901771E-2</v>
      </c>
      <c r="C333" s="21">
        <v>0.30146589153686992</v>
      </c>
      <c r="D333" s="21">
        <v>0.6257604084802284</v>
      </c>
      <c r="E333" s="10"/>
    </row>
    <row r="334" spans="1:5" x14ac:dyDescent="0.25">
      <c r="A334" s="11" t="s">
        <v>216</v>
      </c>
      <c r="B334" s="21">
        <v>2.25671726021784E-3</v>
      </c>
      <c r="C334" s="21">
        <v>0.74340436934855558</v>
      </c>
      <c r="D334" s="21">
        <v>0.25433891339122666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190</v>
      </c>
      <c r="C341" s="24">
        <v>4218.5</v>
      </c>
      <c r="D341" s="24">
        <v>4351.5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652.5</v>
      </c>
      <c r="C348" s="24">
        <v>3756</v>
      </c>
      <c r="D348" s="24">
        <v>4351.5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0.56762375683506283</v>
      </c>
      <c r="C355" s="21">
        <v>0.42868067314012476</v>
      </c>
      <c r="D355" s="21">
        <v>3.6955700248124754E-3</v>
      </c>
      <c r="E355" s="21">
        <v>0.37569093952497451</v>
      </c>
      <c r="F355" s="10"/>
    </row>
    <row r="356" spans="1:6" x14ac:dyDescent="0.25">
      <c r="A356" s="11" t="s">
        <v>140</v>
      </c>
      <c r="B356" s="21">
        <v>0.64295595897706448</v>
      </c>
      <c r="C356" s="21">
        <v>0.29675812280232788</v>
      </c>
      <c r="D356" s="21">
        <v>6.0285918220607672E-2</v>
      </c>
      <c r="E356" s="21">
        <v>0.5815885922131746</v>
      </c>
      <c r="F356" s="10"/>
    </row>
    <row r="357" spans="1:6" x14ac:dyDescent="0.25">
      <c r="A357" s="11" t="s">
        <v>141</v>
      </c>
      <c r="B357" s="21">
        <v>0.64295595897706448</v>
      </c>
      <c r="C357" s="21">
        <v>0.29675812280232788</v>
      </c>
      <c r="D357" s="21">
        <v>6.0285918220607672E-2</v>
      </c>
      <c r="E357" s="21">
        <v>0.5815885922131746</v>
      </c>
      <c r="F357" s="10"/>
    </row>
    <row r="358" spans="1:6" x14ac:dyDescent="0.25">
      <c r="A358" s="11" t="s">
        <v>142</v>
      </c>
      <c r="B358" s="21">
        <v>0.52994203457233025</v>
      </c>
      <c r="C358" s="21">
        <v>0.38962870839196934</v>
      </c>
      <c r="D358" s="21">
        <v>8.0429257035700363E-2</v>
      </c>
      <c r="E358" s="21">
        <v>0.48245506719578679</v>
      </c>
      <c r="F358" s="10"/>
    </row>
    <row r="359" spans="1:6" x14ac:dyDescent="0.25">
      <c r="A359" s="11" t="s">
        <v>143</v>
      </c>
      <c r="B359" s="21">
        <v>0.52994203457233025</v>
      </c>
      <c r="C359" s="21">
        <v>0.38962870839196934</v>
      </c>
      <c r="D359" s="21">
        <v>8.0429257035700363E-2</v>
      </c>
      <c r="E359" s="21">
        <v>0.48245506719578679</v>
      </c>
      <c r="F359" s="10"/>
    </row>
    <row r="360" spans="1:6" x14ac:dyDescent="0.25">
      <c r="A360" s="11" t="s">
        <v>148</v>
      </c>
      <c r="B360" s="21">
        <v>0.64295595897706448</v>
      </c>
      <c r="C360" s="21">
        <v>0.29675812280232788</v>
      </c>
      <c r="D360" s="21">
        <v>6.0285918220607672E-2</v>
      </c>
      <c r="E360" s="21">
        <v>0.5815885922131746</v>
      </c>
      <c r="F360" s="10"/>
    </row>
    <row r="361" spans="1:6" x14ac:dyDescent="0.25">
      <c r="A361" s="11" t="s">
        <v>144</v>
      </c>
      <c r="B361" s="21">
        <v>0.52994203457233025</v>
      </c>
      <c r="C361" s="21">
        <v>0.38962870839196934</v>
      </c>
      <c r="D361" s="21">
        <v>8.0429257035700363E-2</v>
      </c>
      <c r="E361" s="21">
        <v>0.48245506719578679</v>
      </c>
      <c r="F361" s="10"/>
    </row>
    <row r="362" spans="1:6" x14ac:dyDescent="0.25">
      <c r="A362" s="11" t="s">
        <v>145</v>
      </c>
      <c r="B362" s="21">
        <v>0.52994203457233025</v>
      </c>
      <c r="C362" s="21">
        <v>0.38962870839196934</v>
      </c>
      <c r="D362" s="21">
        <v>8.0429257035700363E-2</v>
      </c>
      <c r="E362" s="21">
        <v>0.48245506719578679</v>
      </c>
      <c r="F362" s="10"/>
    </row>
    <row r="363" spans="1:6" x14ac:dyDescent="0.25">
      <c r="A363" s="11" t="s">
        <v>146</v>
      </c>
      <c r="B363" s="21">
        <v>0.52994203457233025</v>
      </c>
      <c r="C363" s="21">
        <v>0.38962870839196934</v>
      </c>
      <c r="D363" s="21">
        <v>8.0429257035700363E-2</v>
      </c>
      <c r="E363" s="21">
        <v>0.48245506719578679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0.27489787150128192</v>
      </c>
      <c r="C370" s="4">
        <v>0.27489787150128192</v>
      </c>
      <c r="D370" s="4">
        <v>0.27489787150128192</v>
      </c>
      <c r="E370" s="4">
        <v>0.27489787150128192</v>
      </c>
      <c r="F370" s="4">
        <v>0.27489787150128192</v>
      </c>
      <c r="G370" s="4">
        <v>0.27489787150128192</v>
      </c>
      <c r="H370" s="4">
        <v>0.27489787150128192</v>
      </c>
      <c r="I370" s="4">
        <v>0.27489787150128192</v>
      </c>
      <c r="J370" s="4">
        <v>0.27489787150128192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2.6230000000000002</v>
      </c>
      <c r="D375" s="8">
        <v>0</v>
      </c>
      <c r="E375" s="8">
        <v>0</v>
      </c>
      <c r="F375" s="4">
        <v>3.97</v>
      </c>
      <c r="G375" s="8">
        <v>0</v>
      </c>
      <c r="H375" s="8">
        <v>0</v>
      </c>
      <c r="I375" s="10"/>
    </row>
    <row r="376" spans="1:11" x14ac:dyDescent="0.25">
      <c r="A376" s="11" t="s">
        <v>172</v>
      </c>
      <c r="B376" s="16"/>
      <c r="C376" s="4">
        <v>2.8380000000000001</v>
      </c>
      <c r="D376" s="4">
        <v>0.185</v>
      </c>
      <c r="E376" s="8">
        <v>0</v>
      </c>
      <c r="F376" s="4">
        <v>3.97</v>
      </c>
      <c r="G376" s="8">
        <v>0</v>
      </c>
      <c r="H376" s="8">
        <v>0</v>
      </c>
      <c r="I376" s="10"/>
    </row>
    <row r="377" spans="1:11" x14ac:dyDescent="0.25">
      <c r="A377" s="11" t="s">
        <v>211</v>
      </c>
      <c r="B377" s="16"/>
      <c r="C377" s="4">
        <v>0.27300000000000002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11" t="s">
        <v>173</v>
      </c>
      <c r="B378" s="16"/>
      <c r="C378" s="4">
        <v>2.0630000000000002</v>
      </c>
      <c r="D378" s="8">
        <v>0</v>
      </c>
      <c r="E378" s="8">
        <v>0</v>
      </c>
      <c r="F378" s="4">
        <v>6.91</v>
      </c>
      <c r="G378" s="8">
        <v>0</v>
      </c>
      <c r="H378" s="8">
        <v>0</v>
      </c>
      <c r="I378" s="10"/>
    </row>
    <row r="379" spans="1:11" x14ac:dyDescent="0.25">
      <c r="A379" s="11" t="s">
        <v>174</v>
      </c>
      <c r="B379" s="16"/>
      <c r="C379" s="4">
        <v>2.6539999999999999</v>
      </c>
      <c r="D379" s="4">
        <v>0.23699999999999999</v>
      </c>
      <c r="E379" s="8">
        <v>0</v>
      </c>
      <c r="F379" s="4">
        <v>6.91</v>
      </c>
      <c r="G379" s="8">
        <v>0</v>
      </c>
      <c r="H379" s="8">
        <v>0</v>
      </c>
      <c r="I379" s="10"/>
    </row>
    <row r="380" spans="1:11" x14ac:dyDescent="0.25">
      <c r="A380" s="11" t="s">
        <v>212</v>
      </c>
      <c r="B380" s="16"/>
      <c r="C380" s="4">
        <v>0.28199999999999997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11" t="s">
        <v>175</v>
      </c>
      <c r="B381" s="16"/>
      <c r="C381" s="4">
        <v>2.4750000000000001</v>
      </c>
      <c r="D381" s="4">
        <v>0.14499999999999999</v>
      </c>
      <c r="E381" s="8">
        <v>0</v>
      </c>
      <c r="F381" s="4">
        <v>40.89</v>
      </c>
      <c r="G381" s="8">
        <v>0</v>
      </c>
      <c r="H381" s="8">
        <v>0</v>
      </c>
      <c r="I381" s="10"/>
    </row>
    <row r="382" spans="1:11" x14ac:dyDescent="0.25">
      <c r="A382" s="11" t="s">
        <v>176</v>
      </c>
      <c r="B382" s="16"/>
      <c r="C382" s="4">
        <v>2.3660000000000001</v>
      </c>
      <c r="D382" s="4">
        <v>0.13500000000000001</v>
      </c>
      <c r="E382" s="8">
        <v>0</v>
      </c>
      <c r="F382" s="4">
        <v>28.51</v>
      </c>
      <c r="G382" s="8">
        <v>0</v>
      </c>
      <c r="H382" s="8">
        <v>0</v>
      </c>
      <c r="I382" s="10"/>
    </row>
    <row r="383" spans="1:11" x14ac:dyDescent="0.25">
      <c r="A383" s="11" t="s">
        <v>192</v>
      </c>
      <c r="B383" s="16"/>
      <c r="C383" s="4">
        <v>1.679</v>
      </c>
      <c r="D383" s="4">
        <v>0.08</v>
      </c>
      <c r="E383" s="8">
        <v>0</v>
      </c>
      <c r="F383" s="4">
        <v>150.41</v>
      </c>
      <c r="G383" s="8">
        <v>0</v>
      </c>
      <c r="H383" s="8">
        <v>0</v>
      </c>
      <c r="I383" s="10"/>
    </row>
    <row r="384" spans="1:11" x14ac:dyDescent="0.25">
      <c r="A384" s="11" t="s">
        <v>177</v>
      </c>
      <c r="B384" s="16"/>
      <c r="C384" s="4">
        <v>15.657999999999999</v>
      </c>
      <c r="D384" s="4">
        <v>1.5620000000000001</v>
      </c>
      <c r="E384" s="4">
        <v>0.15</v>
      </c>
      <c r="F384" s="4">
        <v>3.97</v>
      </c>
      <c r="G384" s="8">
        <v>0</v>
      </c>
      <c r="H384" s="8">
        <v>0</v>
      </c>
      <c r="I384" s="10"/>
    </row>
    <row r="385" spans="1:9" x14ac:dyDescent="0.25">
      <c r="A385" s="11" t="s">
        <v>178</v>
      </c>
      <c r="B385" s="16"/>
      <c r="C385" s="4">
        <v>15.659000000000001</v>
      </c>
      <c r="D385" s="4">
        <v>1.56</v>
      </c>
      <c r="E385" s="4">
        <v>0.15</v>
      </c>
      <c r="F385" s="4">
        <v>6.91</v>
      </c>
      <c r="G385" s="8">
        <v>0</v>
      </c>
      <c r="H385" s="8">
        <v>0</v>
      </c>
      <c r="I385" s="10"/>
    </row>
    <row r="386" spans="1:9" x14ac:dyDescent="0.25">
      <c r="A386" s="11" t="s">
        <v>179</v>
      </c>
      <c r="B386" s="16"/>
      <c r="C386" s="4">
        <v>12.048999999999999</v>
      </c>
      <c r="D386" s="4">
        <v>1.1910000000000001</v>
      </c>
      <c r="E386" s="4">
        <v>0.11</v>
      </c>
      <c r="F386" s="4">
        <v>9.9700000000000006</v>
      </c>
      <c r="G386" s="4">
        <v>2.78</v>
      </c>
      <c r="H386" s="4">
        <v>0.42699999999999999</v>
      </c>
      <c r="I386" s="10"/>
    </row>
    <row r="387" spans="1:9" x14ac:dyDescent="0.25">
      <c r="A387" s="11" t="s">
        <v>180</v>
      </c>
      <c r="B387" s="16"/>
      <c r="C387" s="4">
        <v>9.4309999999999992</v>
      </c>
      <c r="D387" s="4">
        <v>0.91500000000000004</v>
      </c>
      <c r="E387" s="4">
        <v>7.9000000000000001E-2</v>
      </c>
      <c r="F387" s="4">
        <v>7.54</v>
      </c>
      <c r="G387" s="4">
        <v>3.27</v>
      </c>
      <c r="H387" s="4">
        <v>0.36599999999999999</v>
      </c>
      <c r="I387" s="10"/>
    </row>
    <row r="388" spans="1:9" x14ac:dyDescent="0.25">
      <c r="A388" s="11" t="s">
        <v>193</v>
      </c>
      <c r="B388" s="16"/>
      <c r="C388" s="4">
        <v>8.67</v>
      </c>
      <c r="D388" s="4">
        <v>0.83499999999999996</v>
      </c>
      <c r="E388" s="4">
        <v>6.6000000000000003E-2</v>
      </c>
      <c r="F388" s="4">
        <v>75.819999999999993</v>
      </c>
      <c r="G388" s="4">
        <v>3.3</v>
      </c>
      <c r="H388" s="4">
        <v>0.28599999999999998</v>
      </c>
      <c r="I388" s="10"/>
    </row>
    <row r="389" spans="1:9" x14ac:dyDescent="0.25">
      <c r="A389" s="11" t="s">
        <v>213</v>
      </c>
      <c r="B389" s="16"/>
      <c r="C389" s="4">
        <v>2.2250000000000001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11" t="s">
        <v>214</v>
      </c>
      <c r="B390" s="16"/>
      <c r="C390" s="4">
        <v>2.5390000000000001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11" t="s">
        <v>215</v>
      </c>
      <c r="B391" s="16"/>
      <c r="C391" s="4">
        <v>3.7919999999999998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11" t="s">
        <v>216</v>
      </c>
      <c r="B392" s="16"/>
      <c r="C392" s="4">
        <v>1.9550000000000001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11" t="s">
        <v>217</v>
      </c>
      <c r="B393" s="16"/>
      <c r="C393" s="4">
        <v>34.201000000000001</v>
      </c>
      <c r="D393" s="4">
        <v>2.202</v>
      </c>
      <c r="E393" s="4">
        <v>0.82799999999999996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8" scale="42" fitToHeight="0" orientation="portrait" r:id="rId1"/>
  <headerFooter>
    <oddHeader>&amp;L&amp;A&amp;C&amp;R&amp;P of &amp;N</oddHeader>
    <oddFooter>&amp;C&amp;Z&amp;F&amp;A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G53" activePane="bottomRight" state="frozen"/>
      <selection pane="topRight" activeCell="B1" sqref="B1"/>
      <selection pane="bottomLeft" activeCell="A2" sqref="A2"/>
      <selection pane="bottomRight" activeCell="A70" sqref="A70:J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WPD South Wales in April 16 (Finals)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1.0840000000000001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1.0840000000000001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1.0840000000000001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1.0840000000000001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1.0840000000000001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1.0840000000000001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1.0840000000000001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1.0629999999999999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1.0429999999999999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1.0840000000000001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1.0840000000000001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1.0840000000000001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1.0629999999999999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1.0429999999999999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1.0840000000000001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1.0840000000000001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1.0840000000000001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1.0840000000000001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1.0840000000000001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1.0840000000000001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1.0629999999999999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1.0840000000000001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1.0840000000000001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1.0629999999999999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1.0629999999999999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1.0429999999999999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1.0429999999999999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1.0089999999999999</v>
      </c>
      <c r="C61" s="10"/>
    </row>
    <row r="62" spans="1:9" x14ac:dyDescent="0.25">
      <c r="A62" s="11" t="s">
        <v>141</v>
      </c>
      <c r="B62" s="6">
        <f>SUMPRODUCT($B46:$H46,Input!$B$148:$H$148)</f>
        <v>1.014</v>
      </c>
      <c r="C62" s="10"/>
    </row>
    <row r="63" spans="1:9" x14ac:dyDescent="0.25">
      <c r="A63" s="11" t="s">
        <v>142</v>
      </c>
      <c r="B63" s="6">
        <f>SUMPRODUCT($B47:$H47,Input!$B$148:$H$148)</f>
        <v>1.026</v>
      </c>
      <c r="C63" s="10"/>
    </row>
    <row r="64" spans="1:9" x14ac:dyDescent="0.25">
      <c r="A64" s="11" t="s">
        <v>143</v>
      </c>
      <c r="B64" s="6">
        <f>SUMPRODUCT($B48:$H48,Input!$B$148:$H$148)</f>
        <v>1.0329999999999999</v>
      </c>
      <c r="C64" s="10"/>
    </row>
    <row r="65" spans="1:11" x14ac:dyDescent="0.25">
      <c r="A65" s="11" t="s">
        <v>148</v>
      </c>
      <c r="B65" s="6">
        <f>SUMPRODUCT($B49:$H49,Input!$B$148:$H$148)</f>
        <v>1.0329999999999999</v>
      </c>
      <c r="C65" s="10"/>
    </row>
    <row r="66" spans="1:11" x14ac:dyDescent="0.25">
      <c r="A66" s="11" t="s">
        <v>144</v>
      </c>
      <c r="B66" s="6">
        <f>SUMPRODUCT($B50:$H50,Input!$B$148:$H$148)</f>
        <v>1.0429999999999999</v>
      </c>
      <c r="C66" s="10"/>
    </row>
    <row r="67" spans="1:11" x14ac:dyDescent="0.25">
      <c r="A67" s="11" t="s">
        <v>145</v>
      </c>
      <c r="B67" s="6">
        <f>SUMPRODUCT($B51:$H51,Input!$B$148:$H$148)</f>
        <v>1.0629999999999999</v>
      </c>
      <c r="C67" s="10"/>
    </row>
    <row r="68" spans="1:11" x14ac:dyDescent="0.25">
      <c r="A68" s="11" t="s">
        <v>146</v>
      </c>
      <c r="B68" s="6">
        <f>SUMPRODUCT($B52:$H52,Input!$B$148:$H$148)</f>
        <v>1.0840000000000001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1.0089999999999999</v>
      </c>
      <c r="D77" s="7">
        <f>$B$62</f>
        <v>1.014</v>
      </c>
      <c r="E77" s="7">
        <f>$B$63</f>
        <v>1.026</v>
      </c>
      <c r="F77" s="7">
        <f>$B$64</f>
        <v>1.0329999999999999</v>
      </c>
      <c r="G77" s="7">
        <f>$B$65</f>
        <v>1.0329999999999999</v>
      </c>
      <c r="H77" s="7">
        <f>$B$66</f>
        <v>1.0429999999999999</v>
      </c>
      <c r="I77" s="7">
        <f>$B$67</f>
        <v>1.0629999999999999</v>
      </c>
      <c r="J77" s="7">
        <f>$B$68</f>
        <v>1.0840000000000001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0.7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0.7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0.7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0.7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0.7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0.7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0.3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0.7</v>
      </c>
      <c r="E165" s="6">
        <f t="shared" ref="E165:E191" si="3">SUMPRODUCT($B85:$I85,$B$151:$I$151)</f>
        <v>0.7</v>
      </c>
      <c r="F165" s="6">
        <f t="shared" ref="F165:F191" si="4">SUMPRODUCT($B85:$I85,$B$152:$I$152)</f>
        <v>0.7</v>
      </c>
      <c r="G165" s="6">
        <f t="shared" ref="G165:G191" si="5">SUMPRODUCT($B85:$I85,$B$153:$I$153)</f>
        <v>0.3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0.7</v>
      </c>
      <c r="E166" s="6">
        <f t="shared" si="3"/>
        <v>0.7</v>
      </c>
      <c r="F166" s="6">
        <f t="shared" si="4"/>
        <v>0.7</v>
      </c>
      <c r="G166" s="6">
        <f t="shared" si="5"/>
        <v>0.3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0.7</v>
      </c>
      <c r="E167" s="6">
        <f t="shared" si="3"/>
        <v>0.7</v>
      </c>
      <c r="F167" s="6">
        <f t="shared" si="4"/>
        <v>0.7</v>
      </c>
      <c r="G167" s="6">
        <f t="shared" si="5"/>
        <v>0.3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0.7</v>
      </c>
      <c r="E168" s="6">
        <f t="shared" si="3"/>
        <v>0.7</v>
      </c>
      <c r="F168" s="6">
        <f t="shared" si="4"/>
        <v>0.7</v>
      </c>
      <c r="G168" s="6">
        <f t="shared" si="5"/>
        <v>0.3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0.7</v>
      </c>
      <c r="E169" s="6">
        <f t="shared" si="3"/>
        <v>0.7</v>
      </c>
      <c r="F169" s="6">
        <f t="shared" si="4"/>
        <v>0.7</v>
      </c>
      <c r="G169" s="6">
        <f t="shared" si="5"/>
        <v>0.3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0.7</v>
      </c>
      <c r="E170" s="6">
        <f t="shared" si="3"/>
        <v>0.7</v>
      </c>
      <c r="F170" s="6">
        <f t="shared" si="4"/>
        <v>0.7</v>
      </c>
      <c r="G170" s="6">
        <f t="shared" si="5"/>
        <v>0.3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0.7</v>
      </c>
      <c r="E171" s="6">
        <f t="shared" si="3"/>
        <v>0.7</v>
      </c>
      <c r="F171" s="6">
        <f t="shared" si="4"/>
        <v>0.7</v>
      </c>
      <c r="G171" s="6">
        <f t="shared" si="5"/>
        <v>0.3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0.7</v>
      </c>
      <c r="E172" s="6">
        <f t="shared" si="3"/>
        <v>0.7</v>
      </c>
      <c r="F172" s="6">
        <f t="shared" si="4"/>
        <v>0.7</v>
      </c>
      <c r="G172" s="6">
        <f t="shared" si="5"/>
        <v>0.3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0.7</v>
      </c>
      <c r="E173" s="6">
        <f t="shared" si="3"/>
        <v>0.7</v>
      </c>
      <c r="F173" s="6">
        <f t="shared" si="4"/>
        <v>0.7</v>
      </c>
      <c r="G173" s="6">
        <f t="shared" si="5"/>
        <v>0.3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0.7</v>
      </c>
      <c r="E174" s="6">
        <f t="shared" si="3"/>
        <v>0.7</v>
      </c>
      <c r="F174" s="6">
        <f t="shared" si="4"/>
        <v>0.7</v>
      </c>
      <c r="G174" s="6">
        <f t="shared" si="5"/>
        <v>0.3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0.7</v>
      </c>
      <c r="E175" s="6">
        <f t="shared" si="3"/>
        <v>0.7</v>
      </c>
      <c r="F175" s="6">
        <f t="shared" si="4"/>
        <v>0.7</v>
      </c>
      <c r="G175" s="6">
        <f t="shared" si="5"/>
        <v>0.3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0.7</v>
      </c>
      <c r="E176" s="6">
        <f t="shared" si="3"/>
        <v>0.7</v>
      </c>
      <c r="F176" s="6">
        <f t="shared" si="4"/>
        <v>0.7</v>
      </c>
      <c r="G176" s="6">
        <f t="shared" si="5"/>
        <v>0.3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0.7</v>
      </c>
      <c r="E177" s="6">
        <f t="shared" si="3"/>
        <v>0.7</v>
      </c>
      <c r="F177" s="6">
        <f t="shared" si="4"/>
        <v>0.7</v>
      </c>
      <c r="G177" s="6">
        <f t="shared" si="5"/>
        <v>0.3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0.7</v>
      </c>
      <c r="E178" s="6">
        <f t="shared" si="3"/>
        <v>0.7</v>
      </c>
      <c r="F178" s="6">
        <f t="shared" si="4"/>
        <v>0.7</v>
      </c>
      <c r="G178" s="6">
        <f t="shared" si="5"/>
        <v>0.3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0.7</v>
      </c>
      <c r="E179" s="6">
        <f t="shared" si="3"/>
        <v>0.7</v>
      </c>
      <c r="F179" s="6">
        <f t="shared" si="4"/>
        <v>0.7</v>
      </c>
      <c r="G179" s="6">
        <f t="shared" si="5"/>
        <v>0.3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0.7</v>
      </c>
      <c r="E180" s="6">
        <f t="shared" si="3"/>
        <v>0.7</v>
      </c>
      <c r="F180" s="6">
        <f t="shared" si="4"/>
        <v>0.7</v>
      </c>
      <c r="G180" s="6">
        <f t="shared" si="5"/>
        <v>0.3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0.7</v>
      </c>
      <c r="E181" s="6">
        <f t="shared" si="3"/>
        <v>0.7</v>
      </c>
      <c r="F181" s="6">
        <f t="shared" si="4"/>
        <v>0.7</v>
      </c>
      <c r="G181" s="6">
        <f t="shared" si="5"/>
        <v>0.3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0.7</v>
      </c>
      <c r="E182" s="6">
        <f t="shared" si="3"/>
        <v>0.7</v>
      </c>
      <c r="F182" s="6">
        <f t="shared" si="4"/>
        <v>0.7</v>
      </c>
      <c r="G182" s="6">
        <f t="shared" si="5"/>
        <v>0.3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0.7</v>
      </c>
      <c r="E183" s="6">
        <f t="shared" si="3"/>
        <v>0.7</v>
      </c>
      <c r="F183" s="6">
        <f t="shared" si="4"/>
        <v>0.7</v>
      </c>
      <c r="G183" s="6">
        <f t="shared" si="5"/>
        <v>0.3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0.7</v>
      </c>
      <c r="E184" s="6">
        <f t="shared" si="3"/>
        <v>0.7</v>
      </c>
      <c r="F184" s="6">
        <f t="shared" si="4"/>
        <v>0.7</v>
      </c>
      <c r="G184" s="6">
        <f t="shared" si="5"/>
        <v>0.3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0.7</v>
      </c>
      <c r="E185" s="6">
        <f t="shared" si="3"/>
        <v>0.7</v>
      </c>
      <c r="F185" s="6">
        <f t="shared" si="4"/>
        <v>0.7</v>
      </c>
      <c r="G185" s="6">
        <f t="shared" si="5"/>
        <v>0.3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0.7</v>
      </c>
      <c r="E186" s="6">
        <f t="shared" si="3"/>
        <v>0.7</v>
      </c>
      <c r="F186" s="6">
        <f t="shared" si="4"/>
        <v>0.7</v>
      </c>
      <c r="G186" s="6">
        <f t="shared" si="5"/>
        <v>0.3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0.7</v>
      </c>
      <c r="E187" s="6">
        <f t="shared" si="3"/>
        <v>0.7</v>
      </c>
      <c r="F187" s="6">
        <f t="shared" si="4"/>
        <v>0.7</v>
      </c>
      <c r="G187" s="6">
        <f t="shared" si="5"/>
        <v>0.3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0.7</v>
      </c>
      <c r="E188" s="6">
        <f t="shared" si="3"/>
        <v>0.7</v>
      </c>
      <c r="F188" s="6">
        <f t="shared" si="4"/>
        <v>0.7</v>
      </c>
      <c r="G188" s="6">
        <f t="shared" si="5"/>
        <v>0.3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0.7</v>
      </c>
      <c r="E189" s="6">
        <f t="shared" si="3"/>
        <v>0.7</v>
      </c>
      <c r="F189" s="6">
        <f t="shared" si="4"/>
        <v>0.7</v>
      </c>
      <c r="G189" s="6">
        <f t="shared" si="5"/>
        <v>0.3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0.7</v>
      </c>
      <c r="E190" s="6">
        <f t="shared" si="3"/>
        <v>0.7</v>
      </c>
      <c r="F190" s="6">
        <f t="shared" si="4"/>
        <v>0.7</v>
      </c>
      <c r="G190" s="6">
        <f t="shared" si="5"/>
        <v>0.3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0.7</v>
      </c>
      <c r="E191" s="6">
        <f t="shared" si="3"/>
        <v>0.7</v>
      </c>
      <c r="F191" s="6">
        <f t="shared" si="4"/>
        <v>0.7</v>
      </c>
      <c r="G191" s="6">
        <f t="shared" si="5"/>
        <v>0.3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0.7</v>
      </c>
      <c r="E201" s="7">
        <f t="shared" si="9"/>
        <v>0.7</v>
      </c>
      <c r="F201" s="7">
        <f t="shared" si="9"/>
        <v>0.7</v>
      </c>
      <c r="G201" s="7">
        <f t="shared" si="9"/>
        <v>0.3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0.7</v>
      </c>
      <c r="E202" s="7">
        <f t="shared" si="10"/>
        <v>0.7</v>
      </c>
      <c r="F202" s="7">
        <f t="shared" si="10"/>
        <v>0.7</v>
      </c>
      <c r="G202" s="7">
        <f t="shared" si="10"/>
        <v>0.3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0.7</v>
      </c>
      <c r="E203" s="7">
        <f t="shared" si="11"/>
        <v>0.7</v>
      </c>
      <c r="F203" s="7">
        <f t="shared" si="11"/>
        <v>0.7</v>
      </c>
      <c r="G203" s="7">
        <f t="shared" si="11"/>
        <v>0.3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0.7</v>
      </c>
      <c r="E204" s="7">
        <f t="shared" si="12"/>
        <v>0.7</v>
      </c>
      <c r="F204" s="7">
        <f t="shared" si="12"/>
        <v>0.7</v>
      </c>
      <c r="G204" s="7">
        <f t="shared" si="12"/>
        <v>0.3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0.7</v>
      </c>
      <c r="E205" s="7">
        <f t="shared" si="13"/>
        <v>0.7</v>
      </c>
      <c r="F205" s="7">
        <f t="shared" si="13"/>
        <v>0.7</v>
      </c>
      <c r="G205" s="7">
        <f t="shared" si="13"/>
        <v>0.3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0.7</v>
      </c>
      <c r="E206" s="7">
        <f t="shared" si="14"/>
        <v>0.7</v>
      </c>
      <c r="F206" s="7">
        <f t="shared" si="14"/>
        <v>0.7</v>
      </c>
      <c r="G206" s="7">
        <f t="shared" si="14"/>
        <v>0.3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0.7</v>
      </c>
      <c r="E207" s="7">
        <f t="shared" si="15"/>
        <v>0.7</v>
      </c>
      <c r="F207" s="7">
        <f t="shared" si="15"/>
        <v>0.7</v>
      </c>
      <c r="G207" s="7">
        <f t="shared" si="15"/>
        <v>0.3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0.7</v>
      </c>
      <c r="E208" s="7">
        <f t="shared" si="16"/>
        <v>0.7</v>
      </c>
      <c r="F208" s="7">
        <f t="shared" si="16"/>
        <v>0.7</v>
      </c>
      <c r="G208" s="7">
        <f t="shared" si="16"/>
        <v>0.3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0.7</v>
      </c>
      <c r="E209" s="7">
        <f t="shared" si="17"/>
        <v>0.7</v>
      </c>
      <c r="F209" s="7">
        <f t="shared" si="17"/>
        <v>0.7</v>
      </c>
      <c r="G209" s="7">
        <f t="shared" si="17"/>
        <v>0.3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0.7</v>
      </c>
      <c r="E210" s="7">
        <f t="shared" si="18"/>
        <v>0.7</v>
      </c>
      <c r="F210" s="7">
        <f t="shared" si="18"/>
        <v>0.7</v>
      </c>
      <c r="G210" s="7">
        <f t="shared" si="18"/>
        <v>0.3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0.7</v>
      </c>
      <c r="E211" s="7">
        <f t="shared" si="19"/>
        <v>0.7</v>
      </c>
      <c r="F211" s="7">
        <f t="shared" si="19"/>
        <v>0.7</v>
      </c>
      <c r="G211" s="7">
        <f t="shared" si="19"/>
        <v>0.3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0.7</v>
      </c>
      <c r="E212" s="7">
        <f t="shared" si="20"/>
        <v>0.7</v>
      </c>
      <c r="F212" s="7">
        <f t="shared" si="20"/>
        <v>0.7</v>
      </c>
      <c r="G212" s="7">
        <f t="shared" si="20"/>
        <v>0.3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0.7</v>
      </c>
      <c r="E213" s="7">
        <f t="shared" si="21"/>
        <v>0.7</v>
      </c>
      <c r="F213" s="7">
        <f t="shared" si="21"/>
        <v>0.7</v>
      </c>
      <c r="G213" s="7">
        <f t="shared" si="21"/>
        <v>0.3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0.7</v>
      </c>
      <c r="E214" s="7">
        <f t="shared" si="22"/>
        <v>0.7</v>
      </c>
      <c r="F214" s="7">
        <f t="shared" si="22"/>
        <v>0.7</v>
      </c>
      <c r="G214" s="7">
        <f t="shared" si="22"/>
        <v>0.3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0.7</v>
      </c>
      <c r="E215" s="7">
        <f t="shared" si="23"/>
        <v>0.7</v>
      </c>
      <c r="F215" s="7">
        <f t="shared" si="23"/>
        <v>0.7</v>
      </c>
      <c r="G215" s="7">
        <f t="shared" si="23"/>
        <v>0.3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0.7</v>
      </c>
      <c r="E216" s="7">
        <f t="shared" si="24"/>
        <v>0.7</v>
      </c>
      <c r="F216" s="7">
        <f t="shared" si="24"/>
        <v>0.7</v>
      </c>
      <c r="G216" s="7">
        <f t="shared" si="24"/>
        <v>0.3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0.7</v>
      </c>
      <c r="E217" s="7">
        <f t="shared" si="25"/>
        <v>0.7</v>
      </c>
      <c r="F217" s="7">
        <f t="shared" si="25"/>
        <v>0.7</v>
      </c>
      <c r="G217" s="7">
        <f t="shared" si="25"/>
        <v>0.3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0.7</v>
      </c>
      <c r="E218" s="7">
        <f t="shared" si="26"/>
        <v>0.7</v>
      </c>
      <c r="F218" s="7">
        <f t="shared" si="26"/>
        <v>0.7</v>
      </c>
      <c r="G218" s="7">
        <f t="shared" si="26"/>
        <v>0.3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0.7</v>
      </c>
      <c r="E219" s="7">
        <f t="shared" si="27"/>
        <v>0.7</v>
      </c>
      <c r="F219" s="7">
        <f t="shared" si="27"/>
        <v>0.7</v>
      </c>
      <c r="G219" s="7">
        <f t="shared" si="27"/>
        <v>0.3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0.7</v>
      </c>
      <c r="E220" s="7">
        <f t="shared" si="28"/>
        <v>0.7</v>
      </c>
      <c r="F220" s="7">
        <f t="shared" si="28"/>
        <v>0.7</v>
      </c>
      <c r="G220" s="7">
        <f t="shared" si="28"/>
        <v>0.3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0.7</v>
      </c>
      <c r="E221" s="7">
        <f t="shared" si="29"/>
        <v>0.7</v>
      </c>
      <c r="F221" s="7">
        <f t="shared" si="29"/>
        <v>0.7</v>
      </c>
      <c r="G221" s="7">
        <f t="shared" si="29"/>
        <v>0.3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0.7</v>
      </c>
      <c r="E222" s="7">
        <f t="shared" si="30"/>
        <v>0.7</v>
      </c>
      <c r="F222" s="7">
        <f t="shared" si="30"/>
        <v>0.7</v>
      </c>
      <c r="G222" s="7">
        <f t="shared" si="30"/>
        <v>0.3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0.7</v>
      </c>
      <c r="E223" s="7">
        <f t="shared" si="31"/>
        <v>0.7</v>
      </c>
      <c r="F223" s="7">
        <f t="shared" si="31"/>
        <v>0.7</v>
      </c>
      <c r="G223" s="7">
        <f t="shared" si="31"/>
        <v>0.3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0.7</v>
      </c>
      <c r="E224" s="7">
        <f t="shared" si="32"/>
        <v>0.7</v>
      </c>
      <c r="F224" s="7">
        <f t="shared" si="32"/>
        <v>0.7</v>
      </c>
      <c r="G224" s="7">
        <f t="shared" si="32"/>
        <v>0.3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0.7</v>
      </c>
      <c r="E225" s="7">
        <f t="shared" si="33"/>
        <v>0.7</v>
      </c>
      <c r="F225" s="7">
        <f t="shared" si="33"/>
        <v>0.7</v>
      </c>
      <c r="G225" s="7">
        <f t="shared" si="33"/>
        <v>0.3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0.7</v>
      </c>
      <c r="E226" s="7">
        <f t="shared" si="34"/>
        <v>0.7</v>
      </c>
      <c r="F226" s="7">
        <f t="shared" si="34"/>
        <v>0.7</v>
      </c>
      <c r="G226" s="7">
        <f t="shared" si="34"/>
        <v>0.3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0.7</v>
      </c>
      <c r="E227" s="7">
        <f t="shared" si="35"/>
        <v>0.7</v>
      </c>
      <c r="F227" s="7">
        <f t="shared" si="35"/>
        <v>0.7</v>
      </c>
      <c r="G227" s="7">
        <f t="shared" si="35"/>
        <v>0.3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1.0840000000000001</v>
      </c>
      <c r="C237" s="6">
        <f t="shared" si="36"/>
        <v>1.0743310208126859</v>
      </c>
      <c r="D237" s="6">
        <f t="shared" si="36"/>
        <v>0.74832347140039446</v>
      </c>
      <c r="E237" s="6">
        <f t="shared" si="36"/>
        <v>0.73957115009746588</v>
      </c>
      <c r="F237" s="6">
        <f t="shared" si="36"/>
        <v>0.73455953533397877</v>
      </c>
      <c r="G237" s="6">
        <f t="shared" si="36"/>
        <v>0.31481122942884804</v>
      </c>
      <c r="H237" s="6">
        <f t="shared" si="36"/>
        <v>1.0393096836049858</v>
      </c>
      <c r="I237" s="6">
        <f t="shared" si="36"/>
        <v>1.0197554092191912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1.0840000000000001</v>
      </c>
      <c r="C238" s="6">
        <f t="shared" si="37"/>
        <v>1.0743310208126859</v>
      </c>
      <c r="D238" s="6">
        <f t="shared" si="37"/>
        <v>0.74832347140039446</v>
      </c>
      <c r="E238" s="6">
        <f t="shared" si="37"/>
        <v>0.73957115009746588</v>
      </c>
      <c r="F238" s="6">
        <f t="shared" si="37"/>
        <v>0.73455953533397877</v>
      </c>
      <c r="G238" s="6">
        <f t="shared" si="37"/>
        <v>0.31481122942884804</v>
      </c>
      <c r="H238" s="6">
        <f t="shared" si="37"/>
        <v>1.0393096836049858</v>
      </c>
      <c r="I238" s="6">
        <f t="shared" si="37"/>
        <v>1.0197554092191912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1.0840000000000001</v>
      </c>
      <c r="C239" s="6">
        <f t="shared" si="38"/>
        <v>1.0743310208126859</v>
      </c>
      <c r="D239" s="6">
        <f t="shared" si="38"/>
        <v>0.74832347140039446</v>
      </c>
      <c r="E239" s="6">
        <f t="shared" si="38"/>
        <v>0.73957115009746588</v>
      </c>
      <c r="F239" s="6">
        <f t="shared" si="38"/>
        <v>0.73455953533397877</v>
      </c>
      <c r="G239" s="6">
        <f t="shared" si="38"/>
        <v>0.31481122942884804</v>
      </c>
      <c r="H239" s="6">
        <f t="shared" si="38"/>
        <v>1.0393096836049858</v>
      </c>
      <c r="I239" s="6">
        <f t="shared" si="38"/>
        <v>1.0197554092191912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1.0840000000000001</v>
      </c>
      <c r="C240" s="6">
        <f t="shared" si="39"/>
        <v>1.0743310208126859</v>
      </c>
      <c r="D240" s="6">
        <f t="shared" si="39"/>
        <v>0.74832347140039446</v>
      </c>
      <c r="E240" s="6">
        <f t="shared" si="39"/>
        <v>0.73957115009746588</v>
      </c>
      <c r="F240" s="6">
        <f t="shared" si="39"/>
        <v>0.73455953533397877</v>
      </c>
      <c r="G240" s="6">
        <f t="shared" si="39"/>
        <v>0.31481122942884804</v>
      </c>
      <c r="H240" s="6">
        <f t="shared" si="39"/>
        <v>1.0393096836049858</v>
      </c>
      <c r="I240" s="6">
        <f t="shared" si="39"/>
        <v>1.0197554092191912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1.0840000000000001</v>
      </c>
      <c r="C241" s="6">
        <f t="shared" si="40"/>
        <v>1.0743310208126859</v>
      </c>
      <c r="D241" s="6">
        <f t="shared" si="40"/>
        <v>0.74832347140039446</v>
      </c>
      <c r="E241" s="6">
        <f t="shared" si="40"/>
        <v>0.73957115009746588</v>
      </c>
      <c r="F241" s="6">
        <f t="shared" si="40"/>
        <v>0.73455953533397877</v>
      </c>
      <c r="G241" s="6">
        <f t="shared" si="40"/>
        <v>0.31481122942884804</v>
      </c>
      <c r="H241" s="6">
        <f t="shared" si="40"/>
        <v>1.0393096836049858</v>
      </c>
      <c r="I241" s="6">
        <f t="shared" si="40"/>
        <v>1.0197554092191912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1.0840000000000001</v>
      </c>
      <c r="C242" s="6">
        <f t="shared" si="41"/>
        <v>1.0743310208126859</v>
      </c>
      <c r="D242" s="6">
        <f t="shared" si="41"/>
        <v>0.74832347140039446</v>
      </c>
      <c r="E242" s="6">
        <f t="shared" si="41"/>
        <v>0.73957115009746588</v>
      </c>
      <c r="F242" s="6">
        <f t="shared" si="41"/>
        <v>0.73455953533397877</v>
      </c>
      <c r="G242" s="6">
        <f t="shared" si="41"/>
        <v>0.31481122942884804</v>
      </c>
      <c r="H242" s="6">
        <f t="shared" si="41"/>
        <v>1.0393096836049858</v>
      </c>
      <c r="I242" s="6">
        <f t="shared" si="41"/>
        <v>1.0197554092191912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1.0840000000000001</v>
      </c>
      <c r="C243" s="6">
        <f t="shared" si="42"/>
        <v>1.0743310208126859</v>
      </c>
      <c r="D243" s="6">
        <f t="shared" si="42"/>
        <v>0.74832347140039446</v>
      </c>
      <c r="E243" s="6">
        <f t="shared" si="42"/>
        <v>0.73957115009746588</v>
      </c>
      <c r="F243" s="6">
        <f t="shared" si="42"/>
        <v>0.73455953533397877</v>
      </c>
      <c r="G243" s="6">
        <f t="shared" si="42"/>
        <v>0.31481122942884804</v>
      </c>
      <c r="H243" s="6">
        <f t="shared" si="42"/>
        <v>1.0393096836049858</v>
      </c>
      <c r="I243" s="6">
        <f t="shared" si="42"/>
        <v>1.0197554092191912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1.0629999999999999</v>
      </c>
      <c r="C244" s="6">
        <f t="shared" si="43"/>
        <v>1.0535183349851338</v>
      </c>
      <c r="D244" s="6">
        <f t="shared" si="43"/>
        <v>0.73382642998027603</v>
      </c>
      <c r="E244" s="6">
        <f t="shared" si="43"/>
        <v>0.7252436647173488</v>
      </c>
      <c r="F244" s="6">
        <f t="shared" si="43"/>
        <v>0.72032913843175206</v>
      </c>
      <c r="G244" s="6">
        <f t="shared" si="43"/>
        <v>0.30871248789932237</v>
      </c>
      <c r="H244" s="6">
        <f t="shared" si="43"/>
        <v>1.0191754554170662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1.0429999999999999</v>
      </c>
      <c r="C245" s="6">
        <f t="shared" si="44"/>
        <v>1.0336967294350843</v>
      </c>
      <c r="D245" s="6">
        <f t="shared" si="44"/>
        <v>0.72001972386587754</v>
      </c>
      <c r="E245" s="6">
        <f t="shared" si="44"/>
        <v>0.71159844054580879</v>
      </c>
      <c r="F245" s="6">
        <f t="shared" si="44"/>
        <v>0.70677637947725069</v>
      </c>
      <c r="G245" s="6">
        <f t="shared" si="44"/>
        <v>0.30290416263310743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1.0840000000000001</v>
      </c>
      <c r="C246" s="6">
        <f t="shared" si="45"/>
        <v>1.0743310208126859</v>
      </c>
      <c r="D246" s="6">
        <f t="shared" si="45"/>
        <v>0.74832347140039446</v>
      </c>
      <c r="E246" s="6">
        <f t="shared" si="45"/>
        <v>0.73957115009746588</v>
      </c>
      <c r="F246" s="6">
        <f t="shared" si="45"/>
        <v>0.73455953533397877</v>
      </c>
      <c r="G246" s="6">
        <f t="shared" si="45"/>
        <v>0.31481122942884804</v>
      </c>
      <c r="H246" s="6">
        <f t="shared" si="45"/>
        <v>1.0393096836049858</v>
      </c>
      <c r="I246" s="6">
        <f t="shared" si="45"/>
        <v>1.0197554092191912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1.0840000000000001</v>
      </c>
      <c r="C247" s="6">
        <f t="shared" si="46"/>
        <v>1.0743310208126859</v>
      </c>
      <c r="D247" s="6">
        <f t="shared" si="46"/>
        <v>0.74832347140039446</v>
      </c>
      <c r="E247" s="6">
        <f t="shared" si="46"/>
        <v>0.73957115009746588</v>
      </c>
      <c r="F247" s="6">
        <f t="shared" si="46"/>
        <v>0.73455953533397877</v>
      </c>
      <c r="G247" s="6">
        <f t="shared" si="46"/>
        <v>0.31481122942884804</v>
      </c>
      <c r="H247" s="6">
        <f t="shared" si="46"/>
        <v>1.0393096836049858</v>
      </c>
      <c r="I247" s="6">
        <f t="shared" si="46"/>
        <v>1.0197554092191912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1.0840000000000001</v>
      </c>
      <c r="C248" s="6">
        <f t="shared" si="47"/>
        <v>1.0743310208126859</v>
      </c>
      <c r="D248" s="6">
        <f t="shared" si="47"/>
        <v>0.74832347140039446</v>
      </c>
      <c r="E248" s="6">
        <f t="shared" si="47"/>
        <v>0.73957115009746588</v>
      </c>
      <c r="F248" s="6">
        <f t="shared" si="47"/>
        <v>0.73455953533397877</v>
      </c>
      <c r="G248" s="6">
        <f t="shared" si="47"/>
        <v>0.31481122942884804</v>
      </c>
      <c r="H248" s="6">
        <f t="shared" si="47"/>
        <v>1.0393096836049858</v>
      </c>
      <c r="I248" s="6">
        <f t="shared" si="47"/>
        <v>1.0197554092191912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1.0629999999999999</v>
      </c>
      <c r="C249" s="6">
        <f t="shared" si="48"/>
        <v>1.0535183349851338</v>
      </c>
      <c r="D249" s="6">
        <f t="shared" si="48"/>
        <v>0.73382642998027603</v>
      </c>
      <c r="E249" s="6">
        <f t="shared" si="48"/>
        <v>0.7252436647173488</v>
      </c>
      <c r="F249" s="6">
        <f t="shared" si="48"/>
        <v>0.72032913843175206</v>
      </c>
      <c r="G249" s="6">
        <f t="shared" si="48"/>
        <v>0.30871248789932237</v>
      </c>
      <c r="H249" s="6">
        <f t="shared" si="48"/>
        <v>1.0191754554170662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1.0429999999999999</v>
      </c>
      <c r="C250" s="6">
        <f t="shared" si="49"/>
        <v>1.0336967294350843</v>
      </c>
      <c r="D250" s="6">
        <f t="shared" si="49"/>
        <v>0.72001972386587754</v>
      </c>
      <c r="E250" s="6">
        <f t="shared" si="49"/>
        <v>0.71159844054580879</v>
      </c>
      <c r="F250" s="6">
        <f t="shared" si="49"/>
        <v>0.70677637947725069</v>
      </c>
      <c r="G250" s="6">
        <f t="shared" si="49"/>
        <v>0.30290416263310743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1.0840000000000001</v>
      </c>
      <c r="C251" s="6">
        <f t="shared" si="50"/>
        <v>1.0743310208126859</v>
      </c>
      <c r="D251" s="6">
        <f t="shared" si="50"/>
        <v>0.74832347140039446</v>
      </c>
      <c r="E251" s="6">
        <f t="shared" si="50"/>
        <v>0.73957115009746588</v>
      </c>
      <c r="F251" s="6">
        <f t="shared" si="50"/>
        <v>0.73455953533397877</v>
      </c>
      <c r="G251" s="6">
        <f t="shared" si="50"/>
        <v>0.31481122942884804</v>
      </c>
      <c r="H251" s="6">
        <f t="shared" si="50"/>
        <v>1.0393096836049858</v>
      </c>
      <c r="I251" s="6">
        <f t="shared" si="50"/>
        <v>1.0197554092191912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1.0840000000000001</v>
      </c>
      <c r="C252" s="6">
        <f t="shared" si="51"/>
        <v>1.0743310208126859</v>
      </c>
      <c r="D252" s="6">
        <f t="shared" si="51"/>
        <v>0.74832347140039446</v>
      </c>
      <c r="E252" s="6">
        <f t="shared" si="51"/>
        <v>0.73957115009746588</v>
      </c>
      <c r="F252" s="6">
        <f t="shared" si="51"/>
        <v>0.73455953533397877</v>
      </c>
      <c r="G252" s="6">
        <f t="shared" si="51"/>
        <v>0.31481122942884804</v>
      </c>
      <c r="H252" s="6">
        <f t="shared" si="51"/>
        <v>1.0393096836049858</v>
      </c>
      <c r="I252" s="6">
        <f t="shared" si="51"/>
        <v>1.0197554092191912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1.0840000000000001</v>
      </c>
      <c r="C253" s="6">
        <f t="shared" si="52"/>
        <v>1.0743310208126859</v>
      </c>
      <c r="D253" s="6">
        <f t="shared" si="52"/>
        <v>0.74832347140039446</v>
      </c>
      <c r="E253" s="6">
        <f t="shared" si="52"/>
        <v>0.73957115009746588</v>
      </c>
      <c r="F253" s="6">
        <f t="shared" si="52"/>
        <v>0.73455953533397877</v>
      </c>
      <c r="G253" s="6">
        <f t="shared" si="52"/>
        <v>0.31481122942884804</v>
      </c>
      <c r="H253" s="6">
        <f t="shared" si="52"/>
        <v>1.0393096836049858</v>
      </c>
      <c r="I253" s="6">
        <f t="shared" si="52"/>
        <v>1.0197554092191912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1.0840000000000001</v>
      </c>
      <c r="C254" s="6">
        <f t="shared" si="53"/>
        <v>1.0743310208126859</v>
      </c>
      <c r="D254" s="6">
        <f t="shared" si="53"/>
        <v>0.74832347140039446</v>
      </c>
      <c r="E254" s="6">
        <f t="shared" si="53"/>
        <v>0.73957115009746588</v>
      </c>
      <c r="F254" s="6">
        <f t="shared" si="53"/>
        <v>0.73455953533397877</v>
      </c>
      <c r="G254" s="6">
        <f t="shared" si="53"/>
        <v>0.31481122942884804</v>
      </c>
      <c r="H254" s="6">
        <f t="shared" si="53"/>
        <v>1.0393096836049858</v>
      </c>
      <c r="I254" s="6">
        <f t="shared" si="53"/>
        <v>1.0197554092191912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1.0840000000000001</v>
      </c>
      <c r="C255" s="6">
        <f t="shared" si="54"/>
        <v>1.0743310208126859</v>
      </c>
      <c r="D255" s="6">
        <f t="shared" si="54"/>
        <v>0.74832347140039446</v>
      </c>
      <c r="E255" s="6">
        <f t="shared" si="54"/>
        <v>0.73957115009746588</v>
      </c>
      <c r="F255" s="6">
        <f t="shared" si="54"/>
        <v>0.73455953533397877</v>
      </c>
      <c r="G255" s="6">
        <f t="shared" si="54"/>
        <v>0.31481122942884804</v>
      </c>
      <c r="H255" s="6">
        <f t="shared" si="54"/>
        <v>1.0393096836049858</v>
      </c>
      <c r="I255" s="6">
        <f t="shared" si="54"/>
        <v>1.0197554092191912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1.0840000000000001</v>
      </c>
      <c r="C256" s="6">
        <f t="shared" si="55"/>
        <v>1.0743310208126859</v>
      </c>
      <c r="D256" s="6">
        <f t="shared" si="55"/>
        <v>0.74832347140039446</v>
      </c>
      <c r="E256" s="6">
        <f t="shared" si="55"/>
        <v>0.73957115009746588</v>
      </c>
      <c r="F256" s="6">
        <f t="shared" si="55"/>
        <v>0.73455953533397877</v>
      </c>
      <c r="G256" s="6">
        <f t="shared" si="55"/>
        <v>0.31481122942884804</v>
      </c>
      <c r="H256" s="6">
        <f t="shared" si="55"/>
        <v>1.0393096836049858</v>
      </c>
      <c r="I256" s="6">
        <f t="shared" si="55"/>
        <v>1.0197554092191912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1.0629999999999999</v>
      </c>
      <c r="C257" s="6">
        <f t="shared" si="56"/>
        <v>1.0535183349851338</v>
      </c>
      <c r="D257" s="6">
        <f t="shared" si="56"/>
        <v>0.73382642998027603</v>
      </c>
      <c r="E257" s="6">
        <f t="shared" si="56"/>
        <v>0.7252436647173488</v>
      </c>
      <c r="F257" s="6">
        <f t="shared" si="56"/>
        <v>0.72032913843175206</v>
      </c>
      <c r="G257" s="6">
        <f t="shared" si="56"/>
        <v>0.30871248789932237</v>
      </c>
      <c r="H257" s="6">
        <f t="shared" si="56"/>
        <v>1.0191754554170662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1.0840000000000001</v>
      </c>
      <c r="C258" s="6">
        <f t="shared" si="57"/>
        <v>1.0743310208126859</v>
      </c>
      <c r="D258" s="6">
        <f t="shared" si="57"/>
        <v>0.74832347140039446</v>
      </c>
      <c r="E258" s="6">
        <f t="shared" si="57"/>
        <v>0.73957115009746588</v>
      </c>
      <c r="F258" s="6">
        <f t="shared" si="57"/>
        <v>0.73455953533397877</v>
      </c>
      <c r="G258" s="6">
        <f t="shared" si="57"/>
        <v>0.31481122942884804</v>
      </c>
      <c r="H258" s="6">
        <f t="shared" si="57"/>
        <v>1.0393096836049858</v>
      </c>
      <c r="I258" s="6">
        <f t="shared" si="57"/>
        <v>1.0197554092191912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1.0840000000000001</v>
      </c>
      <c r="C259" s="6">
        <f t="shared" si="58"/>
        <v>1.0743310208126859</v>
      </c>
      <c r="D259" s="6">
        <f t="shared" si="58"/>
        <v>0.74832347140039446</v>
      </c>
      <c r="E259" s="6">
        <f t="shared" si="58"/>
        <v>0.73957115009746588</v>
      </c>
      <c r="F259" s="6">
        <f t="shared" si="58"/>
        <v>0.73455953533397877</v>
      </c>
      <c r="G259" s="6">
        <f t="shared" si="58"/>
        <v>0.31481122942884804</v>
      </c>
      <c r="H259" s="6">
        <f t="shared" si="58"/>
        <v>1.0393096836049858</v>
      </c>
      <c r="I259" s="6">
        <f t="shared" si="58"/>
        <v>1.0197554092191912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1.0629999999999999</v>
      </c>
      <c r="C260" s="6">
        <f t="shared" si="59"/>
        <v>1.0535183349851338</v>
      </c>
      <c r="D260" s="6">
        <f t="shared" si="59"/>
        <v>0.73382642998027603</v>
      </c>
      <c r="E260" s="6">
        <f t="shared" si="59"/>
        <v>0.7252436647173488</v>
      </c>
      <c r="F260" s="6">
        <f t="shared" si="59"/>
        <v>0.72032913843175206</v>
      </c>
      <c r="G260" s="6">
        <f t="shared" si="59"/>
        <v>0.30871248789932237</v>
      </c>
      <c r="H260" s="6">
        <f t="shared" si="59"/>
        <v>1.0191754554170662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1.0629999999999999</v>
      </c>
      <c r="C261" s="6">
        <f t="shared" si="60"/>
        <v>1.0535183349851338</v>
      </c>
      <c r="D261" s="6">
        <f t="shared" si="60"/>
        <v>0.73382642998027603</v>
      </c>
      <c r="E261" s="6">
        <f t="shared" si="60"/>
        <v>0.7252436647173488</v>
      </c>
      <c r="F261" s="6">
        <f t="shared" si="60"/>
        <v>0.72032913843175206</v>
      </c>
      <c r="G261" s="6">
        <f t="shared" si="60"/>
        <v>0.30871248789932237</v>
      </c>
      <c r="H261" s="6">
        <f t="shared" si="60"/>
        <v>1.0191754554170662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1.0429999999999999</v>
      </c>
      <c r="C262" s="6">
        <f t="shared" si="61"/>
        <v>1.0336967294350843</v>
      </c>
      <c r="D262" s="6">
        <f t="shared" si="61"/>
        <v>0.72001972386587754</v>
      </c>
      <c r="E262" s="6">
        <f t="shared" si="61"/>
        <v>0.71159844054580879</v>
      </c>
      <c r="F262" s="6">
        <f t="shared" si="61"/>
        <v>0.70677637947725069</v>
      </c>
      <c r="G262" s="6">
        <f t="shared" si="61"/>
        <v>0.30290416263310743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1.0429999999999999</v>
      </c>
      <c r="C263" s="6">
        <f t="shared" si="62"/>
        <v>1.0336967294350843</v>
      </c>
      <c r="D263" s="6">
        <f t="shared" si="62"/>
        <v>0.72001972386587754</v>
      </c>
      <c r="E263" s="6">
        <f t="shared" si="62"/>
        <v>0.71159844054580879</v>
      </c>
      <c r="F263" s="6">
        <f t="shared" si="62"/>
        <v>0.70677637947725069</v>
      </c>
      <c r="G263" s="6">
        <f t="shared" si="62"/>
        <v>0.30290416263310743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&amp;L&amp;A&amp;C&amp;R&amp;P of &amp;N</oddHeader>
    <oddFooter>&amp;C&amp;Z&amp;F&amp;A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WPD South Wales in April 16 (Finals)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5.3184765586267134E-2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1.0089999999999999</v>
      </c>
      <c r="D21" s="7">
        <f>Input!$C148</f>
        <v>1.014</v>
      </c>
      <c r="E21" s="7">
        <f>Input!$D148</f>
        <v>1.026</v>
      </c>
      <c r="F21" s="7">
        <f>Input!$E148</f>
        <v>1.0329999999999999</v>
      </c>
      <c r="G21" s="7">
        <f>Input!$F148</f>
        <v>1.0429999999999999</v>
      </c>
      <c r="H21" s="7">
        <f>Input!$G148</f>
        <v>1.0629999999999999</v>
      </c>
      <c r="I21" s="7">
        <f>Input!$H148</f>
        <v>1.0840000000000001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1.0089999999999999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1.014</v>
      </c>
      <c r="C33" s="6">
        <f t="shared" si="0"/>
        <v>1.0089999999999999</v>
      </c>
      <c r="D33" s="10"/>
    </row>
    <row r="34" spans="1:5" x14ac:dyDescent="0.25">
      <c r="A34" s="11" t="s">
        <v>142</v>
      </c>
      <c r="B34" s="6">
        <f>$E$21</f>
        <v>1.026</v>
      </c>
      <c r="C34" s="6">
        <f t="shared" si="0"/>
        <v>1.014</v>
      </c>
      <c r="D34" s="10"/>
    </row>
    <row r="35" spans="1:5" x14ac:dyDescent="0.25">
      <c r="A35" s="11" t="s">
        <v>143</v>
      </c>
      <c r="B35" s="6">
        <f>$F$21</f>
        <v>1.0329999999999999</v>
      </c>
      <c r="C35" s="6">
        <f t="shared" si="0"/>
        <v>1.026</v>
      </c>
      <c r="D35" s="10"/>
    </row>
    <row r="36" spans="1:5" x14ac:dyDescent="0.25">
      <c r="A36" s="11" t="s">
        <v>144</v>
      </c>
      <c r="B36" s="6">
        <f>$G$21</f>
        <v>1.0429999999999999</v>
      </c>
      <c r="C36" s="6">
        <f t="shared" si="0"/>
        <v>1.0329999999999999</v>
      </c>
      <c r="D36" s="10"/>
    </row>
    <row r="37" spans="1:5" x14ac:dyDescent="0.25">
      <c r="A37" s="11" t="s">
        <v>145</v>
      </c>
      <c r="B37" s="6">
        <f>$H$21</f>
        <v>1.0629999999999999</v>
      </c>
      <c r="C37" s="6">
        <f t="shared" si="0"/>
        <v>1.0429999999999999</v>
      </c>
      <c r="D37" s="10"/>
    </row>
    <row r="38" spans="1:5" x14ac:dyDescent="0.25">
      <c r="A38" s="11" t="s">
        <v>146</v>
      </c>
      <c r="B38" s="6">
        <f>$I$21</f>
        <v>1.0840000000000001</v>
      </c>
      <c r="C38" s="6">
        <f t="shared" si="0"/>
        <v>1.0629999999999999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0.94000000000000006</v>
      </c>
      <c r="D48" s="29">
        <f t="shared" ref="D48:D54" si="1">1/C48-1</f>
        <v>6.3829787234042534E-2</v>
      </c>
      <c r="E48" s="10"/>
    </row>
    <row r="49" spans="1:5" x14ac:dyDescent="0.25">
      <c r="A49" s="11" t="s">
        <v>140</v>
      </c>
      <c r="B49" s="29">
        <f>1/(1+Input!B69)</f>
        <v>0.94966761633428309</v>
      </c>
      <c r="C49" s="29">
        <f>C48/(1+Input!B69)</f>
        <v>0.89268755935422617</v>
      </c>
      <c r="D49" s="29">
        <f t="shared" si="1"/>
        <v>0.12021276595744657</v>
      </c>
      <c r="E49" s="10"/>
    </row>
    <row r="50" spans="1:5" x14ac:dyDescent="0.25">
      <c r="A50" s="11" t="s">
        <v>141</v>
      </c>
      <c r="B50" s="29">
        <f>B49/(1+Input!B70)</f>
        <v>0.94966761633428309</v>
      </c>
      <c r="C50" s="29">
        <f>C49/(1+Input!B70)</f>
        <v>0.89268755935422617</v>
      </c>
      <c r="D50" s="29">
        <f t="shared" si="1"/>
        <v>0.12021276595744657</v>
      </c>
      <c r="E50" s="10"/>
    </row>
    <row r="51" spans="1:5" x14ac:dyDescent="0.25">
      <c r="A51" s="11" t="s">
        <v>142</v>
      </c>
      <c r="B51" s="29">
        <f>B50/(1+Input!B71)</f>
        <v>0.86411976008578995</v>
      </c>
      <c r="C51" s="29">
        <f>C50/(1+Input!B71)</f>
        <v>0.81227257448064261</v>
      </c>
      <c r="D51" s="29">
        <f t="shared" si="1"/>
        <v>0.23111382978723372</v>
      </c>
      <c r="E51" s="10"/>
    </row>
    <row r="52" spans="1:5" x14ac:dyDescent="0.25">
      <c r="A52" s="11" t="s">
        <v>143</v>
      </c>
      <c r="B52" s="29">
        <f>B51/(1+Input!B72)</f>
        <v>0.86411976008578995</v>
      </c>
      <c r="C52" s="29">
        <f>C51/(1+Input!B72)</f>
        <v>0.81227257448064261</v>
      </c>
      <c r="D52" s="29">
        <f t="shared" si="1"/>
        <v>0.23111382978723372</v>
      </c>
      <c r="E52" s="10"/>
    </row>
    <row r="53" spans="1:5" x14ac:dyDescent="0.25">
      <c r="A53" s="11" t="s">
        <v>144</v>
      </c>
      <c r="B53" s="29">
        <f>B52/(1+Input!B73)</f>
        <v>0.63074435042758381</v>
      </c>
      <c r="C53" s="29">
        <f>C52/(1+Input!B73)</f>
        <v>0.59289968940192883</v>
      </c>
      <c r="D53" s="29">
        <f t="shared" si="1"/>
        <v>0.68662594680851052</v>
      </c>
      <c r="E53" s="10"/>
    </row>
    <row r="54" spans="1:5" x14ac:dyDescent="0.25">
      <c r="A54" s="11" t="s">
        <v>145</v>
      </c>
      <c r="B54" s="29">
        <f>B53/(1+Input!B74)</f>
        <v>0.63074435042758381</v>
      </c>
      <c r="C54" s="29">
        <f>C53/(1+Input!B74)</f>
        <v>0.59289968940192883</v>
      </c>
      <c r="D54" s="29">
        <f t="shared" si="1"/>
        <v>0.68662594680851052</v>
      </c>
      <c r="E54" s="10"/>
    </row>
    <row r="55" spans="1:5" x14ac:dyDescent="0.25">
      <c r="A55" s="11" t="s">
        <v>146</v>
      </c>
      <c r="B55" s="29">
        <f>B54/(1+Input!B75)</f>
        <v>0.63074435042758381</v>
      </c>
      <c r="C55" s="29">
        <f>C54/(1+Input!B75)</f>
        <v>0.59289968940192883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526.5</v>
      </c>
      <c r="C64" s="10"/>
    </row>
    <row r="65" spans="1:3" x14ac:dyDescent="0.25">
      <c r="A65" s="11" t="s">
        <v>141</v>
      </c>
      <c r="B65" s="6">
        <f>Input!B$85/B$50</f>
        <v>526.5</v>
      </c>
      <c r="C65" s="10"/>
    </row>
    <row r="66" spans="1:3" x14ac:dyDescent="0.25">
      <c r="A66" s="11" t="s">
        <v>142</v>
      </c>
      <c r="B66" s="6">
        <f>Input!B$85/B$51</f>
        <v>578.62349999999992</v>
      </c>
      <c r="C66" s="10"/>
    </row>
    <row r="67" spans="1:3" x14ac:dyDescent="0.25">
      <c r="A67" s="11" t="s">
        <v>143</v>
      </c>
      <c r="B67" s="6">
        <f>Input!B$85/B$52</f>
        <v>578.62349999999992</v>
      </c>
      <c r="C67" s="10"/>
    </row>
    <row r="68" spans="1:3" x14ac:dyDescent="0.25">
      <c r="A68" s="11" t="s">
        <v>144</v>
      </c>
      <c r="B68" s="6">
        <f>Input!B$85/B$53</f>
        <v>792.71419500000002</v>
      </c>
      <c r="C68" s="10"/>
    </row>
    <row r="69" spans="1:3" x14ac:dyDescent="0.25">
      <c r="A69" s="11" t="s">
        <v>145</v>
      </c>
      <c r="B69" s="6">
        <f>Input!B$85/B$54</f>
        <v>792.71419500000002</v>
      </c>
      <c r="C69" s="10"/>
    </row>
    <row r="70" spans="1:3" x14ac:dyDescent="0.25">
      <c r="A70" s="11" t="s">
        <v>146</v>
      </c>
      <c r="B70" s="6">
        <f>Input!B$85/B$55</f>
        <v>792.71419500000002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465.8077304261646</v>
      </c>
      <c r="C80" s="10"/>
    </row>
    <row r="81" spans="1:3" x14ac:dyDescent="0.25">
      <c r="A81" s="11" t="s">
        <v>141</v>
      </c>
      <c r="B81" s="6">
        <f>B65*C$50/B$33</f>
        <v>463.51084812623282</v>
      </c>
      <c r="C81" s="10"/>
    </row>
    <row r="82" spans="1:3" x14ac:dyDescent="0.25">
      <c r="A82" s="11" t="s">
        <v>142</v>
      </c>
      <c r="B82" s="6">
        <f>B66*C$51/B$34</f>
        <v>458.08966861598446</v>
      </c>
      <c r="C82" s="10"/>
    </row>
    <row r="83" spans="1:3" x14ac:dyDescent="0.25">
      <c r="A83" s="11" t="s">
        <v>143</v>
      </c>
      <c r="B83" s="6">
        <f>B67*C$52/B$35</f>
        <v>454.98547918683454</v>
      </c>
      <c r="C83" s="10"/>
    </row>
    <row r="84" spans="1:3" x14ac:dyDescent="0.25">
      <c r="A84" s="11" t="s">
        <v>144</v>
      </c>
      <c r="B84" s="6">
        <f>B68*C$53/B$36</f>
        <v>450.62320230105473</v>
      </c>
      <c r="C84" s="10"/>
    </row>
    <row r="85" spans="1:3" x14ac:dyDescent="0.25">
      <c r="A85" s="11" t="s">
        <v>145</v>
      </c>
      <c r="B85" s="6">
        <f>B69*C$54/B$37</f>
        <v>442.14487300094083</v>
      </c>
      <c r="C85" s="10"/>
    </row>
    <row r="86" spans="1:3" x14ac:dyDescent="0.25">
      <c r="A86" s="11" t="s">
        <v>146</v>
      </c>
      <c r="B86" s="6">
        <f>B70*C$55/B$38</f>
        <v>433.57933579335798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0.7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0.7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0.7</v>
      </c>
      <c r="F101" s="31">
        <f>Input!$B$80</f>
        <v>0.3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465.8077304261646</v>
      </c>
      <c r="C113" s="10"/>
    </row>
    <row r="114" spans="1:3" x14ac:dyDescent="0.25">
      <c r="A114" s="11" t="s">
        <v>141</v>
      </c>
      <c r="B114" s="6">
        <f>SUMPRODUCT(B$80:B$86,$C$98:$C$104)</f>
        <v>324.45759368836298</v>
      </c>
      <c r="C114" s="10"/>
    </row>
    <row r="115" spans="1:3" x14ac:dyDescent="0.25">
      <c r="A115" s="11" t="s">
        <v>142</v>
      </c>
      <c r="B115" s="6">
        <f>SUMPRODUCT(B$80:B$86,$D$98:$D$104)</f>
        <v>320.6627680311891</v>
      </c>
      <c r="C115" s="10"/>
    </row>
    <row r="116" spans="1:3" x14ac:dyDescent="0.25">
      <c r="A116" s="11" t="s">
        <v>143</v>
      </c>
      <c r="B116" s="6">
        <f>SUMPRODUCT(B$80:B$86,$E$98:$E$104)</f>
        <v>318.48983543078418</v>
      </c>
      <c r="C116" s="10"/>
    </row>
    <row r="117" spans="1:3" x14ac:dyDescent="0.25">
      <c r="A117" s="11" t="s">
        <v>148</v>
      </c>
      <c r="B117" s="6">
        <f>SUMPRODUCT(B$80:B$86,$F$98:$F$104)</f>
        <v>136.49564375605036</v>
      </c>
      <c r="C117" s="10"/>
    </row>
    <row r="118" spans="1:3" x14ac:dyDescent="0.25">
      <c r="A118" s="11" t="s">
        <v>144</v>
      </c>
      <c r="B118" s="6">
        <f>SUMPRODUCT(B$80:B$86,$G$98:$G$104)</f>
        <v>450.62320230105473</v>
      </c>
      <c r="C118" s="10"/>
    </row>
    <row r="119" spans="1:3" x14ac:dyDescent="0.25">
      <c r="A119" s="11" t="s">
        <v>145</v>
      </c>
      <c r="B119" s="6">
        <f>SUMPRODUCT(B$80:B$86,$H$98:$H$104)</f>
        <v>442.14487300094083</v>
      </c>
      <c r="C119" s="10"/>
    </row>
    <row r="120" spans="1:3" x14ac:dyDescent="0.25">
      <c r="A120" s="11" t="s">
        <v>146</v>
      </c>
      <c r="B120" s="6">
        <f>SUMPRODUCT(B$80:B$86,$I$98:$I$104)</f>
        <v>433.57933579335798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14.816625759538677</v>
      </c>
      <c r="C130" s="10"/>
    </row>
    <row r="131" spans="1:3" x14ac:dyDescent="0.25">
      <c r="A131" s="11" t="s">
        <v>457</v>
      </c>
      <c r="B131" s="6">
        <f>IF(B114,0.001*Input!B91*B$12/B114,0)</f>
        <v>1.8788190788876016</v>
      </c>
      <c r="C131" s="10"/>
    </row>
    <row r="132" spans="1:3" x14ac:dyDescent="0.25">
      <c r="A132" s="11" t="s">
        <v>458</v>
      </c>
      <c r="B132" s="6">
        <f>IF(B115,0.001*Input!B92*B$12/B115,0)</f>
        <v>5.6411237144456576</v>
      </c>
      <c r="C132" s="10"/>
    </row>
    <row r="133" spans="1:3" x14ac:dyDescent="0.25">
      <c r="A133" s="11" t="s">
        <v>459</v>
      </c>
      <c r="B133" s="6">
        <f>IF(B116,0.001*Input!B93*B$12/B116,0)</f>
        <v>4.9412219488592219</v>
      </c>
      <c r="C133" s="10"/>
    </row>
    <row r="134" spans="1:3" x14ac:dyDescent="0.25">
      <c r="A134" s="11" t="s">
        <v>460</v>
      </c>
      <c r="B134" s="6">
        <f>IF(B117,0.001*Input!B94*B$12/B117,0)</f>
        <v>3.7126782213079776</v>
      </c>
      <c r="C134" s="10"/>
    </row>
    <row r="135" spans="1:3" x14ac:dyDescent="0.25">
      <c r="A135" s="11" t="s">
        <v>461</v>
      </c>
      <c r="B135" s="6">
        <f>IF(B118,0.001*Input!B95*B$12/B118,0)</f>
        <v>16.846117895628467</v>
      </c>
      <c r="C135" s="10"/>
    </row>
    <row r="136" spans="1:3" x14ac:dyDescent="0.25">
      <c r="A136" s="11" t="s">
        <v>462</v>
      </c>
      <c r="B136" s="6">
        <f>IF(B119,0.001*Input!B96*B$12/B119,0)</f>
        <v>6.6329835990744277</v>
      </c>
      <c r="C136" s="10"/>
    </row>
    <row r="137" spans="1:3" x14ac:dyDescent="0.25">
      <c r="A137" s="11" t="s">
        <v>463</v>
      </c>
      <c r="B137" s="6">
        <f>IF(B120,0.001*Input!B97*B$12/B120,0)</f>
        <v>13.930816267734182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WPD South Wales in April 16 (Finals)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255.25883599999997</v>
      </c>
      <c r="C11" s="10"/>
    </row>
    <row r="12" spans="1:3" x14ac:dyDescent="0.25">
      <c r="A12" s="11" t="s">
        <v>172</v>
      </c>
      <c r="B12" s="17">
        <f>SUMPRODUCT(Input!$B113:$I113,Input!$B$102:$I$102)</f>
        <v>255.25883599999997</v>
      </c>
      <c r="C12" s="10"/>
    </row>
    <row r="13" spans="1:3" x14ac:dyDescent="0.25">
      <c r="A13" s="11" t="s">
        <v>173</v>
      </c>
      <c r="B13" s="17">
        <f>SUMPRODUCT(Input!$B114:$I114,Input!$B$102:$I$102)</f>
        <v>574.28134</v>
      </c>
      <c r="C13" s="10"/>
    </row>
    <row r="14" spans="1:3" x14ac:dyDescent="0.25">
      <c r="A14" s="11" t="s">
        <v>174</v>
      </c>
      <c r="B14" s="17">
        <f>SUMPRODUCT(Input!$B115:$I115,Input!$B$102:$I$102)</f>
        <v>574.28134</v>
      </c>
      <c r="C14" s="10"/>
    </row>
    <row r="15" spans="1:3" x14ac:dyDescent="0.25">
      <c r="A15" s="11" t="s">
        <v>175</v>
      </c>
      <c r="B15" s="17">
        <f>SUMPRODUCT(Input!$B116:$I116,Input!$B$102:$I$102)</f>
        <v>699.18343999999991</v>
      </c>
      <c r="C15" s="10"/>
    </row>
    <row r="16" spans="1:3" x14ac:dyDescent="0.25">
      <c r="A16" s="11" t="s">
        <v>176</v>
      </c>
      <c r="B16" s="17">
        <f>SUMPRODUCT(Input!$B117:$I117,Input!$B$102:$I$102)</f>
        <v>518.52839999999992</v>
      </c>
      <c r="C16" s="10"/>
    </row>
    <row r="17" spans="1:3" x14ac:dyDescent="0.25">
      <c r="A17" s="11" t="s">
        <v>177</v>
      </c>
      <c r="B17" s="17">
        <f>SUMPRODUCT(Input!$B118:$I118,Input!$B$102:$I$102)</f>
        <v>255.25883599999997</v>
      </c>
      <c r="C17" s="10"/>
    </row>
    <row r="18" spans="1:3" x14ac:dyDescent="0.25">
      <c r="A18" s="11" t="s">
        <v>178</v>
      </c>
      <c r="B18" s="17">
        <f>SUMPRODUCT(Input!$B119:$I119,Input!$B$102:$I$102)</f>
        <v>574.28134</v>
      </c>
      <c r="C18" s="10"/>
    </row>
    <row r="19" spans="1:3" x14ac:dyDescent="0.25">
      <c r="A19" s="11" t="s">
        <v>179</v>
      </c>
      <c r="B19" s="17">
        <f>SUMPRODUCT(Input!$B120:$I120,Input!$B$102:$I$102)</f>
        <v>1178.730448</v>
      </c>
      <c r="C19" s="10"/>
    </row>
    <row r="20" spans="1:3" x14ac:dyDescent="0.25">
      <c r="A20" s="11" t="s">
        <v>180</v>
      </c>
      <c r="B20" s="17">
        <f>SUMPRODUCT(Input!$B121:$I121,Input!$B$102:$I$102)</f>
        <v>907.87362000000007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231.52379232000001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9007.1597759999986</v>
      </c>
      <c r="C54" s="10"/>
    </row>
    <row r="55" spans="1:3" x14ac:dyDescent="0.25">
      <c r="A55" s="11" t="s">
        <v>193</v>
      </c>
      <c r="B55" s="17">
        <f>SUMPRODUCT(Input!$B140:$F140,Input!$B$107:$F$107)</f>
        <v>9007.1597759999986</v>
      </c>
      <c r="C55" s="10"/>
    </row>
    <row r="56" spans="1:3" x14ac:dyDescent="0.25">
      <c r="A56" s="11" t="s">
        <v>194</v>
      </c>
      <c r="B56" s="17">
        <f>SUMPRODUCT(Input!$B141:$F141,Input!$B$107:$F$107)</f>
        <v>4342.6559999999999</v>
      </c>
      <c r="C56" s="10"/>
    </row>
    <row r="57" spans="1:3" x14ac:dyDescent="0.25">
      <c r="A57" s="11" t="s">
        <v>195</v>
      </c>
      <c r="B57" s="17">
        <f>SUMPRODUCT(Input!$B142:$F142,Input!$B$107:$F$107)</f>
        <v>4342.6559999999999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255.25883599999997</v>
      </c>
      <c r="C66" s="9"/>
      <c r="D66" s="10"/>
    </row>
    <row r="67" spans="1:4" x14ac:dyDescent="0.25">
      <c r="A67" s="11" t="s">
        <v>172</v>
      </c>
      <c r="B67" s="7">
        <f>$B$12</f>
        <v>255.25883599999997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574.28134</v>
      </c>
      <c r="C69" s="9"/>
      <c r="D69" s="10"/>
    </row>
    <row r="70" spans="1:4" x14ac:dyDescent="0.25">
      <c r="A70" s="11" t="s">
        <v>174</v>
      </c>
      <c r="B70" s="7">
        <f>$B$14</f>
        <v>574.28134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699.18343999999991</v>
      </c>
      <c r="C72" s="9"/>
      <c r="D72" s="10"/>
    </row>
    <row r="73" spans="1:4" x14ac:dyDescent="0.25">
      <c r="A73" s="11" t="s">
        <v>176</v>
      </c>
      <c r="B73" s="7">
        <f>$B$16</f>
        <v>518.52839999999992</v>
      </c>
      <c r="C73" s="9"/>
      <c r="D73" s="10"/>
    </row>
    <row r="74" spans="1:4" x14ac:dyDescent="0.25">
      <c r="A74" s="11" t="s">
        <v>192</v>
      </c>
      <c r="B74" s="9"/>
      <c r="C74" s="7">
        <f>$B$54</f>
        <v>9007.1597759999986</v>
      </c>
      <c r="D74" s="10"/>
    </row>
    <row r="75" spans="1:4" x14ac:dyDescent="0.25">
      <c r="A75" s="11" t="s">
        <v>177</v>
      </c>
      <c r="B75" s="7">
        <f>$B$17</f>
        <v>255.25883599999997</v>
      </c>
      <c r="C75" s="9"/>
      <c r="D75" s="10"/>
    </row>
    <row r="76" spans="1:4" x14ac:dyDescent="0.25">
      <c r="A76" s="11" t="s">
        <v>178</v>
      </c>
      <c r="B76" s="7">
        <f>$B$18</f>
        <v>574.28134</v>
      </c>
      <c r="C76" s="9"/>
      <c r="D76" s="10"/>
    </row>
    <row r="77" spans="1:4" x14ac:dyDescent="0.25">
      <c r="A77" s="11" t="s">
        <v>179</v>
      </c>
      <c r="B77" s="7">
        <f>$B$19</f>
        <v>1178.730448</v>
      </c>
      <c r="C77" s="9"/>
      <c r="D77" s="10"/>
    </row>
    <row r="78" spans="1:4" x14ac:dyDescent="0.25">
      <c r="A78" s="11" t="s">
        <v>180</v>
      </c>
      <c r="B78" s="7">
        <f>$B$20</f>
        <v>907.87362000000007</v>
      </c>
      <c r="C78" s="9"/>
      <c r="D78" s="10"/>
    </row>
    <row r="79" spans="1:4" x14ac:dyDescent="0.25">
      <c r="A79" s="11" t="s">
        <v>193</v>
      </c>
      <c r="B79" s="9"/>
      <c r="C79" s="7">
        <f>$B$55</f>
        <v>9007.1597759999986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4342.6559999999999</v>
      </c>
      <c r="D91" s="10"/>
    </row>
    <row r="92" spans="1:4" x14ac:dyDescent="0.25">
      <c r="A92" s="11" t="s">
        <v>195</v>
      </c>
      <c r="B92" s="9"/>
      <c r="C92" s="7">
        <f>$B$57</f>
        <v>4342.6559999999999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WPD South Wales in April 16 (Finals)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1.9898186703591483</v>
      </c>
      <c r="C19" s="10"/>
    </row>
    <row r="20" spans="1:3" x14ac:dyDescent="0.25">
      <c r="A20" s="11" t="s">
        <v>172</v>
      </c>
      <c r="B20" s="6">
        <f>Input!B161/Input!C161</f>
        <v>1.1922225655839582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1.4478671383112913</v>
      </c>
      <c r="C22" s="10"/>
    </row>
    <row r="23" spans="1:3" x14ac:dyDescent="0.25">
      <c r="A23" s="11" t="s">
        <v>174</v>
      </c>
      <c r="B23" s="6">
        <f>Input!B164/Input!C164</f>
        <v>1.2989375050455678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1.3637644048780431</v>
      </c>
      <c r="C25" s="10"/>
    </row>
    <row r="26" spans="1:3" x14ac:dyDescent="0.25">
      <c r="A26" s="11" t="s">
        <v>176</v>
      </c>
      <c r="B26" s="6">
        <f>Input!B167/Input!C167</f>
        <v>1.3637644048780431</v>
      </c>
      <c r="C26" s="10"/>
    </row>
    <row r="27" spans="1:3" x14ac:dyDescent="0.25">
      <c r="A27" s="11" t="s">
        <v>192</v>
      </c>
      <c r="B27" s="6">
        <f>Input!B168/Input!C168</f>
        <v>1.406839855878993</v>
      </c>
      <c r="C27" s="10"/>
    </row>
    <row r="28" spans="1:3" x14ac:dyDescent="0.25">
      <c r="A28" s="11" t="s">
        <v>177</v>
      </c>
      <c r="B28" s="6">
        <f>Input!B169/Input!C169</f>
        <v>1.9633349647340814</v>
      </c>
      <c r="C28" s="10"/>
    </row>
    <row r="29" spans="1:3" x14ac:dyDescent="0.25">
      <c r="A29" s="11" t="s">
        <v>178</v>
      </c>
      <c r="B29" s="6">
        <f>Input!B170/Input!C170</f>
        <v>1.4174232861393861</v>
      </c>
      <c r="C29" s="10"/>
    </row>
    <row r="30" spans="1:3" x14ac:dyDescent="0.25">
      <c r="A30" s="11" t="s">
        <v>179</v>
      </c>
      <c r="B30" s="6">
        <f>Input!B171/Input!C171</f>
        <v>1.2888905834205633</v>
      </c>
      <c r="C30" s="10"/>
    </row>
    <row r="31" spans="1:3" x14ac:dyDescent="0.25">
      <c r="A31" s="11" t="s">
        <v>180</v>
      </c>
      <c r="B31" s="6">
        <f>Input!B172/Input!C172</f>
        <v>1.2888905834205633</v>
      </c>
      <c r="C31" s="10"/>
    </row>
    <row r="32" spans="1:3" x14ac:dyDescent="0.25">
      <c r="A32" s="11" t="s">
        <v>193</v>
      </c>
      <c r="B32" s="6">
        <f>Input!B173/Input!C173</f>
        <v>1.1405315323277201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2.0554430555527028</v>
      </c>
      <c r="C34" s="10"/>
    </row>
    <row r="35" spans="1:3" x14ac:dyDescent="0.25">
      <c r="A35" s="11" t="s">
        <v>215</v>
      </c>
      <c r="B35" s="6">
        <f>Input!B176/Input!C176</f>
        <v>2.1841259743455232</v>
      </c>
      <c r="C35" s="10"/>
    </row>
    <row r="36" spans="1:3" x14ac:dyDescent="0.25">
      <c r="A36" s="11" t="s">
        <v>216</v>
      </c>
      <c r="B36" s="6">
        <f>Input!B177/Input!C177</f>
        <v>0</v>
      </c>
      <c r="C36" s="10"/>
    </row>
    <row r="37" spans="1:3" x14ac:dyDescent="0.25">
      <c r="A37" s="11" t="s">
        <v>217</v>
      </c>
      <c r="B37" s="6">
        <f>Input!B178/Input!C178</f>
        <v>2.066288279315053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1.9898186703591483</v>
      </c>
      <c r="C46" s="10"/>
    </row>
    <row r="47" spans="1:3" x14ac:dyDescent="0.25">
      <c r="A47" s="11" t="s">
        <v>172</v>
      </c>
      <c r="B47" s="7">
        <f>B$20</f>
        <v>1.1922225655839582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1.4478671383112913</v>
      </c>
      <c r="C49" s="10"/>
    </row>
    <row r="50" spans="1:3" x14ac:dyDescent="0.25">
      <c r="A50" s="11" t="s">
        <v>174</v>
      </c>
      <c r="B50" s="7">
        <f>B$23</f>
        <v>1.2989375050455678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1.3637644048780431</v>
      </c>
      <c r="C52" s="10"/>
    </row>
    <row r="53" spans="1:3" x14ac:dyDescent="0.25">
      <c r="A53" s="11" t="s">
        <v>176</v>
      </c>
      <c r="B53" s="7">
        <f>B$26</f>
        <v>1.3637644048780431</v>
      </c>
      <c r="C53" s="10"/>
    </row>
    <row r="54" spans="1:3" x14ac:dyDescent="0.25">
      <c r="A54" s="11" t="s">
        <v>192</v>
      </c>
      <c r="B54" s="7">
        <f>B$27</f>
        <v>1.406839855878993</v>
      </c>
      <c r="C54" s="10"/>
    </row>
    <row r="55" spans="1:3" x14ac:dyDescent="0.25">
      <c r="A55" s="11" t="s">
        <v>177</v>
      </c>
      <c r="B55" s="7">
        <f>B$28</f>
        <v>1.9633349647340814</v>
      </c>
      <c r="C55" s="10"/>
    </row>
    <row r="56" spans="1:3" x14ac:dyDescent="0.25">
      <c r="A56" s="11" t="s">
        <v>178</v>
      </c>
      <c r="B56" s="7">
        <f>B$29</f>
        <v>1.4174232861393861</v>
      </c>
      <c r="C56" s="10"/>
    </row>
    <row r="57" spans="1:3" x14ac:dyDescent="0.25">
      <c r="A57" s="11" t="s">
        <v>179</v>
      </c>
      <c r="B57" s="7">
        <f>B$30</f>
        <v>1.2888905834205633</v>
      </c>
      <c r="C57" s="10"/>
    </row>
    <row r="58" spans="1:3" x14ac:dyDescent="0.25">
      <c r="A58" s="11" t="s">
        <v>180</v>
      </c>
      <c r="B58" s="7">
        <f>B$31</f>
        <v>1.2888905834205633</v>
      </c>
      <c r="C58" s="10"/>
    </row>
    <row r="59" spans="1:3" x14ac:dyDescent="0.25">
      <c r="A59" s="11" t="s">
        <v>193</v>
      </c>
      <c r="B59" s="7">
        <f>B$32</f>
        <v>1.1405315323277201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2.0554430555527028</v>
      </c>
      <c r="C61" s="10"/>
    </row>
    <row r="62" spans="1:3" x14ac:dyDescent="0.25">
      <c r="A62" s="11" t="s">
        <v>215</v>
      </c>
      <c r="B62" s="7">
        <f>B$35</f>
        <v>2.1841259743455232</v>
      </c>
      <c r="C62" s="10"/>
    </row>
    <row r="63" spans="1:3" x14ac:dyDescent="0.25">
      <c r="A63" s="11" t="s">
        <v>216</v>
      </c>
      <c r="B63" s="7">
        <f>B$36</f>
        <v>0</v>
      </c>
      <c r="C63" s="10"/>
    </row>
    <row r="64" spans="1:3" x14ac:dyDescent="0.25">
      <c r="A64" s="11" t="s">
        <v>217</v>
      </c>
      <c r="B64" s="7">
        <f>B$37</f>
        <v>2.066288279315053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3205162.7299342249</v>
      </c>
      <c r="E193" s="6">
        <f>Input!C187*(1-B193)</f>
        <v>0</v>
      </c>
      <c r="F193" s="6">
        <f>Input!D187*(1-B193)</f>
        <v>0</v>
      </c>
      <c r="G193" s="6">
        <f>Input!E187*(1-C193)</f>
        <v>971007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0.32012728538918878</v>
      </c>
      <c r="C194" s="31">
        <f>B194</f>
        <v>0.32012728538918878</v>
      </c>
      <c r="D194" s="6">
        <f>Input!B188*(1-B194)</f>
        <v>1869.1532204412722</v>
      </c>
      <c r="E194" s="6">
        <f>Input!C188*(1-B194)</f>
        <v>0</v>
      </c>
      <c r="F194" s="6">
        <f>Input!D188*(1-B194)</f>
        <v>0</v>
      </c>
      <c r="G194" s="6">
        <f>Input!E188*(1-C194)</f>
        <v>658.7966604578761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0.63890276338189089</v>
      </c>
      <c r="C195" s="31">
        <f>B195</f>
        <v>0.63890276338189089</v>
      </c>
      <c r="D195" s="6">
        <f>Input!B189*(1-B195)</f>
        <v>4124.1716031792575</v>
      </c>
      <c r="E195" s="6">
        <f>Input!C189*(1-B195)</f>
        <v>0</v>
      </c>
      <c r="F195" s="6">
        <f>Input!D189*(1-B195)</f>
        <v>0</v>
      </c>
      <c r="G195" s="6">
        <f>Input!E189*(1-C195)</f>
        <v>1591.716619012625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168432.07652078848</v>
      </c>
      <c r="E197" s="6">
        <f>Input!C191*(1-B197)</f>
        <v>176248.8193152379</v>
      </c>
      <c r="F197" s="6">
        <f>Input!D191*(1-B197)</f>
        <v>0</v>
      </c>
      <c r="G197" s="6">
        <f>Input!E191*(1-C197)</f>
        <v>56457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0.32012728538918878</v>
      </c>
      <c r="C198" s="31">
        <f>B198</f>
        <v>0.32012728538918878</v>
      </c>
      <c r="D198" s="6">
        <f>Input!B192*(1-B198)</f>
        <v>39.671626211405595</v>
      </c>
      <c r="E198" s="6">
        <f>Input!C192*(1-B198)</f>
        <v>8.8684854731625329</v>
      </c>
      <c r="F198" s="6">
        <f>Input!D192*(1-B198)</f>
        <v>0</v>
      </c>
      <c r="G198" s="6">
        <f>Input!E192*(1-C198)</f>
        <v>16.99681786527028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0.63890276338189089</v>
      </c>
      <c r="C199" s="31">
        <f>B199</f>
        <v>0.63890276338189089</v>
      </c>
      <c r="D199" s="6">
        <f>Input!B193*(1-B199)</f>
        <v>36.131938638430654</v>
      </c>
      <c r="E199" s="6">
        <f>Input!C193*(1-B199)</f>
        <v>34.239062600543271</v>
      </c>
      <c r="F199" s="6">
        <f>Input!D193*(1-B199)</f>
        <v>0</v>
      </c>
      <c r="G199" s="6">
        <f>Input!E193*(1-C199)</f>
        <v>24.915709326649527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3505.0914495277148</v>
      </c>
      <c r="E201" s="6">
        <f>Input!C195*(1-B201)</f>
        <v>0</v>
      </c>
      <c r="F201" s="6">
        <f>Input!D195*(1-B201)</f>
        <v>0</v>
      </c>
      <c r="G201" s="6">
        <f>Input!E195*(1-C201)</f>
        <v>1037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0.32012728538918878</v>
      </c>
      <c r="C202" s="31">
        <f>B202</f>
        <v>0.32012728538918878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0.63890276338189089</v>
      </c>
      <c r="C203" s="31">
        <f>B203</f>
        <v>0.63890276338189089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817701.8606186664</v>
      </c>
      <c r="E205" s="6">
        <f>Input!C199*(1-B205)</f>
        <v>0</v>
      </c>
      <c r="F205" s="6">
        <f>Input!D199*(1-B205)</f>
        <v>0</v>
      </c>
      <c r="G205" s="6">
        <f>Input!E199*(1-C205)</f>
        <v>63748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0.32012728538918878</v>
      </c>
      <c r="C206" s="31">
        <f>B206</f>
        <v>0.32012728538918878</v>
      </c>
      <c r="D206" s="6">
        <f>Input!B200*(1-B206)</f>
        <v>31.580060628450752</v>
      </c>
      <c r="E206" s="6">
        <f>Input!C200*(1-B206)</f>
        <v>0</v>
      </c>
      <c r="F206" s="6">
        <f>Input!D200*(1-B206)</f>
        <v>0</v>
      </c>
      <c r="G206" s="6">
        <f>Input!E200*(1-C206)</f>
        <v>2.7194908584432449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0.63890276338189089</v>
      </c>
      <c r="C207" s="31">
        <f>B207</f>
        <v>0.63890276338189089</v>
      </c>
      <c r="D207" s="6">
        <f>Input!B201*(1-B207)</f>
        <v>1227.6445480765644</v>
      </c>
      <c r="E207" s="6">
        <f>Input!C201*(1-B207)</f>
        <v>0</v>
      </c>
      <c r="F207" s="6">
        <f>Input!D201*(1-B207)</f>
        <v>0</v>
      </c>
      <c r="G207" s="6">
        <f>Input!E201*(1-C207)</f>
        <v>44.414960104027422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207965.46343121142</v>
      </c>
      <c r="E209" s="6">
        <f>Input!C203*(1-B209)</f>
        <v>92559.878365028504</v>
      </c>
      <c r="F209" s="6">
        <f>Input!D203*(1-B209)</f>
        <v>0</v>
      </c>
      <c r="G209" s="6">
        <f>Input!E203*(1-C209)</f>
        <v>13464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0.32012728538918878</v>
      </c>
      <c r="C210" s="31">
        <f>B210</f>
        <v>0.32012728538918878</v>
      </c>
      <c r="D210" s="6">
        <f>Input!B204*(1-B210)</f>
        <v>0</v>
      </c>
      <c r="E210" s="6">
        <f>Input!C204*(1-B210)</f>
        <v>0</v>
      </c>
      <c r="F210" s="6">
        <f>Input!D204*(1-B210)</f>
        <v>0</v>
      </c>
      <c r="G210" s="6">
        <f>Input!E204*(1-C210)</f>
        <v>0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0.63890276338189089</v>
      </c>
      <c r="C211" s="31">
        <f>B211</f>
        <v>0.63890276338189089</v>
      </c>
      <c r="D211" s="6">
        <f>Input!B205*(1-B211)</f>
        <v>333.38033004394401</v>
      </c>
      <c r="E211" s="6">
        <f>Input!C205*(1-B211)</f>
        <v>54.589182456661405</v>
      </c>
      <c r="F211" s="6">
        <f>Input!D205*(1-B211)</f>
        <v>0</v>
      </c>
      <c r="G211" s="6">
        <f>Input!E205*(1-C211)</f>
        <v>3.249875129562982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2172.8083513223755</v>
      </c>
      <c r="E213" s="6">
        <f>Input!C207*(1-B213)</f>
        <v>0</v>
      </c>
      <c r="F213" s="6">
        <f>Input!D207*(1-B213)</f>
        <v>0</v>
      </c>
      <c r="G213" s="6">
        <f>Input!E207*(1-C213)</f>
        <v>293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0.32012728538918878</v>
      </c>
      <c r="C214" s="31">
        <f>B214</f>
        <v>0.32012728538918878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0.63890276338189089</v>
      </c>
      <c r="C215" s="31">
        <f>B215</f>
        <v>0.63890276338189089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235574.78267144001</v>
      </c>
      <c r="E217" s="6">
        <f>Input!C211*(1-B217)</f>
        <v>62165.69996736</v>
      </c>
      <c r="F217" s="6">
        <f>Input!D211*(1-B217)</f>
        <v>0</v>
      </c>
      <c r="G217" s="6">
        <f>Input!E211*(1-C217)</f>
        <v>3072.5413698630141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0.32012728538918878</v>
      </c>
      <c r="C218" s="31">
        <f>B218</f>
        <v>0.32012728538918878</v>
      </c>
      <c r="D218" s="6">
        <f>Input!B212*(1-B218)</f>
        <v>0</v>
      </c>
      <c r="E218" s="6">
        <f>Input!C212*(1-B218)</f>
        <v>0</v>
      </c>
      <c r="F218" s="6">
        <f>Input!D212*(1-B218)</f>
        <v>0</v>
      </c>
      <c r="G218" s="6">
        <f>Input!E212*(1-C218)</f>
        <v>0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0.63890276338189089</v>
      </c>
      <c r="C219" s="31">
        <f>B219</f>
        <v>0.63890276338189089</v>
      </c>
      <c r="D219" s="6">
        <f>Input!B213*(1-B219)</f>
        <v>294.025732577638</v>
      </c>
      <c r="E219" s="6">
        <f>Input!C213*(1-B219)</f>
        <v>51.432141329120014</v>
      </c>
      <c r="F219" s="6">
        <f>Input!D213*(1-B219)</f>
        <v>0</v>
      </c>
      <c r="G219" s="6">
        <f>Input!E213*(1-C219)</f>
        <v>4.4623703986017622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338.15233079999996</v>
      </c>
      <c r="E221" s="6">
        <f>Input!C215*(1-B221)</f>
        <v>91.772653520000006</v>
      </c>
      <c r="F221" s="6">
        <f>Input!D215*(1-B221)</f>
        <v>0</v>
      </c>
      <c r="G221" s="6">
        <f>Input!E215*(1-C221)</f>
        <v>2.601643835616438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499.31424751999998</v>
      </c>
      <c r="E223" s="6">
        <f>Input!C217*(1-B223)</f>
        <v>150.62396799999999</v>
      </c>
      <c r="F223" s="6">
        <f>Input!D217*(1-B223)</f>
        <v>0</v>
      </c>
      <c r="G223" s="6">
        <f>Input!E217*(1-C223)</f>
        <v>8.4553424657534251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0.32012728538918878</v>
      </c>
      <c r="C226" s="31">
        <f>B226</f>
        <v>0.32012728538918878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0.63890276338189089</v>
      </c>
      <c r="C227" s="31">
        <f>B227</f>
        <v>0.63890276338189089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5279.1012755316679</v>
      </c>
      <c r="E229" s="6">
        <f>Input!C223*(1-B229)</f>
        <v>34617.783102812595</v>
      </c>
      <c r="F229" s="6">
        <f>Input!D223*(1-B229)</f>
        <v>26054.910939077985</v>
      </c>
      <c r="G229" s="6">
        <f>Input!E223*(1-C229)</f>
        <v>927.69077239940771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0.32012728538918878</v>
      </c>
      <c r="C230" s="31">
        <f>B230</f>
        <v>0.32012728538918878</v>
      </c>
      <c r="D230" s="6">
        <f>Input!B224*(1-B230)</f>
        <v>0</v>
      </c>
      <c r="E230" s="6">
        <f>Input!C224*(1-B230)</f>
        <v>0</v>
      </c>
      <c r="F230" s="6">
        <f>Input!D224*(1-B230)</f>
        <v>0</v>
      </c>
      <c r="G230" s="6">
        <f>Input!E224*(1-C230)</f>
        <v>0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0.63890276338189089</v>
      </c>
      <c r="C231" s="31">
        <f>B231</f>
        <v>0.63890276338189089</v>
      </c>
      <c r="D231" s="6">
        <f>Input!B225*(1-B231)</f>
        <v>6.0803326390132177</v>
      </c>
      <c r="E231" s="6">
        <f>Input!C225*(1-B231)</f>
        <v>39.841897732085378</v>
      </c>
      <c r="F231" s="6">
        <f>Input!D225*(1-B231)</f>
        <v>24.045016654550128</v>
      </c>
      <c r="G231" s="6">
        <f>Input!E225*(1-C231)</f>
        <v>1.3473211076717528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111540.41362125706</v>
      </c>
      <c r="E233" s="6">
        <f>Input!C227*(1-B233)</f>
        <v>706925.83359905577</v>
      </c>
      <c r="F233" s="6">
        <f>Input!D227*(1-B233)</f>
        <v>527704.05499734473</v>
      </c>
      <c r="G233" s="6">
        <f>Input!E227*(1-C233)</f>
        <v>3949.7678577375791</v>
      </c>
      <c r="H233" s="6">
        <f>Input!F227*(1-B233)</f>
        <v>639038.61116364703</v>
      </c>
      <c r="I233" s="6">
        <f>Input!G227*(1-B233)</f>
        <v>112353.99999999999</v>
      </c>
      <c r="J233" s="10"/>
    </row>
    <row r="234" spans="1:10" x14ac:dyDescent="0.25">
      <c r="A234" s="11" t="s">
        <v>258</v>
      </c>
      <c r="B234" s="29">
        <f>SUMPRODUCT($B119:$F119,Input!$B$154:$F$154)</f>
        <v>0.32012728538918878</v>
      </c>
      <c r="C234" s="31">
        <f>B234</f>
        <v>0.32012728538918878</v>
      </c>
      <c r="D234" s="6">
        <f>Input!B228*(1-B234)</f>
        <v>8.5382448675669789</v>
      </c>
      <c r="E234" s="6">
        <f>Input!C228*(1-B234)</f>
        <v>51.979535786480795</v>
      </c>
      <c r="F234" s="6">
        <f>Input!D228*(1-B234)</f>
        <v>50.760330484226948</v>
      </c>
      <c r="G234" s="6">
        <f>Input!E228*(1-C234)</f>
        <v>0.67987271461081122</v>
      </c>
      <c r="H234" s="6">
        <f>Input!F228*(1-B234)</f>
        <v>37.392999303594614</v>
      </c>
      <c r="I234" s="6">
        <f>Input!G228*(1-B234)</f>
        <v>8.1584725753297338</v>
      </c>
      <c r="J234" s="10"/>
    </row>
    <row r="235" spans="1:10" x14ac:dyDescent="0.25">
      <c r="A235" s="11" t="s">
        <v>259</v>
      </c>
      <c r="B235" s="29">
        <f>SUMPRODUCT($B120:$F120,Input!$B$154:$F$154)</f>
        <v>0.63890276338189089</v>
      </c>
      <c r="C235" s="31">
        <f>B235</f>
        <v>0.63890276338189089</v>
      </c>
      <c r="D235" s="6">
        <f>Input!B229*(1-B235)</f>
        <v>899.6989464064103</v>
      </c>
      <c r="E235" s="6">
        <f>Input!C229*(1-B235)</f>
        <v>5176.8733426720082</v>
      </c>
      <c r="F235" s="6">
        <f>Input!D229*(1-B235)</f>
        <v>4515.667159891862</v>
      </c>
      <c r="G235" s="6">
        <f>Input!E229*(1-C235)</f>
        <v>16.578337164049248</v>
      </c>
      <c r="H235" s="6">
        <f>Input!F229*(1-B235)</f>
        <v>7410.1902569112362</v>
      </c>
      <c r="I235" s="6">
        <f>Input!G229*(1-B235)</f>
        <v>571.97802280308485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1995.7188337403722</v>
      </c>
      <c r="E237" s="6">
        <f>Input!C231*(1-B237)</f>
        <v>12147.002675183587</v>
      </c>
      <c r="F237" s="6">
        <f>Input!D231*(1-B237)</f>
        <v>9172.187983784439</v>
      </c>
      <c r="G237" s="6">
        <f>Input!E231*(1-C237)</f>
        <v>30.398356164383564</v>
      </c>
      <c r="H237" s="6">
        <f>Input!F231*(1-B237)</f>
        <v>11948.640547945208</v>
      </c>
      <c r="I237" s="6">
        <f>Input!G231*(1-B237)</f>
        <v>3150</v>
      </c>
      <c r="J237" s="10"/>
    </row>
    <row r="238" spans="1:10" x14ac:dyDescent="0.25">
      <c r="A238" s="11" t="s">
        <v>261</v>
      </c>
      <c r="B238" s="29">
        <f>SUMPRODUCT($B123:$F123,Input!$B$154:$F$154)</f>
        <v>0.44977019074737423</v>
      </c>
      <c r="C238" s="31">
        <f>B238</f>
        <v>0.44977019074737423</v>
      </c>
      <c r="D238" s="6">
        <f>Input!B232*(1-B238)</f>
        <v>116.68772456020633</v>
      </c>
      <c r="E238" s="6">
        <f>Input!C232*(1-B238)</f>
        <v>661.01112658672412</v>
      </c>
      <c r="F238" s="6">
        <f>Input!D232*(1-B238)</f>
        <v>505.17022419320938</v>
      </c>
      <c r="G238" s="6">
        <f>Input!E232*(1-C238)</f>
        <v>0.55022980925262577</v>
      </c>
      <c r="H238" s="6">
        <f>Input!F232*(1-B238)</f>
        <v>498.50820718287895</v>
      </c>
      <c r="I238" s="6">
        <f>Input!G232*(1-B238)</f>
        <v>33.564018364410174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156347.15462541406</v>
      </c>
      <c r="E240" s="6">
        <f>Input!C234*(1-B240)</f>
        <v>946441.42007138324</v>
      </c>
      <c r="F240" s="6">
        <f>Input!D234*(1-B240)</f>
        <v>887418.71046992275</v>
      </c>
      <c r="G240" s="6">
        <f>Input!E234*(1-C240)</f>
        <v>633.54465753424665</v>
      </c>
      <c r="H240" s="6">
        <f>Input!F234*(1-B240)</f>
        <v>691693.13448140887</v>
      </c>
      <c r="I240" s="6">
        <f>Input!G234*(1-B240)</f>
        <v>139454</v>
      </c>
      <c r="J240" s="10"/>
    </row>
    <row r="241" spans="1:10" x14ac:dyDescent="0.25">
      <c r="A241" s="11" t="s">
        <v>263</v>
      </c>
      <c r="B241" s="29">
        <f>SUMPRODUCT($B126:$F126,Input!$B$154:$F$154)</f>
        <v>0.33882898160853914</v>
      </c>
      <c r="C241" s="31">
        <f>B241</f>
        <v>0.33882898160853914</v>
      </c>
      <c r="D241" s="6">
        <f>Input!B235*(1-B241)</f>
        <v>416.12429360922067</v>
      </c>
      <c r="E241" s="6">
        <f>Input!C235*(1-B241)</f>
        <v>2335.5294737220956</v>
      </c>
      <c r="F241" s="6">
        <f>Input!D235*(1-B241)</f>
        <v>1814.0752313905864</v>
      </c>
      <c r="G241" s="6">
        <f>Input!E235*(1-C241)</f>
        <v>2.6446840735658435</v>
      </c>
      <c r="H241" s="6">
        <f>Input!F235*(1-B241)</f>
        <v>1210.6041346747647</v>
      </c>
      <c r="I241" s="6">
        <f>Input!G235*(1-B241)</f>
        <v>146.77996608290434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6838.2302748000011</v>
      </c>
      <c r="E243" s="6">
        <f>Input!C237*(1-B243)</f>
        <v>0</v>
      </c>
      <c r="F243" s="6">
        <f>Input!D237*(1-B243)</f>
        <v>0</v>
      </c>
      <c r="G243" s="6">
        <f>Input!E237*(1-C243)</f>
        <v>517.09818797125251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0.32012728538918878</v>
      </c>
      <c r="C244" s="31">
        <f>B244</f>
        <v>0.32012728538918878</v>
      </c>
      <c r="D244" s="6">
        <f>Input!B238*(1-B244)</f>
        <v>0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0.63890276338189089</v>
      </c>
      <c r="C245" s="31">
        <f>B245</f>
        <v>0.63890276338189089</v>
      </c>
      <c r="D245" s="6">
        <f>Input!B239*(1-B245)</f>
        <v>0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5704.5610979599996</v>
      </c>
      <c r="E247" s="6">
        <f>Input!C241*(1-B247)</f>
        <v>0</v>
      </c>
      <c r="F247" s="6">
        <f>Input!D241*(1-B247)</f>
        <v>0</v>
      </c>
      <c r="G247" s="6">
        <f>Input!E241*(1-C247)</f>
        <v>753.51467468962664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0.32012728538918878</v>
      </c>
      <c r="C248" s="31">
        <f>B248</f>
        <v>0.32012728538918878</v>
      </c>
      <c r="D248" s="6">
        <f>Input!B242*(1-B248)</f>
        <v>3.9175114132152196</v>
      </c>
      <c r="E248" s="6">
        <f>Input!C242*(1-B248)</f>
        <v>0</v>
      </c>
      <c r="F248" s="6">
        <f>Input!D242*(1-B248)</f>
        <v>0</v>
      </c>
      <c r="G248" s="6">
        <f>Input!E242*(1-C248)</f>
        <v>0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0.63890276338189089</v>
      </c>
      <c r="C249" s="31">
        <f>B249</f>
        <v>0.63890276338189089</v>
      </c>
      <c r="D249" s="6">
        <f>Input!B243*(1-B249)</f>
        <v>97.99011039144952</v>
      </c>
      <c r="E249" s="6">
        <f>Input!C243*(1-B249)</f>
        <v>0</v>
      </c>
      <c r="F249" s="6">
        <f>Input!D243*(1-B249)</f>
        <v>0</v>
      </c>
      <c r="G249" s="6">
        <f>Input!E243*(1-C249)</f>
        <v>0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348.04948095999998</v>
      </c>
      <c r="E251" s="6">
        <f>Input!C245*(1-B251)</f>
        <v>0</v>
      </c>
      <c r="F251" s="6">
        <f>Input!D245*(1-B251)</f>
        <v>0</v>
      </c>
      <c r="G251" s="6">
        <f>Input!E245*(1-C251)</f>
        <v>84.506318656780579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0.32012728538918878</v>
      </c>
      <c r="C252" s="31">
        <f>B252</f>
        <v>0.32012728538918878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0.63890276338189089</v>
      </c>
      <c r="C253" s="31">
        <f>B253</f>
        <v>0.63890276338189089</v>
      </c>
      <c r="D253" s="6">
        <f>Input!B247*(1-B253)</f>
        <v>0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0</v>
      </c>
      <c r="E255" s="6">
        <f>Input!C249*(1-B255)</f>
        <v>0</v>
      </c>
      <c r="F255" s="6">
        <f>Input!D249*(1-B255)</f>
        <v>0</v>
      </c>
      <c r="G255" s="6">
        <f>Input!E249*(1-C255)</f>
        <v>1.0060276030569115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0.32012728538918878</v>
      </c>
      <c r="C256" s="31">
        <f>B256</f>
        <v>0.32012728538918878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0.63890276338189089</v>
      </c>
      <c r="C257" s="31">
        <f>B257</f>
        <v>0.63890276338189089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5996.7525275199996</v>
      </c>
      <c r="E259" s="6">
        <f>Input!C253*(1-B259)</f>
        <v>35365.621948640008</v>
      </c>
      <c r="F259" s="6">
        <f>Input!D253*(1-B259)</f>
        <v>97688.616711639974</v>
      </c>
      <c r="G259" s="6">
        <f>Input!E253*(1-C259)</f>
        <v>26.156717679479698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0.32012728538918878</v>
      </c>
      <c r="C260" s="31">
        <f>B260</f>
        <v>0.32012728538918878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0.63890276338189089</v>
      </c>
      <c r="C261" s="31">
        <f>B261</f>
        <v>0.63890276338189089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1381.6104318517782</v>
      </c>
      <c r="E263" s="6">
        <f>Input!C257*(1-B263)</f>
        <v>0</v>
      </c>
      <c r="F263" s="6">
        <f>Input!D257*(1-B263)</f>
        <v>0</v>
      </c>
      <c r="G263" s="6">
        <f>Input!E257*(1-C263)</f>
        <v>130.78358839739849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21344.028547892263</v>
      </c>
      <c r="E270" s="6">
        <f>Input!C264*(1-B270)</f>
        <v>0</v>
      </c>
      <c r="F270" s="6">
        <f>Input!D264*(1-B270)</f>
        <v>0</v>
      </c>
      <c r="G270" s="6">
        <f>Input!E264*(1-C270)</f>
        <v>146.88003004630912</v>
      </c>
      <c r="H270" s="6">
        <f>Input!F264*(1-B270)</f>
        <v>0</v>
      </c>
      <c r="I270" s="6">
        <f>Input!G264*(1-B270)</f>
        <v>1514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158.92727179294431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191.99999999999997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176.9278279104434</v>
      </c>
      <c r="E274" s="6">
        <f>Input!C268*(1-B274)</f>
        <v>1131.9291490942144</v>
      </c>
      <c r="F274" s="6">
        <f>Input!D268*(1-B274)</f>
        <v>1196.8820062756456</v>
      </c>
      <c r="G274" s="6">
        <f>Input!E268*(1-C274)</f>
        <v>11.066303633626028</v>
      </c>
      <c r="H274" s="6">
        <f>Input!F268*(1-B274)</f>
        <v>0</v>
      </c>
      <c r="I274" s="6">
        <f>Input!G268*(1-B274)</f>
        <v>404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0</v>
      </c>
      <c r="E275" s="6">
        <f>Input!C269*(1-B275)</f>
        <v>0</v>
      </c>
      <c r="F275" s="6">
        <f>Input!D269*(1-B275)</f>
        <v>0</v>
      </c>
      <c r="G275" s="6">
        <f>Input!E269*(1-C275)</f>
        <v>0</v>
      </c>
      <c r="H275" s="6">
        <f>Input!F269*(1-B275)</f>
        <v>0</v>
      </c>
      <c r="I275" s="6">
        <f>Input!G269*(1-B275)</f>
        <v>0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163.46818453135461</v>
      </c>
      <c r="E278" s="6">
        <f>Input!C272*(1-B278)</f>
        <v>0</v>
      </c>
      <c r="F278" s="6">
        <f>Input!D272*(1-B278)</f>
        <v>0</v>
      </c>
      <c r="G278" s="6">
        <f>Input!E272*(1-C278)</f>
        <v>1.0060276030569115</v>
      </c>
      <c r="H278" s="6">
        <f>Input!F272*(1-B278)</f>
        <v>0</v>
      </c>
      <c r="I278" s="6">
        <f>Input!G272*(1-B278)</f>
        <v>0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0</v>
      </c>
      <c r="E281" s="6">
        <f>Input!C275*(1-B281)</f>
        <v>0</v>
      </c>
      <c r="F281" s="6">
        <f>Input!D275*(1-B281)</f>
        <v>0</v>
      </c>
      <c r="G281" s="6">
        <f>Input!E275*(1-C281)</f>
        <v>0</v>
      </c>
      <c r="H281" s="6">
        <f>Input!F275*(1-B281)</f>
        <v>0</v>
      </c>
      <c r="I281" s="6">
        <f>Input!G275*(1-B281)</f>
        <v>0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108095.05131667118</v>
      </c>
      <c r="E284" s="6">
        <f>Input!C278*(1-B284)</f>
        <v>0</v>
      </c>
      <c r="F284" s="6">
        <f>Input!D278*(1-B284)</f>
        <v>0</v>
      </c>
      <c r="G284" s="6">
        <f>Input!E278*(1-C284)</f>
        <v>53</v>
      </c>
      <c r="H284" s="6">
        <f>Input!F278*(1-B284)</f>
        <v>0</v>
      </c>
      <c r="I284" s="6">
        <f>Input!G278*(1-B284)</f>
        <v>1218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12657.308844516067</v>
      </c>
      <c r="E287" s="6">
        <f>Input!C281*(1-B287)</f>
        <v>57665.426178566748</v>
      </c>
      <c r="F287" s="6">
        <f>Input!D281*(1-B287)</f>
        <v>64974.522800770712</v>
      </c>
      <c r="G287" s="6">
        <f>Input!E281*(1-C287)</f>
        <v>33</v>
      </c>
      <c r="H287" s="6">
        <f>Input!F281*(1-B287)</f>
        <v>0</v>
      </c>
      <c r="I287" s="6">
        <f>Input!G281*(1-B287)</f>
        <v>532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3211156.0547578451</v>
      </c>
      <c r="C302" s="17">
        <f t="shared" si="0"/>
        <v>0</v>
      </c>
      <c r="D302" s="17">
        <f t="shared" si="0"/>
        <v>0</v>
      </c>
      <c r="E302" s="17">
        <f t="shared" si="0"/>
        <v>973257.5132794705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168507.88008563832</v>
      </c>
      <c r="C303" s="17">
        <f t="shared" si="1"/>
        <v>176291.92686331159</v>
      </c>
      <c r="D303" s="17">
        <f t="shared" si="1"/>
        <v>0</v>
      </c>
      <c r="E303" s="17">
        <f t="shared" si="1"/>
        <v>56498.912527191918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3505.0914495277148</v>
      </c>
      <c r="C304" s="17">
        <f t="shared" si="2"/>
        <v>0</v>
      </c>
      <c r="D304" s="17">
        <f t="shared" si="2"/>
        <v>0</v>
      </c>
      <c r="E304" s="17">
        <f t="shared" si="2"/>
        <v>1037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818961.08522737143</v>
      </c>
      <c r="C305" s="17">
        <f t="shared" si="3"/>
        <v>0</v>
      </c>
      <c r="D305" s="17">
        <f t="shared" si="3"/>
        <v>0</v>
      </c>
      <c r="E305" s="17">
        <f t="shared" si="3"/>
        <v>63795.134450962469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208298.84376125535</v>
      </c>
      <c r="C306" s="17">
        <f t="shared" si="4"/>
        <v>92614.467547485168</v>
      </c>
      <c r="D306" s="17">
        <f t="shared" si="4"/>
        <v>0</v>
      </c>
      <c r="E306" s="17">
        <f t="shared" si="4"/>
        <v>13467.249875129562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2172.8083513223755</v>
      </c>
      <c r="C307" s="17">
        <f t="shared" si="5"/>
        <v>0</v>
      </c>
      <c r="D307" s="17">
        <f t="shared" si="5"/>
        <v>0</v>
      </c>
      <c r="E307" s="17">
        <f t="shared" si="5"/>
        <v>293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235868.80840401765</v>
      </c>
      <c r="C308" s="17">
        <f t="shared" si="6"/>
        <v>62217.132108689118</v>
      </c>
      <c r="D308" s="17">
        <f t="shared" si="6"/>
        <v>0</v>
      </c>
      <c r="E308" s="17">
        <f t="shared" si="6"/>
        <v>3077.0037402616158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338.15233079999996</v>
      </c>
      <c r="C309" s="17">
        <f t="shared" si="7"/>
        <v>91.772653520000006</v>
      </c>
      <c r="D309" s="17">
        <f t="shared" si="7"/>
        <v>0</v>
      </c>
      <c r="E309" s="17">
        <f t="shared" si="7"/>
        <v>2.601643835616438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499.31424751999998</v>
      </c>
      <c r="C310" s="17">
        <f t="shared" si="8"/>
        <v>150.62396799999999</v>
      </c>
      <c r="D310" s="17">
        <f t="shared" si="8"/>
        <v>0</v>
      </c>
      <c r="E310" s="17">
        <f t="shared" si="8"/>
        <v>8.4553424657534251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5285.1816081706811</v>
      </c>
      <c r="C312" s="17">
        <f t="shared" si="10"/>
        <v>34657.625000544678</v>
      </c>
      <c r="D312" s="17">
        <f t="shared" si="10"/>
        <v>26078.955955732534</v>
      </c>
      <c r="E312" s="17">
        <f t="shared" si="10"/>
        <v>929.03809350707945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112448.65081253104</v>
      </c>
      <c r="C313" s="17">
        <f t="shared" si="11"/>
        <v>712154.68647751422</v>
      </c>
      <c r="D313" s="17">
        <f t="shared" si="11"/>
        <v>532270.4824877209</v>
      </c>
      <c r="E313" s="17">
        <f t="shared" si="11"/>
        <v>3967.0260676162388</v>
      </c>
      <c r="F313" s="17">
        <f t="shared" si="11"/>
        <v>646486.19441986189</v>
      </c>
      <c r="G313" s="17">
        <f t="shared" si="11"/>
        <v>112934.13649537841</v>
      </c>
      <c r="H313" s="10"/>
    </row>
    <row r="314" spans="1:8" x14ac:dyDescent="0.25">
      <c r="A314" s="11" t="s">
        <v>180</v>
      </c>
      <c r="B314" s="17">
        <f t="shared" ref="B314:G314" si="12">SUM(D$237:D$238)</f>
        <v>2112.4065583005786</v>
      </c>
      <c r="C314" s="17">
        <f t="shared" si="12"/>
        <v>12808.01380177031</v>
      </c>
      <c r="D314" s="17">
        <f t="shared" si="12"/>
        <v>9677.3582079776479</v>
      </c>
      <c r="E314" s="17">
        <f t="shared" si="12"/>
        <v>30.948585973636192</v>
      </c>
      <c r="F314" s="17">
        <f t="shared" si="12"/>
        <v>12447.148755128086</v>
      </c>
      <c r="G314" s="17">
        <f t="shared" si="12"/>
        <v>3183.56401836441</v>
      </c>
      <c r="H314" s="10"/>
    </row>
    <row r="315" spans="1:8" x14ac:dyDescent="0.25">
      <c r="A315" s="11" t="s">
        <v>193</v>
      </c>
      <c r="B315" s="17">
        <f t="shared" ref="B315:G315" si="13">SUM(D$240:D$241)</f>
        <v>156763.27891902329</v>
      </c>
      <c r="C315" s="17">
        <f t="shared" si="13"/>
        <v>948776.94954510534</v>
      </c>
      <c r="D315" s="17">
        <f t="shared" si="13"/>
        <v>889232.78570131329</v>
      </c>
      <c r="E315" s="17">
        <f t="shared" si="13"/>
        <v>636.18934160781248</v>
      </c>
      <c r="F315" s="17">
        <f t="shared" si="13"/>
        <v>692903.73861608363</v>
      </c>
      <c r="G315" s="17">
        <f t="shared" si="13"/>
        <v>139600.77996608292</v>
      </c>
      <c r="H315" s="10"/>
    </row>
    <row r="316" spans="1:8" x14ac:dyDescent="0.25">
      <c r="A316" s="11" t="s">
        <v>213</v>
      </c>
      <c r="B316" s="17">
        <f t="shared" ref="B316:G316" si="14">SUM(D$243:D$245)</f>
        <v>6838.2302748000011</v>
      </c>
      <c r="C316" s="17">
        <f t="shared" si="14"/>
        <v>0</v>
      </c>
      <c r="D316" s="17">
        <f t="shared" si="14"/>
        <v>0</v>
      </c>
      <c r="E316" s="17">
        <f t="shared" si="14"/>
        <v>517.09818797125251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5806.4687197646645</v>
      </c>
      <c r="C317" s="17">
        <f t="shared" si="15"/>
        <v>0</v>
      </c>
      <c r="D317" s="17">
        <f t="shared" si="15"/>
        <v>0</v>
      </c>
      <c r="E317" s="17">
        <f t="shared" si="15"/>
        <v>753.51467468962664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348.04948095999998</v>
      </c>
      <c r="C318" s="17">
        <f t="shared" si="16"/>
        <v>0</v>
      </c>
      <c r="D318" s="17">
        <f t="shared" si="16"/>
        <v>0</v>
      </c>
      <c r="E318" s="17">
        <f t="shared" si="16"/>
        <v>84.506318656780579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0</v>
      </c>
      <c r="C319" s="17">
        <f t="shared" si="17"/>
        <v>0</v>
      </c>
      <c r="D319" s="17">
        <f t="shared" si="17"/>
        <v>0</v>
      </c>
      <c r="E319" s="17">
        <f t="shared" si="17"/>
        <v>1.0060276030569115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5996.7525275199996</v>
      </c>
      <c r="C320" s="17">
        <f t="shared" si="18"/>
        <v>35365.621948640008</v>
      </c>
      <c r="D320" s="17">
        <f t="shared" si="18"/>
        <v>97688.616711639974</v>
      </c>
      <c r="E320" s="17">
        <f t="shared" si="18"/>
        <v>26.156717679479698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1381.6104318517782</v>
      </c>
      <c r="C321" s="17">
        <f t="shared" si="19"/>
        <v>0</v>
      </c>
      <c r="D321" s="17">
        <f t="shared" si="19"/>
        <v>0</v>
      </c>
      <c r="E321" s="17">
        <f t="shared" si="19"/>
        <v>130.78358839739849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21502.955819685209</v>
      </c>
      <c r="C323" s="17">
        <f t="shared" si="21"/>
        <v>0</v>
      </c>
      <c r="D323" s="17">
        <f t="shared" si="21"/>
        <v>0</v>
      </c>
      <c r="E323" s="17">
        <f t="shared" si="21"/>
        <v>146.88003004630912</v>
      </c>
      <c r="F323" s="17">
        <f t="shared" si="21"/>
        <v>0</v>
      </c>
      <c r="G323" s="17">
        <f t="shared" si="21"/>
        <v>1706</v>
      </c>
      <c r="H323" s="10"/>
    </row>
    <row r="324" spans="1:8" x14ac:dyDescent="0.25">
      <c r="A324" s="11" t="s">
        <v>184</v>
      </c>
      <c r="B324" s="17">
        <f t="shared" ref="B324:G324" si="22">SUM(D$274:D$276)</f>
        <v>176.9278279104434</v>
      </c>
      <c r="C324" s="17">
        <f t="shared" si="22"/>
        <v>1131.9291490942144</v>
      </c>
      <c r="D324" s="17">
        <f t="shared" si="22"/>
        <v>1196.8820062756456</v>
      </c>
      <c r="E324" s="17">
        <f t="shared" si="22"/>
        <v>11.066303633626028</v>
      </c>
      <c r="F324" s="17">
        <f t="shared" si="22"/>
        <v>0</v>
      </c>
      <c r="G324" s="17">
        <f t="shared" si="22"/>
        <v>404</v>
      </c>
      <c r="H324" s="10"/>
    </row>
    <row r="325" spans="1:8" x14ac:dyDescent="0.25">
      <c r="A325" s="11" t="s">
        <v>185</v>
      </c>
      <c r="B325" s="17">
        <f t="shared" ref="B325:G325" si="23">SUM(D$278:D$279)</f>
        <v>163.46818453135461</v>
      </c>
      <c r="C325" s="17">
        <f t="shared" si="23"/>
        <v>0</v>
      </c>
      <c r="D325" s="17">
        <f t="shared" si="23"/>
        <v>0</v>
      </c>
      <c r="E325" s="17">
        <f t="shared" si="23"/>
        <v>1.0060276030569115</v>
      </c>
      <c r="F325" s="17">
        <f t="shared" si="23"/>
        <v>0</v>
      </c>
      <c r="G325" s="17">
        <f t="shared" si="23"/>
        <v>0</v>
      </c>
      <c r="H325" s="10"/>
    </row>
    <row r="326" spans="1:8" x14ac:dyDescent="0.25">
      <c r="A326" s="11" t="s">
        <v>186</v>
      </c>
      <c r="B326" s="17">
        <f t="shared" ref="B326:G326" si="24">SUM(D$281:D$282)</f>
        <v>0</v>
      </c>
      <c r="C326" s="17">
        <f t="shared" si="24"/>
        <v>0</v>
      </c>
      <c r="D326" s="17">
        <f t="shared" si="24"/>
        <v>0</v>
      </c>
      <c r="E326" s="17">
        <f t="shared" si="24"/>
        <v>0</v>
      </c>
      <c r="F326" s="17">
        <f t="shared" si="24"/>
        <v>0</v>
      </c>
      <c r="G326" s="17">
        <f t="shared" si="24"/>
        <v>0</v>
      </c>
      <c r="H326" s="10"/>
    </row>
    <row r="327" spans="1:8" x14ac:dyDescent="0.25">
      <c r="A327" s="11" t="s">
        <v>194</v>
      </c>
      <c r="B327" s="17">
        <f t="shared" ref="B327:G327" si="25">SUM(D$284:D$285)</f>
        <v>108095.05131667118</v>
      </c>
      <c r="C327" s="17">
        <f t="shared" si="25"/>
        <v>0</v>
      </c>
      <c r="D327" s="17">
        <f t="shared" si="25"/>
        <v>0</v>
      </c>
      <c r="E327" s="17">
        <f t="shared" si="25"/>
        <v>53</v>
      </c>
      <c r="F327" s="17">
        <f t="shared" si="25"/>
        <v>0</v>
      </c>
      <c r="G327" s="17">
        <f t="shared" si="25"/>
        <v>1218</v>
      </c>
      <c r="H327" s="10"/>
    </row>
    <row r="328" spans="1:8" x14ac:dyDescent="0.25">
      <c r="A328" s="11" t="s">
        <v>195</v>
      </c>
      <c r="B328" s="17">
        <f t="shared" ref="B328:G328" si="26">SUM(D$287:D$288)</f>
        <v>12657.308844516067</v>
      </c>
      <c r="C328" s="17">
        <f t="shared" si="26"/>
        <v>57665.426178566748</v>
      </c>
      <c r="D328" s="17">
        <f t="shared" si="26"/>
        <v>64974.522800770712</v>
      </c>
      <c r="E328" s="17">
        <f t="shared" si="26"/>
        <v>33</v>
      </c>
      <c r="F328" s="17">
        <f t="shared" si="26"/>
        <v>0</v>
      </c>
      <c r="G328" s="17">
        <f t="shared" si="26"/>
        <v>532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WPD South Wales in April 16 (Finals)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8760</v>
      </c>
      <c r="C13" s="32">
        <f>Input!B348*24*Input!$F58/$B13</f>
        <v>652.5</v>
      </c>
      <c r="D13" s="32">
        <f>Input!C348*24*Input!$F58/$B13</f>
        <v>3756</v>
      </c>
      <c r="E13" s="32">
        <f>Input!D348*24*Input!$F58/$B13</f>
        <v>4351.5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0.11267581630309487</v>
      </c>
      <c r="D26" s="29">
        <f>IF($B26,Input!C309/$B26,D$13/Input!$F$58/24)</f>
        <v>0.50365385053111134</v>
      </c>
      <c r="E26" s="29">
        <f>IF($B26,Input!D309/$B26,E$13/Input!$F$58/24)</f>
        <v>0.38367033316579385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0.13259929406414261</v>
      </c>
      <c r="D27" s="29">
        <f>IF($B27,Input!C310/$B27,D$13/Input!$F$58/24)</f>
        <v>0.58217461107296831</v>
      </c>
      <c r="E27" s="29">
        <f>IF($B27,Input!D310/$B27,E$13/Input!$F$58/24)</f>
        <v>0.28522609486288908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2.3089739788377813E-6</v>
      </c>
      <c r="D28" s="29">
        <f>IF($B28,Input!C311/$B28,D$13/Input!$F$58/24)</f>
        <v>0.17044975755789471</v>
      </c>
      <c r="E28" s="29">
        <f>IF($B28,Input!D311/$B28,E$13/Input!$F$58/24)</f>
        <v>0.8295479334681265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7.1293097924037416E-2</v>
      </c>
      <c r="D29" s="29">
        <f>IF($B29,Input!C312/$B29,D$13/Input!$F$58/24)</f>
        <v>0.5816906527573692</v>
      </c>
      <c r="E29" s="29">
        <f>IF($B29,Input!D312/$B29,E$13/Input!$F$58/24)</f>
        <v>0.34701624931859337</v>
      </c>
      <c r="F29" s="10"/>
    </row>
    <row r="30" spans="1:6" x14ac:dyDescent="0.25">
      <c r="A30" s="11" t="s">
        <v>174</v>
      </c>
      <c r="B30" s="29">
        <f>SUM(Input!$B313:$D313)</f>
        <v>0.99999999999999989</v>
      </c>
      <c r="C30" s="29">
        <f>IF($B30,Input!B313/$B30,C$13/Input!$F$58/24)</f>
        <v>9.9328056909732509E-2</v>
      </c>
      <c r="D30" s="29">
        <f>IF($B30,Input!C313/$B30,D$13/Input!$F$58/24)</f>
        <v>0.66423145403375639</v>
      </c>
      <c r="E30" s="29">
        <f>IF($B30,Input!D313/$B30,E$13/Input!$F$58/24)</f>
        <v>0.23644048905651122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1.4952542024077378E-4</v>
      </c>
      <c r="D31" s="29">
        <f>IF($B31,Input!C314/$B31,D$13/Input!$F$58/24)</f>
        <v>0.17552470110382434</v>
      </c>
      <c r="E31" s="29">
        <f>IF($B31,Input!D314/$B31,E$13/Input!$F$58/24)</f>
        <v>0.82432577347593483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0.10403758738186612</v>
      </c>
      <c r="D32" s="29">
        <f>IF($B32,Input!C315/$B32,D$13/Input!$F$58/24)</f>
        <v>0.67506332159275484</v>
      </c>
      <c r="E32" s="29">
        <f>IF($B32,Input!D315/$B32,E$13/Input!$F$58/24)</f>
        <v>0.22089909102537905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0.10045806328551889</v>
      </c>
      <c r="D33" s="29">
        <f>IF($B33,Input!C316/$B33,D$13/Input!$F$58/24)</f>
        <v>0.68489387616652664</v>
      </c>
      <c r="E33" s="29">
        <f>IF($B33,Input!D316/$B33,E$13/Input!$F$58/24)</f>
        <v>0.21464806054795446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9.8811628866608658E-2</v>
      </c>
      <c r="D34" s="29">
        <f>IF($B34,Input!C317/$B34,D$13/Input!$F$58/24)</f>
        <v>0.69433027364657418</v>
      </c>
      <c r="E34" s="29">
        <f>IF($B34,Input!D317/$B34,E$13/Input!$F$58/24)</f>
        <v>0.20685809748681719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0.11267581630309487</v>
      </c>
      <c r="C43" s="31">
        <f>D$26</f>
        <v>0.50365385053111134</v>
      </c>
      <c r="D43" s="31">
        <f>E$26</f>
        <v>0.38367033316579385</v>
      </c>
      <c r="E43" s="10"/>
    </row>
    <row r="44" spans="1:6" x14ac:dyDescent="0.25">
      <c r="A44" s="11" t="s">
        <v>172</v>
      </c>
      <c r="B44" s="31">
        <f>C$27</f>
        <v>0.13259929406414261</v>
      </c>
      <c r="C44" s="31">
        <f>D$27</f>
        <v>0.58217461107296831</v>
      </c>
      <c r="D44" s="31">
        <f>E$27</f>
        <v>0.28522609486288908</v>
      </c>
      <c r="E44" s="10"/>
    </row>
    <row r="45" spans="1:6" x14ac:dyDescent="0.25">
      <c r="A45" s="11" t="s">
        <v>211</v>
      </c>
      <c r="B45" s="31">
        <f>C$28</f>
        <v>2.3089739788377813E-6</v>
      </c>
      <c r="C45" s="31">
        <f>D$28</f>
        <v>0.17044975755789471</v>
      </c>
      <c r="D45" s="31">
        <f>E$28</f>
        <v>0.8295479334681265</v>
      </c>
      <c r="E45" s="10"/>
    </row>
    <row r="46" spans="1:6" x14ac:dyDescent="0.25">
      <c r="A46" s="11" t="s">
        <v>173</v>
      </c>
      <c r="B46" s="31">
        <f>C$29</f>
        <v>7.1293097924037416E-2</v>
      </c>
      <c r="C46" s="31">
        <f>D$29</f>
        <v>0.5816906527573692</v>
      </c>
      <c r="D46" s="31">
        <f>E$29</f>
        <v>0.34701624931859337</v>
      </c>
      <c r="E46" s="10"/>
    </row>
    <row r="47" spans="1:6" x14ac:dyDescent="0.25">
      <c r="A47" s="11" t="s">
        <v>174</v>
      </c>
      <c r="B47" s="31">
        <f>C$30</f>
        <v>9.9328056909732509E-2</v>
      </c>
      <c r="C47" s="31">
        <f>D$30</f>
        <v>0.66423145403375639</v>
      </c>
      <c r="D47" s="31">
        <f>E$30</f>
        <v>0.23644048905651122</v>
      </c>
      <c r="E47" s="10"/>
    </row>
    <row r="48" spans="1:6" x14ac:dyDescent="0.25">
      <c r="A48" s="11" t="s">
        <v>212</v>
      </c>
      <c r="B48" s="31">
        <f>C$31</f>
        <v>1.4952542024077378E-4</v>
      </c>
      <c r="C48" s="31">
        <f>D$31</f>
        <v>0.17552470110382434</v>
      </c>
      <c r="D48" s="31">
        <f>E$31</f>
        <v>0.82432577347593483</v>
      </c>
      <c r="E48" s="10"/>
    </row>
    <row r="49" spans="1:5" x14ac:dyDescent="0.25">
      <c r="A49" s="11" t="s">
        <v>175</v>
      </c>
      <c r="B49" s="31">
        <f>C$32</f>
        <v>0.10403758738186612</v>
      </c>
      <c r="C49" s="31">
        <f>D$32</f>
        <v>0.67506332159275484</v>
      </c>
      <c r="D49" s="31">
        <f>E$32</f>
        <v>0.22089909102537905</v>
      </c>
      <c r="E49" s="10"/>
    </row>
    <row r="50" spans="1:5" x14ac:dyDescent="0.25">
      <c r="A50" s="11" t="s">
        <v>176</v>
      </c>
      <c r="B50" s="31">
        <f>C$33</f>
        <v>0.10045806328551889</v>
      </c>
      <c r="C50" s="31">
        <f>D$33</f>
        <v>0.68489387616652664</v>
      </c>
      <c r="D50" s="31">
        <f>E$33</f>
        <v>0.21464806054795446</v>
      </c>
      <c r="E50" s="10"/>
    </row>
    <row r="51" spans="1:5" x14ac:dyDescent="0.25">
      <c r="A51" s="11" t="s">
        <v>192</v>
      </c>
      <c r="B51" s="31">
        <f>C$34</f>
        <v>9.8811628866608658E-2</v>
      </c>
      <c r="C51" s="31">
        <f>D$34</f>
        <v>0.69433027364657418</v>
      </c>
      <c r="D51" s="31">
        <f>E$34</f>
        <v>0.20685809748681719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2.9699709801727828E-2</v>
      </c>
      <c r="E72" s="29">
        <f>IF($B72,Input!D322/$B72,E$13/Input!$F$58/24)</f>
        <v>0.97030029019827213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6.0969126442189762E-2</v>
      </c>
      <c r="E73" s="29">
        <f>IF($B73,Input!D323/$B73,E$13/Input!$F$58/24)</f>
        <v>0.93903087355781023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6.0293321970575882E-3</v>
      </c>
      <c r="E74" s="29">
        <f>IF($B74,Input!D324/$B74,E$13/Input!$F$58/24)</f>
        <v>0.99397066780294241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1.699813362606355E-3</v>
      </c>
      <c r="E75" s="29">
        <f>IF($B75,Input!D325/$B75,E$13/Input!$F$58/24)</f>
        <v>0.99830018663739362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2.9699709801727828E-2</v>
      </c>
      <c r="D85" s="31">
        <f>E$72</f>
        <v>0.97030029019827213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6.0969126442189762E-2</v>
      </c>
      <c r="D86" s="31">
        <f>E$73</f>
        <v>0.93903087355781023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6.0293321970575882E-3</v>
      </c>
      <c r="D87" s="31">
        <f>E$74</f>
        <v>0.99397066780294241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1.699813362606355E-3</v>
      </c>
      <c r="D88" s="31">
        <f>E$75</f>
        <v>0.99830018663739362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3211156.0547578451</v>
      </c>
      <c r="C119" s="10"/>
    </row>
    <row r="120" spans="1:3" x14ac:dyDescent="0.25">
      <c r="A120" s="11" t="s">
        <v>172</v>
      </c>
      <c r="B120" s="17">
        <f>Loads!B303+Loads!C303+Loads!D303</f>
        <v>344799.80694894993</v>
      </c>
      <c r="C120" s="10"/>
    </row>
    <row r="121" spans="1:3" x14ac:dyDescent="0.25">
      <c r="A121" s="11" t="s">
        <v>211</v>
      </c>
      <c r="B121" s="17">
        <f>Loads!B304+Loads!C304+Loads!D304</f>
        <v>3505.0914495277148</v>
      </c>
      <c r="C121" s="10"/>
    </row>
    <row r="122" spans="1:3" x14ac:dyDescent="0.25">
      <c r="A122" s="11" t="s">
        <v>173</v>
      </c>
      <c r="B122" s="17">
        <f>Loads!B305+Loads!C305+Loads!D305</f>
        <v>818961.08522737143</v>
      </c>
      <c r="C122" s="10"/>
    </row>
    <row r="123" spans="1:3" x14ac:dyDescent="0.25">
      <c r="A123" s="11" t="s">
        <v>174</v>
      </c>
      <c r="B123" s="17">
        <f>Loads!B306+Loads!C306+Loads!D306</f>
        <v>300913.31130874052</v>
      </c>
      <c r="C123" s="10"/>
    </row>
    <row r="124" spans="1:3" x14ac:dyDescent="0.25">
      <c r="A124" s="11" t="s">
        <v>212</v>
      </c>
      <c r="B124" s="17">
        <f>Loads!B307+Loads!C307+Loads!D307</f>
        <v>2172.8083513223755</v>
      </c>
      <c r="C124" s="10"/>
    </row>
    <row r="125" spans="1:3" x14ac:dyDescent="0.25">
      <c r="A125" s="11" t="s">
        <v>175</v>
      </c>
      <c r="B125" s="17">
        <f>Loads!B308+Loads!C308+Loads!D308</f>
        <v>298085.94051270676</v>
      </c>
      <c r="C125" s="10"/>
    </row>
    <row r="126" spans="1:3" x14ac:dyDescent="0.25">
      <c r="A126" s="11" t="s">
        <v>176</v>
      </c>
      <c r="B126" s="17">
        <f>Loads!B309+Loads!C309+Loads!D309</f>
        <v>429.92498431999996</v>
      </c>
      <c r="C126" s="10"/>
    </row>
    <row r="127" spans="1:3" x14ac:dyDescent="0.25">
      <c r="A127" s="11" t="s">
        <v>192</v>
      </c>
      <c r="B127" s="17">
        <f>Loads!B310+Loads!C310+Loads!D310</f>
        <v>649.93821551999997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66021.762564447883</v>
      </c>
      <c r="C129" s="10"/>
    </row>
    <row r="130" spans="1:3" x14ac:dyDescent="0.25">
      <c r="A130" s="11" t="s">
        <v>179</v>
      </c>
      <c r="B130" s="17">
        <f>Loads!B313+Loads!C313+Loads!D313</f>
        <v>1356873.8197777662</v>
      </c>
      <c r="C130" s="10"/>
    </row>
    <row r="131" spans="1:3" x14ac:dyDescent="0.25">
      <c r="A131" s="11" t="s">
        <v>180</v>
      </c>
      <c r="B131" s="17">
        <f>Loads!B314+Loads!C314+Loads!D314</f>
        <v>24597.778568048539</v>
      </c>
      <c r="C131" s="10"/>
    </row>
    <row r="132" spans="1:3" x14ac:dyDescent="0.25">
      <c r="A132" s="11" t="s">
        <v>193</v>
      </c>
      <c r="B132" s="17">
        <f>Loads!B315+Loads!C315+Loads!D315</f>
        <v>1994773.014165442</v>
      </c>
      <c r="C132" s="10"/>
    </row>
    <row r="133" spans="1:3" x14ac:dyDescent="0.25">
      <c r="A133" s="11" t="s">
        <v>213</v>
      </c>
      <c r="B133" s="17">
        <f>Loads!B316+Loads!C316+Loads!D316</f>
        <v>6838.2302748000011</v>
      </c>
      <c r="C133" s="10"/>
    </row>
    <row r="134" spans="1:3" x14ac:dyDescent="0.25">
      <c r="A134" s="11" t="s">
        <v>214</v>
      </c>
      <c r="B134" s="17">
        <f>Loads!B317+Loads!C317+Loads!D317</f>
        <v>5806.4687197646645</v>
      </c>
      <c r="C134" s="10"/>
    </row>
    <row r="135" spans="1:3" x14ac:dyDescent="0.25">
      <c r="A135" s="11" t="s">
        <v>215</v>
      </c>
      <c r="B135" s="17">
        <f>Loads!B318+Loads!C318+Loads!D318</f>
        <v>348.04948095999998</v>
      </c>
      <c r="C135" s="10"/>
    </row>
    <row r="136" spans="1:3" x14ac:dyDescent="0.25">
      <c r="A136" s="11" t="s">
        <v>216</v>
      </c>
      <c r="B136" s="17">
        <f>Loads!B319+Loads!C319+Loads!D319</f>
        <v>0</v>
      </c>
      <c r="C136" s="10"/>
    </row>
    <row r="137" spans="1:3" x14ac:dyDescent="0.25">
      <c r="A137" s="11" t="s">
        <v>217</v>
      </c>
      <c r="B137" s="17">
        <f>Loads!B320+Loads!C320+Loads!D320</f>
        <v>139050.99118779998</v>
      </c>
      <c r="C137" s="10"/>
    </row>
    <row r="138" spans="1:3" x14ac:dyDescent="0.25">
      <c r="A138" s="11" t="s">
        <v>181</v>
      </c>
      <c r="B138" s="17">
        <f>Loads!B321+Loads!C321+Loads!D321</f>
        <v>1381.6104318517782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21502.955819685209</v>
      </c>
      <c r="C140" s="10"/>
    </row>
    <row r="141" spans="1:3" x14ac:dyDescent="0.25">
      <c r="A141" s="11" t="s">
        <v>184</v>
      </c>
      <c r="B141" s="17">
        <f>Loads!B324+Loads!C324+Loads!D324</f>
        <v>2505.7389832803037</v>
      </c>
      <c r="C141" s="10"/>
    </row>
    <row r="142" spans="1:3" x14ac:dyDescent="0.25">
      <c r="A142" s="11" t="s">
        <v>185</v>
      </c>
      <c r="B142" s="17">
        <f>Loads!B325+Loads!C325+Loads!D325</f>
        <v>163.46818453135461</v>
      </c>
      <c r="C142" s="10"/>
    </row>
    <row r="143" spans="1:3" x14ac:dyDescent="0.25">
      <c r="A143" s="11" t="s">
        <v>186</v>
      </c>
      <c r="B143" s="17">
        <f>Loads!B326+Loads!C326+Loads!D326</f>
        <v>0</v>
      </c>
      <c r="C143" s="10"/>
    </row>
    <row r="144" spans="1:3" x14ac:dyDescent="0.25">
      <c r="A144" s="11" t="s">
        <v>194</v>
      </c>
      <c r="B144" s="17">
        <f>Loads!B327+Loads!C327+Loads!D327</f>
        <v>108095.05131667118</v>
      </c>
      <c r="C144" s="10"/>
    </row>
    <row r="145" spans="1:6" x14ac:dyDescent="0.25">
      <c r="A145" s="11" t="s">
        <v>195</v>
      </c>
      <c r="B145" s="17">
        <f>Loads!B328+Loads!C328+Loads!D328</f>
        <v>135297.25782385352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0.11267581630309485</v>
      </c>
      <c r="C160" s="29">
        <f>IF($B$119&gt;0,(Loads!$B$302*C$43)/$B$119,0)</f>
        <v>0.50365385053111134</v>
      </c>
      <c r="D160" s="29">
        <f>IF($B$119&gt;0,(Loads!$B$302*D$43)/$B$119,0)</f>
        <v>0.38367033316579385</v>
      </c>
      <c r="E160" s="6">
        <f>IF($C$13&gt;0,$B160*Input!$F$58*24/$C$13,0)</f>
        <v>1.5127052119771813</v>
      </c>
      <c r="F160" s="10"/>
    </row>
    <row r="161" spans="1:6" x14ac:dyDescent="0.25">
      <c r="A161" s="11" t="s">
        <v>173</v>
      </c>
      <c r="B161" s="29">
        <f>IF($B$122&gt;0,(Loads!$B$305*B$46)/$B$122,0)</f>
        <v>7.1293097924037416E-2</v>
      </c>
      <c r="C161" s="29">
        <f>IF($B$122&gt;0,(Loads!$B$305*C$46)/$B$122,0)</f>
        <v>0.5816906527573692</v>
      </c>
      <c r="D161" s="29">
        <f>IF($B$122&gt;0,(Loads!$B$305*D$46)/$B$122,0)</f>
        <v>0.34701624931859337</v>
      </c>
      <c r="E161" s="6">
        <f>IF($C$13&gt;0,$B161*Input!$F$58*24/$C$13,0)</f>
        <v>0.95713032615259419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6.480289574787676E-2</v>
      </c>
      <c r="C178" s="29">
        <f>IF($B$120&gt;0,(Loads!$B$303*C$44+Loads!$C$303*C$85)/$B$120,0)</f>
        <v>0.29970094686020055</v>
      </c>
      <c r="D178" s="29">
        <f>IF($B$120&gt;0,(Loads!$B$303*D$44+Loads!$C$303*D$85)/$B$120,0)</f>
        <v>0.63549615739192256</v>
      </c>
      <c r="E178" s="6">
        <f>IF($C$13&gt;0,$B178*Input!$F$58*24/$C$13,0)</f>
        <v>0.86999749693701212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6.8757075974353807E-2</v>
      </c>
      <c r="C179" s="29">
        <f>IF($B$123&gt;0,(Loads!$B$306*C$47+Loads!$C$306*C$86)/$B$123,0)</f>
        <v>0.47856064067440512</v>
      </c>
      <c r="D179" s="29">
        <f>IF($B$123&gt;0,(Loads!$B$306*D$47+Loads!$C$306*D$86)/$B$123,0)</f>
        <v>0.45268228335124111</v>
      </c>
      <c r="E179" s="6">
        <f>IF($C$13&gt;0,$B179*Input!$F$58*24/$C$13,0)</f>
        <v>0.92308350273615225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8.2322640654511406E-2</v>
      </c>
      <c r="C180" s="29">
        <f>IF($B$125&gt;0,(Loads!$B$308*C$49+Loads!$C$308*C$87)/$B$125,0)</f>
        <v>0.53542112299781308</v>
      </c>
      <c r="D180" s="29">
        <f>IF($B$125&gt;0,(Loads!$B$308*D$49+Loads!$C$308*D$87)/$B$125,0)</f>
        <v>0.38225623634767558</v>
      </c>
      <c r="E180" s="6">
        <f>IF($C$13&gt;0,$B180*Input!$F$58*24/$C$13,0)</f>
        <v>1.1052051067180384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7.9014082657656415E-2</v>
      </c>
      <c r="C181" s="29">
        <f>IF($B$126&gt;0,(Loads!$B$309*C$50+Loads!$C$309*C$88)/$B$126,0)</f>
        <v>0.53905789477597366</v>
      </c>
      <c r="D181" s="29">
        <f>IF($B$126&gt;0,(Loads!$B$309*D$50+Loads!$C$309*D$88)/$B$126,0)</f>
        <v>0.38192802256636993</v>
      </c>
      <c r="E181" s="6">
        <f>IF($C$13&gt;0,$B181*Input!$F$58*24/$C$13,0)</f>
        <v>1.0607867648752034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7.5911914295241148E-2</v>
      </c>
      <c r="C182" s="29">
        <f>IF($B$127&gt;0,(Loads!$B$310*C$51+Loads!$C$310*C$89)/$B$127,0)</f>
        <v>0.53341839245260769</v>
      </c>
      <c r="D182" s="29">
        <f>IF($B$127&gt;0,(Loads!$B$310*D$51+Loads!$C$310*D$89)/$B$127,0)</f>
        <v>0.39066969325215123</v>
      </c>
      <c r="E182" s="6">
        <f>IF($C$13&gt;0,$B182*Input!$F$58*24/$C$13,0)</f>
        <v>1.0191392631820881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8.005211316513236E-2</v>
      </c>
      <c r="C202" s="29">
        <f>IF($B$129&gt;0,(Loads!$B$312*C$53+Loads!$C$312*C$91+Loads!$D$312*C$103)/$B$129,0)</f>
        <v>0.52494243798343387</v>
      </c>
      <c r="D202" s="29">
        <f>IF($B$129&gt;0,(Loads!$B$312*D$53+Loads!$C$312*D$91+Loads!$D$312*D$103)/$B$129,0)</f>
        <v>0.3950054488514339</v>
      </c>
      <c r="E202" s="6">
        <f>IF($C$13&gt;0,$B202*Input!$F$58*24/$C$13,0)</f>
        <v>1.0747226227226965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8.2873329246597363E-2</v>
      </c>
      <c r="C203" s="29">
        <f>IF($B$130&gt;0,(Loads!$B$313*C$54+Loads!$C$313*C$92+Loads!$D$313*C$104)/$B$130,0)</f>
        <v>0.52484960362353628</v>
      </c>
      <c r="D203" s="29">
        <f>IF($B$130&gt;0,(Loads!$B$313*D$54+Loads!$C$313*D$92+Loads!$D$313*D$104)/$B$130,0)</f>
        <v>0.39227706712986626</v>
      </c>
      <c r="E203" s="6">
        <f>IF($C$13&gt;0,$B203*Input!$F$58*24/$C$13,0)</f>
        <v>1.1125982593106405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8.5877940256137777E-2</v>
      </c>
      <c r="C204" s="29">
        <f>IF($B$131&gt;0,(Loads!$B$314*C$55+Loads!$C$314*C$93+Loads!$D$314*C$105)/$B$131,0)</f>
        <v>0.5206979876795611</v>
      </c>
      <c r="D204" s="29">
        <f>IF($B$131&gt;0,(Loads!$B$314*D$55+Loads!$C$314*D$93+Loads!$D$314*D$105)/$B$131,0)</f>
        <v>0.39342407206430102</v>
      </c>
      <c r="E204" s="6">
        <f>IF($C$13&gt;0,$B204*Input!$F$58*24/$C$13,0)</f>
        <v>1.1529360255076888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7.8587026095602516E-2</v>
      </c>
      <c r="C205" s="29">
        <f>IF($B$132&gt;0,(Loads!$B$315*C$56+Loads!$C$315*C$94+Loads!$D$315*C$106)/$B$132,0)</f>
        <v>0.47563153441899125</v>
      </c>
      <c r="D205" s="29">
        <f>IF($B$132&gt;0,(Loads!$B$315*D$56+Loads!$C$315*D$94+Loads!$D$315*D$106)/$B$132,0)</f>
        <v>0.44578143948540622</v>
      </c>
      <c r="E205" s="6">
        <f>IF($C$13&gt;0,$B205*Input!$F$58*24/$C$13,0)</f>
        <v>1.0550534078122269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1.5127052119771813</v>
      </c>
      <c r="C218" s="6">
        <f>IF($B218&lt;&gt;0,Loads!B$46/$B218,IF(Loads!B$46&lt;0,-1,1))</f>
        <v>1.3154041214403933</v>
      </c>
      <c r="D218" s="10"/>
    </row>
    <row r="219" spans="1:4" x14ac:dyDescent="0.25">
      <c r="A219" s="11" t="s">
        <v>172</v>
      </c>
      <c r="B219" s="7">
        <f>E$178</f>
        <v>0.86999749693701212</v>
      </c>
      <c r="C219" s="6">
        <f>IF($B219&lt;&gt;0,Loads!B$47/$B219,IF(Loads!B$47&lt;0,-1,1))</f>
        <v>1.370374707722033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0.95713032615259419</v>
      </c>
      <c r="C221" s="6">
        <f>IF($B221&lt;&gt;0,Loads!B$49/$B221,IF(Loads!B$49&lt;0,-1,1))</f>
        <v>1.5127168147845935</v>
      </c>
      <c r="D221" s="10"/>
    </row>
    <row r="222" spans="1:4" x14ac:dyDescent="0.25">
      <c r="A222" s="11" t="s">
        <v>174</v>
      </c>
      <c r="B222" s="7">
        <f>E$179</f>
        <v>0.92308350273615225</v>
      </c>
      <c r="C222" s="6">
        <f>IF($B222&lt;&gt;0,Loads!B$50/$B222,IF(Loads!B$50&lt;0,-1,1))</f>
        <v>1.4071722668592064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1.1052051067180384</v>
      </c>
      <c r="C224" s="6">
        <f>IF($B224&lt;&gt;0,Loads!B$52/$B224,IF(Loads!B$52&lt;0,-1,1))</f>
        <v>1.2339468905711171</v>
      </c>
      <c r="D224" s="10"/>
    </row>
    <row r="225" spans="1:4" x14ac:dyDescent="0.25">
      <c r="A225" s="11" t="s">
        <v>176</v>
      </c>
      <c r="B225" s="7">
        <f>E$181</f>
        <v>1.0607867648752034</v>
      </c>
      <c r="C225" s="6">
        <f>IF($B225&lt;&gt;0,Loads!B$53/$B225,IF(Loads!B$53&lt;0,-1,1))</f>
        <v>1.2856159692362712</v>
      </c>
      <c r="D225" s="10"/>
    </row>
    <row r="226" spans="1:4" x14ac:dyDescent="0.25">
      <c r="A226" s="11" t="s">
        <v>192</v>
      </c>
      <c r="B226" s="7">
        <f>E$182</f>
        <v>1.0191392631820881</v>
      </c>
      <c r="C226" s="6">
        <f>IF($B226&lt;&gt;0,Loads!B$54/$B226,IF(Loads!B$54&lt;0,-1,1))</f>
        <v>1.3804196410668901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1.0747226227226965</v>
      </c>
      <c r="C228" s="6">
        <f>IF($B228&lt;&gt;0,Loads!B$56/$B228,IF(Loads!B$56&lt;0,-1,1))</f>
        <v>1.3188735922842059</v>
      </c>
      <c r="D228" s="10"/>
    </row>
    <row r="229" spans="1:4" x14ac:dyDescent="0.25">
      <c r="A229" s="11" t="s">
        <v>179</v>
      </c>
      <c r="B229" s="7">
        <f>E$203</f>
        <v>1.1125982593106405</v>
      </c>
      <c r="C229" s="6">
        <f>IF($B229&lt;&gt;0,Loads!B$57/$B229,IF(Loads!B$57&lt;0,-1,1))</f>
        <v>1.1584510155706629</v>
      </c>
      <c r="D229" s="10"/>
    </row>
    <row r="230" spans="1:4" x14ac:dyDescent="0.25">
      <c r="A230" s="11" t="s">
        <v>180</v>
      </c>
      <c r="B230" s="7">
        <f>E$204</f>
        <v>1.1529360255076888</v>
      </c>
      <c r="C230" s="6">
        <f>IF($B230&lt;&gt;0,Loads!B$58/$B230,IF(Loads!B$58&lt;0,-1,1))</f>
        <v>1.1179202964475046</v>
      </c>
      <c r="D230" s="10"/>
    </row>
    <row r="231" spans="1:4" x14ac:dyDescent="0.25">
      <c r="A231" s="11" t="s">
        <v>193</v>
      </c>
      <c r="B231" s="7">
        <f>E$205</f>
        <v>1.0550534078122269</v>
      </c>
      <c r="C231" s="6">
        <f>IF($B231&lt;&gt;0,Loads!B$59/$B231,IF(Loads!B$59&lt;0,-1,1))</f>
        <v>1.0810178175650291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0.56762375683506283</v>
      </c>
      <c r="D247" s="29">
        <f>IF($B247,Input!C355/$B247,Input!C$348/$B$13)</f>
        <v>0.42868067314012476</v>
      </c>
      <c r="E247" s="29">
        <f>IF($B247,Input!D355/$B247,Input!D$348/$B$13)</f>
        <v>3.6955700248124754E-3</v>
      </c>
      <c r="F247" s="10"/>
    </row>
    <row r="248" spans="1:6" x14ac:dyDescent="0.25">
      <c r="A248" s="11" t="s">
        <v>140</v>
      </c>
      <c r="B248" s="29">
        <f>SUM(Input!$B356:$D356)</f>
        <v>1</v>
      </c>
      <c r="C248" s="29">
        <f>IF($B248,Input!B356/$B248,Input!B$348/$B$13)</f>
        <v>0.64295595897706448</v>
      </c>
      <c r="D248" s="29">
        <f>IF($B248,Input!C356/$B248,Input!C$348/$B$13)</f>
        <v>0.29675812280232788</v>
      </c>
      <c r="E248" s="29">
        <f>IF($B248,Input!D356/$B248,Input!D$348/$B$13)</f>
        <v>6.0285918220607672E-2</v>
      </c>
      <c r="F248" s="10"/>
    </row>
    <row r="249" spans="1:6" x14ac:dyDescent="0.25">
      <c r="A249" s="11" t="s">
        <v>141</v>
      </c>
      <c r="B249" s="29">
        <f>SUM(Input!$B357:$D357)</f>
        <v>1</v>
      </c>
      <c r="C249" s="29">
        <f>IF($B249,Input!B357/$B249,Input!B$348/$B$13)</f>
        <v>0.64295595897706448</v>
      </c>
      <c r="D249" s="29">
        <f>IF($B249,Input!C357/$B249,Input!C$348/$B$13)</f>
        <v>0.29675812280232788</v>
      </c>
      <c r="E249" s="29">
        <f>IF($B249,Input!D357/$B249,Input!D$348/$B$13)</f>
        <v>6.0285918220607672E-2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0.52994203457233025</v>
      </c>
      <c r="D250" s="29">
        <f>IF($B250,Input!C358/$B250,Input!C$348/$B$13)</f>
        <v>0.38962870839196934</v>
      </c>
      <c r="E250" s="29">
        <f>IF($B250,Input!D358/$B250,Input!D$348/$B$13)</f>
        <v>8.0429257035700363E-2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0.52994203457233025</v>
      </c>
      <c r="D251" s="29">
        <f>IF($B251,Input!C359/$B251,Input!C$348/$B$13)</f>
        <v>0.38962870839196934</v>
      </c>
      <c r="E251" s="29">
        <f>IF($B251,Input!D359/$B251,Input!D$348/$B$13)</f>
        <v>8.0429257035700363E-2</v>
      </c>
      <c r="F251" s="10"/>
    </row>
    <row r="252" spans="1:6" x14ac:dyDescent="0.25">
      <c r="A252" s="11" t="s">
        <v>148</v>
      </c>
      <c r="B252" s="29">
        <f>SUM(Input!$B360:$D360)</f>
        <v>1</v>
      </c>
      <c r="C252" s="29">
        <f>IF($B252,Input!B360/$B252,Input!B$348/$B$13)</f>
        <v>0.64295595897706448</v>
      </c>
      <c r="D252" s="29">
        <f>IF($B252,Input!C360/$B252,Input!C$348/$B$13)</f>
        <v>0.29675812280232788</v>
      </c>
      <c r="E252" s="29">
        <f>IF($B252,Input!D360/$B252,Input!D$348/$B$13)</f>
        <v>6.0285918220607672E-2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0.52994203457233025</v>
      </c>
      <c r="D253" s="29">
        <f>IF($B253,Input!C361/$B253,Input!C$348/$B$13)</f>
        <v>0.38962870839196934</v>
      </c>
      <c r="E253" s="29">
        <f>IF($B253,Input!D361/$B253,Input!D$348/$B$13)</f>
        <v>8.0429257035700363E-2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0.52994203457233025</v>
      </c>
      <c r="D254" s="29">
        <f>IF($B254,Input!C362/$B254,Input!C$348/$B$13)</f>
        <v>0.38962870839196934</v>
      </c>
      <c r="E254" s="29">
        <f>IF($B254,Input!D362/$B254,Input!D$348/$B$13)</f>
        <v>8.0429257035700363E-2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0.52994203457233025</v>
      </c>
      <c r="D255" s="29">
        <f>IF($B255,Input!C363/$B255,Input!C$348/$B$13)</f>
        <v>0.38962870839196934</v>
      </c>
      <c r="E255" s="29">
        <f>IF($B255,Input!D363/$B255,Input!D$348/$B$13)</f>
        <v>8.0429257035700363E-2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0.56762375683506283</v>
      </c>
      <c r="D263" s="31">
        <f>D$247</f>
        <v>0.42868067314012476</v>
      </c>
      <c r="E263" s="31">
        <f>E$247</f>
        <v>3.6955700248124754E-3</v>
      </c>
      <c r="G263" s="31">
        <f>C$248</f>
        <v>0.64295595897706448</v>
      </c>
      <c r="H263" s="31">
        <f>D$248</f>
        <v>0.29675812280232788</v>
      </c>
      <c r="I263" s="31">
        <f>E$248</f>
        <v>6.0285918220607672E-2</v>
      </c>
      <c r="K263" s="31">
        <f>C$249</f>
        <v>0.64295595897706448</v>
      </c>
      <c r="L263" s="31">
        <f>D$249</f>
        <v>0.29675812280232788</v>
      </c>
      <c r="M263" s="31">
        <f>E$249</f>
        <v>6.0285918220607672E-2</v>
      </c>
      <c r="O263" s="31">
        <f>C$250</f>
        <v>0.52994203457233025</v>
      </c>
      <c r="P263" s="31">
        <f>D$250</f>
        <v>0.38962870839196934</v>
      </c>
      <c r="Q263" s="31">
        <f>E$250</f>
        <v>8.0429257035700363E-2</v>
      </c>
      <c r="S263" s="31">
        <f>C$251</f>
        <v>0.52994203457233025</v>
      </c>
      <c r="T263" s="31">
        <f>D$251</f>
        <v>0.38962870839196934</v>
      </c>
      <c r="U263" s="31">
        <f>E$251</f>
        <v>8.0429257035700363E-2</v>
      </c>
      <c r="W263" s="31">
        <f>C$252</f>
        <v>0.64295595897706448</v>
      </c>
      <c r="X263" s="31">
        <f>D$252</f>
        <v>0.29675812280232788</v>
      </c>
      <c r="Y263" s="31">
        <f>E$252</f>
        <v>6.0285918220607672E-2</v>
      </c>
      <c r="AA263" s="31">
        <f>C$253</f>
        <v>0.52994203457233025</v>
      </c>
      <c r="AB263" s="31">
        <f>D$253</f>
        <v>0.38962870839196934</v>
      </c>
      <c r="AC263" s="31">
        <f>E$253</f>
        <v>8.0429257035700363E-2</v>
      </c>
      <c r="AE263" s="31">
        <f>C$254</f>
        <v>0.52994203457233025</v>
      </c>
      <c r="AF263" s="31">
        <f>D$254</f>
        <v>0.38962870839196934</v>
      </c>
      <c r="AG263" s="31">
        <f>E$254</f>
        <v>8.0429257035700363E-2</v>
      </c>
      <c r="AI263" s="31">
        <f>C$255</f>
        <v>0.52994203457233025</v>
      </c>
      <c r="AJ263" s="31">
        <f>D$255</f>
        <v>0.38962870839196934</v>
      </c>
      <c r="AK263" s="31">
        <f>E$255</f>
        <v>8.0429257035700363E-2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10.024052952512633</v>
      </c>
      <c r="D274" s="6">
        <f>IF(D$13&gt;0,$C218*D$263*24*Input!$F$58/D$13,0)</f>
        <v>1.3151389031570748</v>
      </c>
      <c r="E274" s="6">
        <f>IF(E$13&gt;0,$C218*E$263*24*Input!$F$58/E$13,0)</f>
        <v>9.7860121901364554E-3</v>
      </c>
      <c r="G274" s="6">
        <f>IF(C$13&gt;0,$C218*G$263*24*Input!$F$58/C$13,0)</f>
        <v>11.354395409479658</v>
      </c>
      <c r="H274" s="6">
        <f>IF(D$13&gt;0,$C218*H$263*24*Input!$F$58/D$13,0)</f>
        <v>0.91041695270837186</v>
      </c>
      <c r="I274" s="6">
        <f>IF(E$13&gt;0,$C218*I$263*24*Input!$F$58/E$13,0)</f>
        <v>0.15963944036762567</v>
      </c>
      <c r="K274" s="6">
        <f>IF(C$13&gt;0,$C218*K$263*24*Input!$F$58/C$13,0)</f>
        <v>11.354395409479658</v>
      </c>
      <c r="L274" s="6">
        <f>IF(D$13&gt;0,$C218*L$263*24*Input!$F$58/D$13,0)</f>
        <v>0.91041695270837186</v>
      </c>
      <c r="M274" s="6">
        <f>IF(E$13&gt;0,$C218*M$263*24*Input!$F$58/E$13,0)</f>
        <v>0.15963944036762567</v>
      </c>
      <c r="O274" s="6">
        <f>IF(C$13&gt;0,$C218*O$263*24*Input!$F$58/C$13,0)</f>
        <v>9.3586058588081649</v>
      </c>
      <c r="P274" s="6">
        <f>IF(D$13&gt;0,$C218*P$263*24*Input!$F$58/D$13,0)</f>
        <v>1.1953323401300779</v>
      </c>
      <c r="Q274" s="6">
        <f>IF(E$13&gt;0,$C218*Q$263*24*Input!$F$58/E$13,0)</f>
        <v>0.21297977971204074</v>
      </c>
      <c r="S274" s="6">
        <f>IF(C$13&gt;0,$C218*S$263*24*Input!$F$58/C$13,0)</f>
        <v>9.3586058588081649</v>
      </c>
      <c r="T274" s="6">
        <f>IF(D$13&gt;0,$C218*T$263*24*Input!$F$58/D$13,0)</f>
        <v>1.1953323401300779</v>
      </c>
      <c r="U274" s="6">
        <f>IF(E$13&gt;0,$C218*U$263*24*Input!$F$58/E$13,0)</f>
        <v>0.21297977971204074</v>
      </c>
      <c r="W274" s="6">
        <f>IF(C$13&gt;0,$C218*W$263*24*Input!$F$58/C$13,0)</f>
        <v>11.354395409479658</v>
      </c>
      <c r="X274" s="6">
        <f>IF(D$13&gt;0,$C218*X$263*24*Input!$F$58/D$13,0)</f>
        <v>0.91041695270837186</v>
      </c>
      <c r="Y274" s="6">
        <f>IF(E$13&gt;0,$C218*Y$263*24*Input!$F$58/E$13,0)</f>
        <v>0.15963944036762567</v>
      </c>
      <c r="AA274" s="6">
        <f>IF(C$13&gt;0,$C218*AA$263*24*Input!$F$58/C$13,0)</f>
        <v>9.3586058588081649</v>
      </c>
      <c r="AB274" s="6">
        <f>IF(D$13&gt;0,$C218*AB$263*24*Input!$F$58/D$13,0)</f>
        <v>1.1953323401300779</v>
      </c>
      <c r="AC274" s="6">
        <f>IF(E$13&gt;0,$C218*AC$263*24*Input!$F$58/E$13,0)</f>
        <v>0.21297977971204074</v>
      </c>
      <c r="AE274" s="6">
        <f>IF(C$13&gt;0,$C218*AE$263*24*Input!$F$58/C$13,0)</f>
        <v>9.3586058588081649</v>
      </c>
      <c r="AF274" s="6">
        <f>IF(D$13&gt;0,$C218*AF$263*24*Input!$F$58/D$13,0)</f>
        <v>1.1953323401300779</v>
      </c>
      <c r="AG274" s="6">
        <f>IF(E$13&gt;0,$C218*AG$263*24*Input!$F$58/E$13,0)</f>
        <v>0.21297977971204074</v>
      </c>
      <c r="AI274" s="6">
        <f>IF(C$13&gt;0,$C218*AI$263*24*Input!$F$58/C$13,0)</f>
        <v>9.3586058588081649</v>
      </c>
      <c r="AJ274" s="6">
        <f>IF(D$13&gt;0,$C218*AJ$263*24*Input!$F$58/D$13,0)</f>
        <v>1.1953323401300779</v>
      </c>
      <c r="AK274" s="6">
        <f>IF(E$13&gt;0,$C218*AK$263*24*Input!$F$58/E$13,0)</f>
        <v>0.21297977971204074</v>
      </c>
      <c r="AL274" s="10"/>
    </row>
    <row r="275" spans="1:38" x14ac:dyDescent="0.25">
      <c r="A275" s="11" t="s">
        <v>172</v>
      </c>
      <c r="C275" s="6">
        <f>IF(C$13&gt;0,$C219*C$263*24*Input!$F$58/C$13,0)</f>
        <v>10.442956967435771</v>
      </c>
      <c r="D275" s="6">
        <f>IF(D$13&gt;0,$C219*D$263*24*Input!$F$58/D$13,0)</f>
        <v>1.370098405997292</v>
      </c>
      <c r="E275" s="6">
        <f>IF(E$13&gt;0,$C219*E$263*24*Input!$F$58/E$13,0)</f>
        <v>1.0194968509097973E-2</v>
      </c>
      <c r="G275" s="6">
        <f>IF(C$13&gt;0,$C219*G$263*24*Input!$F$58/C$13,0)</f>
        <v>11.828894282000441</v>
      </c>
      <c r="H275" s="6">
        <f>IF(D$13&gt;0,$C219*H$263*24*Input!$F$58/D$13,0)</f>
        <v>0.94846317199216235</v>
      </c>
      <c r="I275" s="6">
        <f>IF(E$13&gt;0,$C219*I$263*24*Input!$F$58/E$13,0)</f>
        <v>0.16631075413929908</v>
      </c>
      <c r="K275" s="6">
        <f>IF(C$13&gt;0,$C219*K$263*24*Input!$F$58/C$13,0)</f>
        <v>11.828894282000441</v>
      </c>
      <c r="L275" s="6">
        <f>IF(D$13&gt;0,$C219*L$263*24*Input!$F$58/D$13,0)</f>
        <v>0.94846317199216235</v>
      </c>
      <c r="M275" s="6">
        <f>IF(E$13&gt;0,$C219*M$263*24*Input!$F$58/E$13,0)</f>
        <v>0.16631075413929908</v>
      </c>
      <c r="O275" s="6">
        <f>IF(C$13&gt;0,$C219*O$263*24*Input!$F$58/C$13,0)</f>
        <v>9.7497009165567601</v>
      </c>
      <c r="P275" s="6">
        <f>IF(D$13&gt;0,$C219*P$263*24*Input!$F$58/D$13,0)</f>
        <v>1.2452851405412573</v>
      </c>
      <c r="Q275" s="6">
        <f>IF(E$13&gt;0,$C219*Q$263*24*Input!$F$58/E$13,0)</f>
        <v>0.2218801801031276</v>
      </c>
      <c r="S275" s="6">
        <f>IF(C$13&gt;0,$C219*S$263*24*Input!$F$58/C$13,0)</f>
        <v>9.7497009165567601</v>
      </c>
      <c r="T275" s="6">
        <f>IF(D$13&gt;0,$C219*T$263*24*Input!$F$58/D$13,0)</f>
        <v>1.2452851405412573</v>
      </c>
      <c r="U275" s="6">
        <f>IF(E$13&gt;0,$C219*U$263*24*Input!$F$58/E$13,0)</f>
        <v>0.2218801801031276</v>
      </c>
      <c r="W275" s="6">
        <f>IF(C$13&gt;0,$C219*W$263*24*Input!$F$58/C$13,0)</f>
        <v>11.828894282000441</v>
      </c>
      <c r="X275" s="6">
        <f>IF(D$13&gt;0,$C219*X$263*24*Input!$F$58/D$13,0)</f>
        <v>0.94846317199216235</v>
      </c>
      <c r="Y275" s="6">
        <f>IF(E$13&gt;0,$C219*Y$263*24*Input!$F$58/E$13,0)</f>
        <v>0.16631075413929908</v>
      </c>
      <c r="AA275" s="6">
        <f>IF(C$13&gt;0,$C219*AA$263*24*Input!$F$58/C$13,0)</f>
        <v>9.7497009165567601</v>
      </c>
      <c r="AB275" s="6">
        <f>IF(D$13&gt;0,$C219*AB$263*24*Input!$F$58/D$13,0)</f>
        <v>1.2452851405412573</v>
      </c>
      <c r="AC275" s="6">
        <f>IF(E$13&gt;0,$C219*AC$263*24*Input!$F$58/E$13,0)</f>
        <v>0.2218801801031276</v>
      </c>
      <c r="AE275" s="6">
        <f>IF(C$13&gt;0,$C219*AE$263*24*Input!$F$58/C$13,0)</f>
        <v>9.7497009165567601</v>
      </c>
      <c r="AF275" s="6">
        <f>IF(D$13&gt;0,$C219*AF$263*24*Input!$F$58/D$13,0)</f>
        <v>1.2452851405412573</v>
      </c>
      <c r="AG275" s="6">
        <f>IF(E$13&gt;0,$C219*AG$263*24*Input!$F$58/E$13,0)</f>
        <v>0.2218801801031276</v>
      </c>
      <c r="AI275" s="6">
        <f>IF(C$13&gt;0,$C219*AI$263*24*Input!$F$58/C$13,0)</f>
        <v>9.7497009165567601</v>
      </c>
      <c r="AJ275" s="6">
        <f>IF(D$13&gt;0,$C219*AJ$263*24*Input!$F$58/D$13,0)</f>
        <v>1.2452851405412573</v>
      </c>
      <c r="AK275" s="6">
        <f>IF(E$13&gt;0,$C219*AK$263*24*Input!$F$58/E$13,0)</f>
        <v>0.2218801801031276</v>
      </c>
      <c r="AL275" s="10"/>
    </row>
    <row r="276" spans="1:38" x14ac:dyDescent="0.25">
      <c r="A276" s="11" t="s">
        <v>211</v>
      </c>
      <c r="C276" s="6">
        <f>IF(C$13&gt;0,$C220*C$263*24*Input!$F$58/C$13,0)</f>
        <v>7.6205120457856701</v>
      </c>
      <c r="D276" s="6">
        <f>IF(D$13&gt;0,$C220*D$263*24*Input!$F$58/D$13,0)</f>
        <v>0.99979837505524305</v>
      </c>
      <c r="E276" s="6">
        <f>IF(E$13&gt;0,$C220*E$263*24*Input!$F$58/E$13,0)</f>
        <v>7.439548067874821E-3</v>
      </c>
      <c r="G276" s="6">
        <f>IF(C$13&gt;0,$C220*G$263*24*Input!$F$58/C$13,0)</f>
        <v>8.6318685067265672</v>
      </c>
      <c r="H276" s="6">
        <f>IF(D$13&gt;0,$C220*H$263*24*Input!$F$58/D$13,0)</f>
        <v>0.69211958353258574</v>
      </c>
      <c r="I276" s="6">
        <f>IF(E$13&gt;0,$C220*I$263*24*Input!$F$58/E$13,0)</f>
        <v>0.12136151754855182</v>
      </c>
      <c r="K276" s="6">
        <f>IF(C$13&gt;0,$C220*K$263*24*Input!$F$58/C$13,0)</f>
        <v>8.6318685067265672</v>
      </c>
      <c r="L276" s="6">
        <f>IF(D$13&gt;0,$C220*L$263*24*Input!$F$58/D$13,0)</f>
        <v>0.69211958353258574</v>
      </c>
      <c r="M276" s="6">
        <f>IF(E$13&gt;0,$C220*M$263*24*Input!$F$58/E$13,0)</f>
        <v>0.12136151754855182</v>
      </c>
      <c r="O276" s="6">
        <f>IF(C$13&gt;0,$C220*O$263*24*Input!$F$58/C$13,0)</f>
        <v>7.1146240963273755</v>
      </c>
      <c r="P276" s="6">
        <f>IF(D$13&gt;0,$C220*P$263*24*Input!$F$58/D$13,0)</f>
        <v>0.90871871286305939</v>
      </c>
      <c r="Q276" s="6">
        <f>IF(E$13&gt;0,$C220*Q$263*24*Input!$F$58/E$13,0)</f>
        <v>0.16191205139210274</v>
      </c>
      <c r="S276" s="6">
        <f>IF(C$13&gt;0,$C220*S$263*24*Input!$F$58/C$13,0)</f>
        <v>7.1146240963273755</v>
      </c>
      <c r="T276" s="6">
        <f>IF(D$13&gt;0,$C220*T$263*24*Input!$F$58/D$13,0)</f>
        <v>0.90871871286305939</v>
      </c>
      <c r="U276" s="6">
        <f>IF(E$13&gt;0,$C220*U$263*24*Input!$F$58/E$13,0)</f>
        <v>0.16191205139210274</v>
      </c>
      <c r="W276" s="6">
        <f>IF(C$13&gt;0,$C220*W$263*24*Input!$F$58/C$13,0)</f>
        <v>8.6318685067265672</v>
      </c>
      <c r="X276" s="6">
        <f>IF(D$13&gt;0,$C220*X$263*24*Input!$F$58/D$13,0)</f>
        <v>0.69211958353258574</v>
      </c>
      <c r="Y276" s="6">
        <f>IF(E$13&gt;0,$C220*Y$263*24*Input!$F$58/E$13,0)</f>
        <v>0.12136151754855182</v>
      </c>
      <c r="AA276" s="6">
        <f>IF(C$13&gt;0,$C220*AA$263*24*Input!$F$58/C$13,0)</f>
        <v>7.1146240963273755</v>
      </c>
      <c r="AB276" s="6">
        <f>IF(D$13&gt;0,$C220*AB$263*24*Input!$F$58/D$13,0)</f>
        <v>0.90871871286305939</v>
      </c>
      <c r="AC276" s="6">
        <f>IF(E$13&gt;0,$C220*AC$263*24*Input!$F$58/E$13,0)</f>
        <v>0.16191205139210274</v>
      </c>
      <c r="AE276" s="6">
        <f>IF(C$13&gt;0,$C220*AE$263*24*Input!$F$58/C$13,0)</f>
        <v>7.1146240963273755</v>
      </c>
      <c r="AF276" s="6">
        <f>IF(D$13&gt;0,$C220*AF$263*24*Input!$F$58/D$13,0)</f>
        <v>0.90871871286305939</v>
      </c>
      <c r="AG276" s="6">
        <f>IF(E$13&gt;0,$C220*AG$263*24*Input!$F$58/E$13,0)</f>
        <v>0.16191205139210274</v>
      </c>
      <c r="AI276" s="6">
        <f>IF(C$13&gt;0,$C220*AI$263*24*Input!$F$58/C$13,0)</f>
        <v>7.1146240963273755</v>
      </c>
      <c r="AJ276" s="6">
        <f>IF(D$13&gt;0,$C220*AJ$263*24*Input!$F$58/D$13,0)</f>
        <v>0.90871871286305939</v>
      </c>
      <c r="AK276" s="6">
        <f>IF(E$13&gt;0,$C220*AK$263*24*Input!$F$58/E$13,0)</f>
        <v>0.16191205139210274</v>
      </c>
      <c r="AL276" s="10"/>
    </row>
    <row r="277" spans="1:38" x14ac:dyDescent="0.25">
      <c r="A277" s="11" t="s">
        <v>173</v>
      </c>
      <c r="C277" s="6">
        <f>IF(C$13&gt;0,$C221*C$263*24*Input!$F$58/C$13,0)</f>
        <v>11.527676708928526</v>
      </c>
      <c r="D277" s="6">
        <f>IF(D$13&gt;0,$C221*D$263*24*Input!$F$58/D$13,0)</f>
        <v>1.5124118133403797</v>
      </c>
      <c r="E277" s="6">
        <f>IF(E$13&gt;0,$C221*E$263*24*Input!$F$58/E$13,0)</f>
        <v>1.1253929456672477E-2</v>
      </c>
      <c r="G277" s="6">
        <f>IF(C$13&gt;0,$C221*G$263*24*Input!$F$58/C$13,0)</f>
        <v>13.057572633134859</v>
      </c>
      <c r="H277" s="6">
        <f>IF(D$13&gt;0,$C221*H$263*24*Input!$F$58/D$13,0)</f>
        <v>1.0469809318514527</v>
      </c>
      <c r="I277" s="6">
        <f>IF(E$13&gt;0,$C221*I$263*24*Input!$F$58/E$13,0)</f>
        <v>0.18358560826346987</v>
      </c>
      <c r="K277" s="6">
        <f>IF(C$13&gt;0,$C221*K$263*24*Input!$F$58/C$13,0)</f>
        <v>13.057572633134859</v>
      </c>
      <c r="L277" s="6">
        <f>IF(D$13&gt;0,$C221*L$263*24*Input!$F$58/D$13,0)</f>
        <v>1.0469809318514527</v>
      </c>
      <c r="M277" s="6">
        <f>IF(E$13&gt;0,$C221*M$263*24*Input!$F$58/E$13,0)</f>
        <v>0.18358560826346987</v>
      </c>
      <c r="O277" s="6">
        <f>IF(C$13&gt;0,$C221*O$263*24*Input!$F$58/C$13,0)</f>
        <v>10.762411501386067</v>
      </c>
      <c r="P277" s="6">
        <f>IF(D$13&gt;0,$C221*P$263*24*Input!$F$58/D$13,0)</f>
        <v>1.3746340768573628</v>
      </c>
      <c r="Q277" s="6">
        <f>IF(E$13&gt;0,$C221*Q$263*24*Input!$F$58/E$13,0)</f>
        <v>0.24492708265710114</v>
      </c>
      <c r="S277" s="6">
        <f>IF(C$13&gt;0,$C221*S$263*24*Input!$F$58/C$13,0)</f>
        <v>10.762411501386067</v>
      </c>
      <c r="T277" s="6">
        <f>IF(D$13&gt;0,$C221*T$263*24*Input!$F$58/D$13,0)</f>
        <v>1.3746340768573628</v>
      </c>
      <c r="U277" s="6">
        <f>IF(E$13&gt;0,$C221*U$263*24*Input!$F$58/E$13,0)</f>
        <v>0.24492708265710114</v>
      </c>
      <c r="W277" s="6">
        <f>IF(C$13&gt;0,$C221*W$263*24*Input!$F$58/C$13,0)</f>
        <v>13.057572633134859</v>
      </c>
      <c r="X277" s="6">
        <f>IF(D$13&gt;0,$C221*X$263*24*Input!$F$58/D$13,0)</f>
        <v>1.0469809318514527</v>
      </c>
      <c r="Y277" s="6">
        <f>IF(E$13&gt;0,$C221*Y$263*24*Input!$F$58/E$13,0)</f>
        <v>0.18358560826346987</v>
      </c>
      <c r="AA277" s="6">
        <f>IF(C$13&gt;0,$C221*AA$263*24*Input!$F$58/C$13,0)</f>
        <v>10.762411501386067</v>
      </c>
      <c r="AB277" s="6">
        <f>IF(D$13&gt;0,$C221*AB$263*24*Input!$F$58/D$13,0)</f>
        <v>1.3746340768573628</v>
      </c>
      <c r="AC277" s="6">
        <f>IF(E$13&gt;0,$C221*AC$263*24*Input!$F$58/E$13,0)</f>
        <v>0.24492708265710114</v>
      </c>
      <c r="AE277" s="6">
        <f>IF(C$13&gt;0,$C221*AE$263*24*Input!$F$58/C$13,0)</f>
        <v>10.762411501386067</v>
      </c>
      <c r="AF277" s="6">
        <f>IF(D$13&gt;0,$C221*AF$263*24*Input!$F$58/D$13,0)</f>
        <v>1.3746340768573628</v>
      </c>
      <c r="AG277" s="6">
        <f>IF(E$13&gt;0,$C221*AG$263*24*Input!$F$58/E$13,0)</f>
        <v>0.24492708265710114</v>
      </c>
      <c r="AI277" s="6">
        <f>IF(C$13&gt;0,$C221*AI$263*24*Input!$F$58/C$13,0)</f>
        <v>10.762411501386067</v>
      </c>
      <c r="AJ277" s="6">
        <f>IF(D$13&gt;0,$C221*AJ$263*24*Input!$F$58/D$13,0)</f>
        <v>1.3746340768573628</v>
      </c>
      <c r="AK277" s="6">
        <f>IF(E$13&gt;0,$C221*AK$263*24*Input!$F$58/E$13,0)</f>
        <v>0.24492708265710114</v>
      </c>
      <c r="AL277" s="10"/>
    </row>
    <row r="278" spans="1:38" x14ac:dyDescent="0.25">
      <c r="A278" s="11" t="s">
        <v>174</v>
      </c>
      <c r="C278" s="6">
        <f>IF(C$13&gt;0,$C222*C$263*24*Input!$F$58/C$13,0)</f>
        <v>10.72337321009611</v>
      </c>
      <c r="D278" s="6">
        <f>IF(D$13&gt;0,$C222*D$263*24*Input!$F$58/D$13,0)</f>
        <v>1.4068885458286373</v>
      </c>
      <c r="E278" s="6">
        <f>IF(E$13&gt;0,$C222*E$263*24*Input!$F$58/E$13,0)</f>
        <v>1.0468725719079442E-2</v>
      </c>
      <c r="G278" s="6">
        <f>IF(C$13&gt;0,$C222*G$263*24*Input!$F$58/C$13,0)</f>
        <v>12.146525973841015</v>
      </c>
      <c r="H278" s="6">
        <f>IF(D$13&gt;0,$C222*H$263*24*Input!$F$58/D$13,0)</f>
        <v>0.9739314832971987</v>
      </c>
      <c r="I278" s="6">
        <f>IF(E$13&gt;0,$C222*I$263*24*Input!$F$58/E$13,0)</f>
        <v>0.17077656175826902</v>
      </c>
      <c r="K278" s="6">
        <f>IF(C$13&gt;0,$C222*K$263*24*Input!$F$58/C$13,0)</f>
        <v>12.146525973841015</v>
      </c>
      <c r="L278" s="6">
        <f>IF(D$13&gt;0,$C222*L$263*24*Input!$F$58/D$13,0)</f>
        <v>0.9739314832971987</v>
      </c>
      <c r="M278" s="6">
        <f>IF(E$13&gt;0,$C222*M$263*24*Input!$F$58/E$13,0)</f>
        <v>0.17077656175826902</v>
      </c>
      <c r="O278" s="6">
        <f>IF(C$13&gt;0,$C222*O$263*24*Input!$F$58/C$13,0)</f>
        <v>10.011501717480126</v>
      </c>
      <c r="P278" s="6">
        <f>IF(D$13&gt;0,$C222*P$263*24*Input!$F$58/D$13,0)</f>
        <v>1.2787237711168917</v>
      </c>
      <c r="Q278" s="6">
        <f>IF(E$13&gt;0,$C222*Q$263*24*Input!$F$58/E$13,0)</f>
        <v>0.22783814838924957</v>
      </c>
      <c r="S278" s="6">
        <f>IF(C$13&gt;0,$C222*S$263*24*Input!$F$58/C$13,0)</f>
        <v>10.011501717480126</v>
      </c>
      <c r="T278" s="6">
        <f>IF(D$13&gt;0,$C222*T$263*24*Input!$F$58/D$13,0)</f>
        <v>1.2787237711168917</v>
      </c>
      <c r="U278" s="6">
        <f>IF(E$13&gt;0,$C222*U$263*24*Input!$F$58/E$13,0)</f>
        <v>0.22783814838924957</v>
      </c>
      <c r="W278" s="6">
        <f>IF(C$13&gt;0,$C222*W$263*24*Input!$F$58/C$13,0)</f>
        <v>12.146525973841015</v>
      </c>
      <c r="X278" s="6">
        <f>IF(D$13&gt;0,$C222*X$263*24*Input!$F$58/D$13,0)</f>
        <v>0.9739314832971987</v>
      </c>
      <c r="Y278" s="6">
        <f>IF(E$13&gt;0,$C222*Y$263*24*Input!$F$58/E$13,0)</f>
        <v>0.17077656175826902</v>
      </c>
      <c r="AA278" s="6">
        <f>IF(C$13&gt;0,$C222*AA$263*24*Input!$F$58/C$13,0)</f>
        <v>10.011501717480126</v>
      </c>
      <c r="AB278" s="6">
        <f>IF(D$13&gt;0,$C222*AB$263*24*Input!$F$58/D$13,0)</f>
        <v>1.2787237711168917</v>
      </c>
      <c r="AC278" s="6">
        <f>IF(E$13&gt;0,$C222*AC$263*24*Input!$F$58/E$13,0)</f>
        <v>0.22783814838924957</v>
      </c>
      <c r="AE278" s="6">
        <f>IF(C$13&gt;0,$C222*AE$263*24*Input!$F$58/C$13,0)</f>
        <v>10.011501717480126</v>
      </c>
      <c r="AF278" s="6">
        <f>IF(D$13&gt;0,$C222*AF$263*24*Input!$F$58/D$13,0)</f>
        <v>1.2787237711168917</v>
      </c>
      <c r="AG278" s="6">
        <f>IF(E$13&gt;0,$C222*AG$263*24*Input!$F$58/E$13,0)</f>
        <v>0.22783814838924957</v>
      </c>
      <c r="AI278" s="6">
        <f>IF(C$13&gt;0,$C222*AI$263*24*Input!$F$58/C$13,0)</f>
        <v>10.011501717480126</v>
      </c>
      <c r="AJ278" s="6">
        <f>IF(D$13&gt;0,$C222*AJ$263*24*Input!$F$58/D$13,0)</f>
        <v>1.2787237711168917</v>
      </c>
      <c r="AK278" s="6">
        <f>IF(E$13&gt;0,$C222*AK$263*24*Input!$F$58/E$13,0)</f>
        <v>0.22783814838924957</v>
      </c>
      <c r="AL278" s="10"/>
    </row>
    <row r="279" spans="1:38" x14ac:dyDescent="0.25">
      <c r="A279" s="11" t="s">
        <v>212</v>
      </c>
      <c r="C279" s="6">
        <f>IF(C$13&gt;0,$C223*C$263*24*Input!$F$58/C$13,0)</f>
        <v>7.6205120457856701</v>
      </c>
      <c r="D279" s="6">
        <f>IF(D$13&gt;0,$C223*D$263*24*Input!$F$58/D$13,0)</f>
        <v>0.99979837505524305</v>
      </c>
      <c r="E279" s="6">
        <f>IF(E$13&gt;0,$C223*E$263*24*Input!$F$58/E$13,0)</f>
        <v>7.439548067874821E-3</v>
      </c>
      <c r="G279" s="6">
        <f>IF(C$13&gt;0,$C223*G$263*24*Input!$F$58/C$13,0)</f>
        <v>8.6318685067265672</v>
      </c>
      <c r="H279" s="6">
        <f>IF(D$13&gt;0,$C223*H$263*24*Input!$F$58/D$13,0)</f>
        <v>0.69211958353258574</v>
      </c>
      <c r="I279" s="6">
        <f>IF(E$13&gt;0,$C223*I$263*24*Input!$F$58/E$13,0)</f>
        <v>0.12136151754855182</v>
      </c>
      <c r="K279" s="6">
        <f>IF(C$13&gt;0,$C223*K$263*24*Input!$F$58/C$13,0)</f>
        <v>8.6318685067265672</v>
      </c>
      <c r="L279" s="6">
        <f>IF(D$13&gt;0,$C223*L$263*24*Input!$F$58/D$13,0)</f>
        <v>0.69211958353258574</v>
      </c>
      <c r="M279" s="6">
        <f>IF(E$13&gt;0,$C223*M$263*24*Input!$F$58/E$13,0)</f>
        <v>0.12136151754855182</v>
      </c>
      <c r="O279" s="6">
        <f>IF(C$13&gt;0,$C223*O$263*24*Input!$F$58/C$13,0)</f>
        <v>7.1146240963273755</v>
      </c>
      <c r="P279" s="6">
        <f>IF(D$13&gt;0,$C223*P$263*24*Input!$F$58/D$13,0)</f>
        <v>0.90871871286305939</v>
      </c>
      <c r="Q279" s="6">
        <f>IF(E$13&gt;0,$C223*Q$263*24*Input!$F$58/E$13,0)</f>
        <v>0.16191205139210274</v>
      </c>
      <c r="S279" s="6">
        <f>IF(C$13&gt;0,$C223*S$263*24*Input!$F$58/C$13,0)</f>
        <v>7.1146240963273755</v>
      </c>
      <c r="T279" s="6">
        <f>IF(D$13&gt;0,$C223*T$263*24*Input!$F$58/D$13,0)</f>
        <v>0.90871871286305939</v>
      </c>
      <c r="U279" s="6">
        <f>IF(E$13&gt;0,$C223*U$263*24*Input!$F$58/E$13,0)</f>
        <v>0.16191205139210274</v>
      </c>
      <c r="W279" s="6">
        <f>IF(C$13&gt;0,$C223*W$263*24*Input!$F$58/C$13,0)</f>
        <v>8.6318685067265672</v>
      </c>
      <c r="X279" s="6">
        <f>IF(D$13&gt;0,$C223*X$263*24*Input!$F$58/D$13,0)</f>
        <v>0.69211958353258574</v>
      </c>
      <c r="Y279" s="6">
        <f>IF(E$13&gt;0,$C223*Y$263*24*Input!$F$58/E$13,0)</f>
        <v>0.12136151754855182</v>
      </c>
      <c r="AA279" s="6">
        <f>IF(C$13&gt;0,$C223*AA$263*24*Input!$F$58/C$13,0)</f>
        <v>7.1146240963273755</v>
      </c>
      <c r="AB279" s="6">
        <f>IF(D$13&gt;0,$C223*AB$263*24*Input!$F$58/D$13,0)</f>
        <v>0.90871871286305939</v>
      </c>
      <c r="AC279" s="6">
        <f>IF(E$13&gt;0,$C223*AC$263*24*Input!$F$58/E$13,0)</f>
        <v>0.16191205139210274</v>
      </c>
      <c r="AE279" s="6">
        <f>IF(C$13&gt;0,$C223*AE$263*24*Input!$F$58/C$13,0)</f>
        <v>7.1146240963273755</v>
      </c>
      <c r="AF279" s="6">
        <f>IF(D$13&gt;0,$C223*AF$263*24*Input!$F$58/D$13,0)</f>
        <v>0.90871871286305939</v>
      </c>
      <c r="AG279" s="6">
        <f>IF(E$13&gt;0,$C223*AG$263*24*Input!$F$58/E$13,0)</f>
        <v>0.16191205139210274</v>
      </c>
      <c r="AI279" s="6">
        <f>IF(C$13&gt;0,$C223*AI$263*24*Input!$F$58/C$13,0)</f>
        <v>7.1146240963273755</v>
      </c>
      <c r="AJ279" s="6">
        <f>IF(D$13&gt;0,$C223*AJ$263*24*Input!$F$58/D$13,0)</f>
        <v>0.90871871286305939</v>
      </c>
      <c r="AK279" s="6">
        <f>IF(E$13&gt;0,$C223*AK$263*24*Input!$F$58/E$13,0)</f>
        <v>0.16191205139210274</v>
      </c>
      <c r="AL279" s="10"/>
    </row>
    <row r="280" spans="1:38" x14ac:dyDescent="0.25">
      <c r="A280" s="11" t="s">
        <v>175</v>
      </c>
      <c r="C280" s="6">
        <f>IF(C$13&gt;0,$C224*C$263*24*Input!$F$58/C$13,0)</f>
        <v>9.4033071434569688</v>
      </c>
      <c r="D280" s="6">
        <f>IF(D$13&gt;0,$C224*D$263*24*Input!$F$58/D$13,0)</f>
        <v>1.2336980960974728</v>
      </c>
      <c r="E280" s="6">
        <f>IF(E$13&gt;0,$C224*E$263*24*Input!$F$58/E$13,0)</f>
        <v>9.1800072056084977E-3</v>
      </c>
      <c r="G280" s="6">
        <f>IF(C$13&gt;0,$C224*G$263*24*Input!$F$58/C$13,0)</f>
        <v>10.651267303693999</v>
      </c>
      <c r="H280" s="6">
        <f>IF(D$13&gt;0,$C224*H$263*24*Input!$F$58/D$13,0)</f>
        <v>0.85403880800341081</v>
      </c>
      <c r="I280" s="6">
        <f>IF(E$13&gt;0,$C224*I$263*24*Input!$F$58/E$13,0)</f>
        <v>0.14975366721402758</v>
      </c>
      <c r="K280" s="6">
        <f>IF(C$13&gt;0,$C224*K$263*24*Input!$F$58/C$13,0)</f>
        <v>10.651267303693999</v>
      </c>
      <c r="L280" s="6">
        <f>IF(D$13&gt;0,$C224*L$263*24*Input!$F$58/D$13,0)</f>
        <v>0.85403880800341081</v>
      </c>
      <c r="M280" s="6">
        <f>IF(E$13&gt;0,$C224*M$263*24*Input!$F$58/E$13,0)</f>
        <v>0.14975366721402758</v>
      </c>
      <c r="O280" s="6">
        <f>IF(C$13&gt;0,$C224*O$263*24*Input!$F$58/C$13,0)</f>
        <v>8.779068281245511</v>
      </c>
      <c r="P280" s="6">
        <f>IF(D$13&gt;0,$C224*P$263*24*Input!$F$58/D$13,0)</f>
        <v>1.1213106301411599</v>
      </c>
      <c r="Q280" s="6">
        <f>IF(E$13&gt;0,$C224*Q$263*24*Input!$F$58/E$13,0)</f>
        <v>0.19979087236127613</v>
      </c>
      <c r="S280" s="6">
        <f>IF(C$13&gt;0,$C224*S$263*24*Input!$F$58/C$13,0)</f>
        <v>8.779068281245511</v>
      </c>
      <c r="T280" s="6">
        <f>IF(D$13&gt;0,$C224*T$263*24*Input!$F$58/D$13,0)</f>
        <v>1.1213106301411599</v>
      </c>
      <c r="U280" s="6">
        <f>IF(E$13&gt;0,$C224*U$263*24*Input!$F$58/E$13,0)</f>
        <v>0.19979087236127613</v>
      </c>
      <c r="W280" s="6">
        <f>IF(C$13&gt;0,$C224*W$263*24*Input!$F$58/C$13,0)</f>
        <v>10.651267303693999</v>
      </c>
      <c r="X280" s="6">
        <f>IF(D$13&gt;0,$C224*X$263*24*Input!$F$58/D$13,0)</f>
        <v>0.85403880800341081</v>
      </c>
      <c r="Y280" s="6">
        <f>IF(E$13&gt;0,$C224*Y$263*24*Input!$F$58/E$13,0)</f>
        <v>0.14975366721402758</v>
      </c>
      <c r="AA280" s="6">
        <f>IF(C$13&gt;0,$C224*AA$263*24*Input!$F$58/C$13,0)</f>
        <v>8.779068281245511</v>
      </c>
      <c r="AB280" s="6">
        <f>IF(D$13&gt;0,$C224*AB$263*24*Input!$F$58/D$13,0)</f>
        <v>1.1213106301411599</v>
      </c>
      <c r="AC280" s="6">
        <f>IF(E$13&gt;0,$C224*AC$263*24*Input!$F$58/E$13,0)</f>
        <v>0.19979087236127613</v>
      </c>
      <c r="AE280" s="6">
        <f>IF(C$13&gt;0,$C224*AE$263*24*Input!$F$58/C$13,0)</f>
        <v>8.779068281245511</v>
      </c>
      <c r="AF280" s="6">
        <f>IF(D$13&gt;0,$C224*AF$263*24*Input!$F$58/D$13,0)</f>
        <v>1.1213106301411599</v>
      </c>
      <c r="AG280" s="6">
        <f>IF(E$13&gt;0,$C224*AG$263*24*Input!$F$58/E$13,0)</f>
        <v>0.19979087236127613</v>
      </c>
      <c r="AI280" s="6">
        <f>IF(C$13&gt;0,$C224*AI$263*24*Input!$F$58/C$13,0)</f>
        <v>8.779068281245511</v>
      </c>
      <c r="AJ280" s="6">
        <f>IF(D$13&gt;0,$C224*AJ$263*24*Input!$F$58/D$13,0)</f>
        <v>1.1213106301411599</v>
      </c>
      <c r="AK280" s="6">
        <f>IF(E$13&gt;0,$C224*AK$263*24*Input!$F$58/E$13,0)</f>
        <v>0.19979087236127613</v>
      </c>
      <c r="AL280" s="10"/>
    </row>
    <row r="281" spans="1:38" x14ac:dyDescent="0.25">
      <c r="A281" s="11" t="s">
        <v>176</v>
      </c>
      <c r="C281" s="6">
        <f>IF(C$13&gt;0,$C225*C$263*24*Input!$F$58/C$13,0)</f>
        <v>9.7970519798194253</v>
      </c>
      <c r="D281" s="6">
        <f>IF(D$13&gt;0,$C225*D$263*24*Input!$F$58/D$13,0)</f>
        <v>1.2853567569874955</v>
      </c>
      <c r="E281" s="6">
        <f>IF(E$13&gt;0,$C225*E$263*24*Input!$F$58/E$13,0)</f>
        <v>9.5644017999607176E-3</v>
      </c>
      <c r="G281" s="6">
        <f>IF(C$13&gt;0,$C225*G$263*24*Input!$F$58/C$13,0)</f>
        <v>11.097267996595319</v>
      </c>
      <c r="H281" s="6">
        <f>IF(D$13&gt;0,$C225*H$263*24*Input!$F$58/D$13,0)</f>
        <v>0.88979998921064962</v>
      </c>
      <c r="I281" s="6">
        <f>IF(E$13&gt;0,$C225*I$263*24*Input!$F$58/E$13,0)</f>
        <v>0.15602430501116618</v>
      </c>
      <c r="K281" s="6">
        <f>IF(C$13&gt;0,$C225*K$263*24*Input!$F$58/C$13,0)</f>
        <v>11.097267996595319</v>
      </c>
      <c r="L281" s="6">
        <f>IF(D$13&gt;0,$C225*L$263*24*Input!$F$58/D$13,0)</f>
        <v>0.88979998921064962</v>
      </c>
      <c r="M281" s="6">
        <f>IF(E$13&gt;0,$C225*M$263*24*Input!$F$58/E$13,0)</f>
        <v>0.15602430501116618</v>
      </c>
      <c r="O281" s="6">
        <f>IF(C$13&gt;0,$C225*O$263*24*Input!$F$58/C$13,0)</f>
        <v>9.146674353351651</v>
      </c>
      <c r="P281" s="6">
        <f>IF(D$13&gt;0,$C225*P$263*24*Input!$F$58/D$13,0)</f>
        <v>1.1682632888005791</v>
      </c>
      <c r="Q281" s="6">
        <f>IF(E$13&gt;0,$C225*Q$263*24*Input!$F$58/E$13,0)</f>
        <v>0.20815671888149115</v>
      </c>
      <c r="S281" s="6">
        <f>IF(C$13&gt;0,$C225*S$263*24*Input!$F$58/C$13,0)</f>
        <v>9.146674353351651</v>
      </c>
      <c r="T281" s="6">
        <f>IF(D$13&gt;0,$C225*T$263*24*Input!$F$58/D$13,0)</f>
        <v>1.1682632888005791</v>
      </c>
      <c r="U281" s="6">
        <f>IF(E$13&gt;0,$C225*U$263*24*Input!$F$58/E$13,0)</f>
        <v>0.20815671888149115</v>
      </c>
      <c r="W281" s="6">
        <f>IF(C$13&gt;0,$C225*W$263*24*Input!$F$58/C$13,0)</f>
        <v>11.097267996595319</v>
      </c>
      <c r="X281" s="6">
        <f>IF(D$13&gt;0,$C225*X$263*24*Input!$F$58/D$13,0)</f>
        <v>0.88979998921064962</v>
      </c>
      <c r="Y281" s="6">
        <f>IF(E$13&gt;0,$C225*Y$263*24*Input!$F$58/E$13,0)</f>
        <v>0.15602430501116618</v>
      </c>
      <c r="AA281" s="6">
        <f>IF(C$13&gt;0,$C225*AA$263*24*Input!$F$58/C$13,0)</f>
        <v>9.146674353351651</v>
      </c>
      <c r="AB281" s="6">
        <f>IF(D$13&gt;0,$C225*AB$263*24*Input!$F$58/D$13,0)</f>
        <v>1.1682632888005791</v>
      </c>
      <c r="AC281" s="6">
        <f>IF(E$13&gt;0,$C225*AC$263*24*Input!$F$58/E$13,0)</f>
        <v>0.20815671888149115</v>
      </c>
      <c r="AE281" s="6">
        <f>IF(C$13&gt;0,$C225*AE$263*24*Input!$F$58/C$13,0)</f>
        <v>9.146674353351651</v>
      </c>
      <c r="AF281" s="6">
        <f>IF(D$13&gt;0,$C225*AF$263*24*Input!$F$58/D$13,0)</f>
        <v>1.1682632888005791</v>
      </c>
      <c r="AG281" s="6">
        <f>IF(E$13&gt;0,$C225*AG$263*24*Input!$F$58/E$13,0)</f>
        <v>0.20815671888149115</v>
      </c>
      <c r="AI281" s="6">
        <f>IF(C$13&gt;0,$C225*AI$263*24*Input!$F$58/C$13,0)</f>
        <v>9.146674353351651</v>
      </c>
      <c r="AJ281" s="6">
        <f>IF(D$13&gt;0,$C225*AJ$263*24*Input!$F$58/D$13,0)</f>
        <v>1.1682632888005791</v>
      </c>
      <c r="AK281" s="6">
        <f>IF(E$13&gt;0,$C225*AK$263*24*Input!$F$58/E$13,0)</f>
        <v>0.20815671888149115</v>
      </c>
      <c r="AL281" s="10"/>
    </row>
    <row r="282" spans="1:38" x14ac:dyDescent="0.25">
      <c r="A282" s="11" t="s">
        <v>192</v>
      </c>
      <c r="C282" s="6">
        <f>IF(C$13&gt;0,$C226*C$263*24*Input!$F$58/C$13,0)</f>
        <v>10.519504502989367</v>
      </c>
      <c r="D282" s="6">
        <f>IF(D$13&gt;0,$C226*D$263*24*Input!$F$58/D$13,0)</f>
        <v>1.3801413140330188</v>
      </c>
      <c r="E282" s="6">
        <f>IF(E$13&gt;0,$C226*E$263*24*Input!$F$58/E$13,0)</f>
        <v>1.0269698273555637E-2</v>
      </c>
      <c r="G282" s="6">
        <f>IF(C$13&gt;0,$C226*G$263*24*Input!$F$58/C$13,0)</f>
        <v>11.91560082579208</v>
      </c>
      <c r="H282" s="6">
        <f>IF(D$13&gt;0,$C226*H$263*24*Input!$F$58/D$13,0)</f>
        <v>0.95541546707541758</v>
      </c>
      <c r="I282" s="6">
        <f>IF(E$13&gt;0,$C226*I$263*24*Input!$F$58/E$13,0)</f>
        <v>0.16752982249370496</v>
      </c>
      <c r="K282" s="6">
        <f>IF(C$13&gt;0,$C226*K$263*24*Input!$F$58/C$13,0)</f>
        <v>11.91560082579208</v>
      </c>
      <c r="L282" s="6">
        <f>IF(D$13&gt;0,$C226*L$263*24*Input!$F$58/D$13,0)</f>
        <v>0.95541546707541758</v>
      </c>
      <c r="M282" s="6">
        <f>IF(E$13&gt;0,$C226*M$263*24*Input!$F$58/E$13,0)</f>
        <v>0.16752982249370496</v>
      </c>
      <c r="O282" s="6">
        <f>IF(C$13&gt;0,$C226*O$263*24*Input!$F$58/C$13,0)</f>
        <v>9.8211668413780835</v>
      </c>
      <c r="P282" s="6">
        <f>IF(D$13&gt;0,$C226*P$263*24*Input!$F$58/D$13,0)</f>
        <v>1.2544131594411907</v>
      </c>
      <c r="Q282" s="6">
        <f>IF(E$13&gt;0,$C226*Q$263*24*Input!$F$58/E$13,0)</f>
        <v>0.22350657586709036</v>
      </c>
      <c r="S282" s="6">
        <f>IF(C$13&gt;0,$C226*S$263*24*Input!$F$58/C$13,0)</f>
        <v>9.8211668413780835</v>
      </c>
      <c r="T282" s="6">
        <f>IF(D$13&gt;0,$C226*T$263*24*Input!$F$58/D$13,0)</f>
        <v>1.2544131594411907</v>
      </c>
      <c r="U282" s="6">
        <f>IF(E$13&gt;0,$C226*U$263*24*Input!$F$58/E$13,0)</f>
        <v>0.22350657586709036</v>
      </c>
      <c r="W282" s="6">
        <f>IF(C$13&gt;0,$C226*W$263*24*Input!$F$58/C$13,0)</f>
        <v>11.91560082579208</v>
      </c>
      <c r="X282" s="6">
        <f>IF(D$13&gt;0,$C226*X$263*24*Input!$F$58/D$13,0)</f>
        <v>0.95541546707541758</v>
      </c>
      <c r="Y282" s="6">
        <f>IF(E$13&gt;0,$C226*Y$263*24*Input!$F$58/E$13,0)</f>
        <v>0.16752982249370496</v>
      </c>
      <c r="AA282" s="6">
        <f>IF(C$13&gt;0,$C226*AA$263*24*Input!$F$58/C$13,0)</f>
        <v>9.8211668413780835</v>
      </c>
      <c r="AB282" s="6">
        <f>IF(D$13&gt;0,$C226*AB$263*24*Input!$F$58/D$13,0)</f>
        <v>1.2544131594411907</v>
      </c>
      <c r="AC282" s="6">
        <f>IF(E$13&gt;0,$C226*AC$263*24*Input!$F$58/E$13,0)</f>
        <v>0.22350657586709036</v>
      </c>
      <c r="AE282" s="6">
        <f>IF(C$13&gt;0,$C226*AE$263*24*Input!$F$58/C$13,0)</f>
        <v>9.8211668413780835</v>
      </c>
      <c r="AF282" s="6">
        <f>IF(D$13&gt;0,$C226*AF$263*24*Input!$F$58/D$13,0)</f>
        <v>1.2544131594411907</v>
      </c>
      <c r="AG282" s="6">
        <f>IF(E$13&gt;0,$C226*AG$263*24*Input!$F$58/E$13,0)</f>
        <v>0.22350657586709036</v>
      </c>
      <c r="AI282" s="6">
        <f>IF(C$13&gt;0,$C226*AI$263*24*Input!$F$58/C$13,0)</f>
        <v>9.8211668413780835</v>
      </c>
      <c r="AJ282" s="6">
        <f>IF(D$13&gt;0,$C226*AJ$263*24*Input!$F$58/D$13,0)</f>
        <v>1.2544131594411907</v>
      </c>
      <c r="AK282" s="6">
        <f>IF(E$13&gt;0,$C226*AK$263*24*Input!$F$58/E$13,0)</f>
        <v>0.22350657586709036</v>
      </c>
      <c r="AL282" s="10"/>
    </row>
    <row r="283" spans="1:38" x14ac:dyDescent="0.25">
      <c r="A283" s="11" t="s">
        <v>177</v>
      </c>
      <c r="C283" s="6">
        <f>IF(C$13&gt;0,$C227*C$263*24*Input!$F$58/C$13,0)</f>
        <v>7.6205120457856701</v>
      </c>
      <c r="D283" s="6">
        <f>IF(D$13&gt;0,$C227*D$263*24*Input!$F$58/D$13,0)</f>
        <v>0.99979837505524305</v>
      </c>
      <c r="E283" s="6">
        <f>IF(E$13&gt;0,$C227*E$263*24*Input!$F$58/E$13,0)</f>
        <v>7.439548067874821E-3</v>
      </c>
      <c r="G283" s="6">
        <f>IF(C$13&gt;0,$C227*G$263*24*Input!$F$58/C$13,0)</f>
        <v>8.6318685067265672</v>
      </c>
      <c r="H283" s="6">
        <f>IF(D$13&gt;0,$C227*H$263*24*Input!$F$58/D$13,0)</f>
        <v>0.69211958353258574</v>
      </c>
      <c r="I283" s="6">
        <f>IF(E$13&gt;0,$C227*I$263*24*Input!$F$58/E$13,0)</f>
        <v>0.12136151754855182</v>
      </c>
      <c r="K283" s="6">
        <f>IF(C$13&gt;0,$C227*K$263*24*Input!$F$58/C$13,0)</f>
        <v>8.6318685067265672</v>
      </c>
      <c r="L283" s="6">
        <f>IF(D$13&gt;0,$C227*L$263*24*Input!$F$58/D$13,0)</f>
        <v>0.69211958353258574</v>
      </c>
      <c r="M283" s="6">
        <f>IF(E$13&gt;0,$C227*M$263*24*Input!$F$58/E$13,0)</f>
        <v>0.12136151754855182</v>
      </c>
      <c r="O283" s="6">
        <f>IF(C$13&gt;0,$C227*O$263*24*Input!$F$58/C$13,0)</f>
        <v>7.1146240963273755</v>
      </c>
      <c r="P283" s="6">
        <f>IF(D$13&gt;0,$C227*P$263*24*Input!$F$58/D$13,0)</f>
        <v>0.90871871286305939</v>
      </c>
      <c r="Q283" s="6">
        <f>IF(E$13&gt;0,$C227*Q$263*24*Input!$F$58/E$13,0)</f>
        <v>0.16191205139210274</v>
      </c>
      <c r="S283" s="6">
        <f>IF(C$13&gt;0,$C227*S$263*24*Input!$F$58/C$13,0)</f>
        <v>7.1146240963273755</v>
      </c>
      <c r="T283" s="6">
        <f>IF(D$13&gt;0,$C227*T$263*24*Input!$F$58/D$13,0)</f>
        <v>0.90871871286305939</v>
      </c>
      <c r="U283" s="6">
        <f>IF(E$13&gt;0,$C227*U$263*24*Input!$F$58/E$13,0)</f>
        <v>0.16191205139210274</v>
      </c>
      <c r="W283" s="6">
        <f>IF(C$13&gt;0,$C227*W$263*24*Input!$F$58/C$13,0)</f>
        <v>8.6318685067265672</v>
      </c>
      <c r="X283" s="6">
        <f>IF(D$13&gt;0,$C227*X$263*24*Input!$F$58/D$13,0)</f>
        <v>0.69211958353258574</v>
      </c>
      <c r="Y283" s="6">
        <f>IF(E$13&gt;0,$C227*Y$263*24*Input!$F$58/E$13,0)</f>
        <v>0.12136151754855182</v>
      </c>
      <c r="AA283" s="6">
        <f>IF(C$13&gt;0,$C227*AA$263*24*Input!$F$58/C$13,0)</f>
        <v>7.1146240963273755</v>
      </c>
      <c r="AB283" s="6">
        <f>IF(D$13&gt;0,$C227*AB$263*24*Input!$F$58/D$13,0)</f>
        <v>0.90871871286305939</v>
      </c>
      <c r="AC283" s="6">
        <f>IF(E$13&gt;0,$C227*AC$263*24*Input!$F$58/E$13,0)</f>
        <v>0.16191205139210274</v>
      </c>
      <c r="AE283" s="6">
        <f>IF(C$13&gt;0,$C227*AE$263*24*Input!$F$58/C$13,0)</f>
        <v>7.1146240963273755</v>
      </c>
      <c r="AF283" s="6">
        <f>IF(D$13&gt;0,$C227*AF$263*24*Input!$F$58/D$13,0)</f>
        <v>0.90871871286305939</v>
      </c>
      <c r="AG283" s="6">
        <f>IF(E$13&gt;0,$C227*AG$263*24*Input!$F$58/E$13,0)</f>
        <v>0.16191205139210274</v>
      </c>
      <c r="AI283" s="6">
        <f>IF(C$13&gt;0,$C227*AI$263*24*Input!$F$58/C$13,0)</f>
        <v>7.1146240963273755</v>
      </c>
      <c r="AJ283" s="6">
        <f>IF(D$13&gt;0,$C227*AJ$263*24*Input!$F$58/D$13,0)</f>
        <v>0.90871871286305939</v>
      </c>
      <c r="AK283" s="6">
        <f>IF(E$13&gt;0,$C227*AK$263*24*Input!$F$58/E$13,0)</f>
        <v>0.16191205139210274</v>
      </c>
      <c r="AL283" s="10"/>
    </row>
    <row r="284" spans="1:38" x14ac:dyDescent="0.25">
      <c r="A284" s="11" t="s">
        <v>178</v>
      </c>
      <c r="C284" s="6">
        <f>IF(C$13&gt;0,$C228*C$263*24*Input!$F$58/C$13,0)</f>
        <v>10.050492096870412</v>
      </c>
      <c r="D284" s="6">
        <f>IF(D$13&gt;0,$C228*D$263*24*Input!$F$58/D$13,0)</f>
        <v>1.3186076744690201</v>
      </c>
      <c r="E284" s="6">
        <f>IF(E$13&gt;0,$C228*E$263*24*Input!$F$58/E$13,0)</f>
        <v>9.8118234852490882E-3</v>
      </c>
      <c r="G284" s="6">
        <f>IF(C$13&gt;0,$C228*G$263*24*Input!$F$58/C$13,0)</f>
        <v>11.384343425591371</v>
      </c>
      <c r="H284" s="6">
        <f>IF(D$13&gt;0,$C228*H$263*24*Input!$F$58/D$13,0)</f>
        <v>0.91281824142386991</v>
      </c>
      <c r="I284" s="6">
        <f>IF(E$13&gt;0,$C228*I$263*24*Input!$F$58/E$13,0)</f>
        <v>0.1600605006143212</v>
      </c>
      <c r="K284" s="6">
        <f>IF(C$13&gt;0,$C228*K$263*24*Input!$F$58/C$13,0)</f>
        <v>11.384343425591371</v>
      </c>
      <c r="L284" s="6">
        <f>IF(D$13&gt;0,$C228*L$263*24*Input!$F$58/D$13,0)</f>
        <v>0.91281824142386991</v>
      </c>
      <c r="M284" s="6">
        <f>IF(E$13&gt;0,$C228*M$263*24*Input!$F$58/E$13,0)</f>
        <v>0.1600605006143212</v>
      </c>
      <c r="O284" s="6">
        <f>IF(C$13&gt;0,$C228*O$263*24*Input!$F$58/C$13,0)</f>
        <v>9.3832898396750597</v>
      </c>
      <c r="P284" s="6">
        <f>IF(D$13&gt;0,$C228*P$263*24*Input!$F$58/D$13,0)</f>
        <v>1.1984851132095831</v>
      </c>
      <c r="Q284" s="6">
        <f>IF(E$13&gt;0,$C228*Q$263*24*Input!$F$58/E$13,0)</f>
        <v>0.21354152885360753</v>
      </c>
      <c r="S284" s="6">
        <f>IF(C$13&gt;0,$C228*S$263*24*Input!$F$58/C$13,0)</f>
        <v>9.3832898396750597</v>
      </c>
      <c r="T284" s="6">
        <f>IF(D$13&gt;0,$C228*T$263*24*Input!$F$58/D$13,0)</f>
        <v>1.1984851132095831</v>
      </c>
      <c r="U284" s="6">
        <f>IF(E$13&gt;0,$C228*U$263*24*Input!$F$58/E$13,0)</f>
        <v>0.21354152885360753</v>
      </c>
      <c r="W284" s="6">
        <f>IF(C$13&gt;0,$C228*W$263*24*Input!$F$58/C$13,0)</f>
        <v>11.384343425591371</v>
      </c>
      <c r="X284" s="6">
        <f>IF(D$13&gt;0,$C228*X$263*24*Input!$F$58/D$13,0)</f>
        <v>0.91281824142386991</v>
      </c>
      <c r="Y284" s="6">
        <f>IF(E$13&gt;0,$C228*Y$263*24*Input!$F$58/E$13,0)</f>
        <v>0.1600605006143212</v>
      </c>
      <c r="AA284" s="6">
        <f>IF(C$13&gt;0,$C228*AA$263*24*Input!$F$58/C$13,0)</f>
        <v>9.3832898396750597</v>
      </c>
      <c r="AB284" s="6">
        <f>IF(D$13&gt;0,$C228*AB$263*24*Input!$F$58/D$13,0)</f>
        <v>1.1984851132095831</v>
      </c>
      <c r="AC284" s="6">
        <f>IF(E$13&gt;0,$C228*AC$263*24*Input!$F$58/E$13,0)</f>
        <v>0.21354152885360753</v>
      </c>
      <c r="AE284" s="6">
        <f>IF(C$13&gt;0,$C228*AE$263*24*Input!$F$58/C$13,0)</f>
        <v>9.3832898396750597</v>
      </c>
      <c r="AF284" s="6">
        <f>IF(D$13&gt;0,$C228*AF$263*24*Input!$F$58/D$13,0)</f>
        <v>1.1984851132095831</v>
      </c>
      <c r="AG284" s="6">
        <f>IF(E$13&gt;0,$C228*AG$263*24*Input!$F$58/E$13,0)</f>
        <v>0.21354152885360753</v>
      </c>
      <c r="AI284" s="6">
        <f>IF(C$13&gt;0,$C228*AI$263*24*Input!$F$58/C$13,0)</f>
        <v>9.3832898396750597</v>
      </c>
      <c r="AJ284" s="6">
        <f>IF(D$13&gt;0,$C228*AJ$263*24*Input!$F$58/D$13,0)</f>
        <v>1.1984851132095831</v>
      </c>
      <c r="AK284" s="6">
        <f>IF(E$13&gt;0,$C228*AK$263*24*Input!$F$58/E$13,0)</f>
        <v>0.21354152885360753</v>
      </c>
      <c r="AL284" s="10"/>
    </row>
    <row r="285" spans="1:38" x14ac:dyDescent="0.25">
      <c r="A285" s="11" t="s">
        <v>179</v>
      </c>
      <c r="C285" s="6">
        <f>IF(C$13&gt;0,$C229*C$263*24*Input!$F$58/C$13,0)</f>
        <v>8.8279899186088819</v>
      </c>
      <c r="D285" s="6">
        <f>IF(D$13&gt;0,$C229*D$263*24*Input!$F$58/D$13,0)</f>
        <v>1.1582174429486447</v>
      </c>
      <c r="E285" s="6">
        <f>IF(E$13&gt;0,$C229*E$263*24*Input!$F$58/E$13,0)</f>
        <v>8.6183520146163508E-3</v>
      </c>
      <c r="G285" s="6">
        <f>IF(C$13&gt;0,$C229*G$263*24*Input!$F$58/C$13,0)</f>
        <v>9.999596837889813</v>
      </c>
      <c r="H285" s="6">
        <f>IF(D$13&gt;0,$C229*H$263*24*Input!$F$58/D$13,0)</f>
        <v>0.80178663443966824</v>
      </c>
      <c r="I285" s="6">
        <f>IF(E$13&gt;0,$C229*I$263*24*Input!$F$58/E$13,0)</f>
        <v>0.1405913732553167</v>
      </c>
      <c r="K285" s="6">
        <f>IF(C$13&gt;0,$C229*K$263*24*Input!$F$58/C$13,0)</f>
        <v>9.999596837889813</v>
      </c>
      <c r="L285" s="6">
        <f>IF(D$13&gt;0,$C229*L$263*24*Input!$F$58/D$13,0)</f>
        <v>0.80178663443966824</v>
      </c>
      <c r="M285" s="6">
        <f>IF(E$13&gt;0,$C229*M$263*24*Input!$F$58/E$13,0)</f>
        <v>0.1405913732553167</v>
      </c>
      <c r="O285" s="6">
        <f>IF(C$13&gt;0,$C229*O$263*24*Input!$F$58/C$13,0)</f>
        <v>8.2419435097939591</v>
      </c>
      <c r="P285" s="6">
        <f>IF(D$13&gt;0,$C229*P$263*24*Input!$F$58/D$13,0)</f>
        <v>1.0527061157842768</v>
      </c>
      <c r="Q285" s="6">
        <f>IF(E$13&gt;0,$C229*Q$263*24*Input!$F$58/E$13,0)</f>
        <v>0.18756718036831083</v>
      </c>
      <c r="S285" s="6">
        <f>IF(C$13&gt;0,$C229*S$263*24*Input!$F$58/C$13,0)</f>
        <v>8.2419435097939591</v>
      </c>
      <c r="T285" s="6">
        <f>IF(D$13&gt;0,$C229*T$263*24*Input!$F$58/D$13,0)</f>
        <v>1.0527061157842768</v>
      </c>
      <c r="U285" s="6">
        <f>IF(E$13&gt;0,$C229*U$263*24*Input!$F$58/E$13,0)</f>
        <v>0.18756718036831083</v>
      </c>
      <c r="W285" s="6">
        <f>IF(C$13&gt;0,$C229*W$263*24*Input!$F$58/C$13,0)</f>
        <v>9.999596837889813</v>
      </c>
      <c r="X285" s="6">
        <f>IF(D$13&gt;0,$C229*X$263*24*Input!$F$58/D$13,0)</f>
        <v>0.80178663443966824</v>
      </c>
      <c r="Y285" s="6">
        <f>IF(E$13&gt;0,$C229*Y$263*24*Input!$F$58/E$13,0)</f>
        <v>0.1405913732553167</v>
      </c>
      <c r="AA285" s="6">
        <f>IF(C$13&gt;0,$C229*AA$263*24*Input!$F$58/C$13,0)</f>
        <v>8.2419435097939591</v>
      </c>
      <c r="AB285" s="6">
        <f>IF(D$13&gt;0,$C229*AB$263*24*Input!$F$58/D$13,0)</f>
        <v>1.0527061157842768</v>
      </c>
      <c r="AC285" s="6">
        <f>IF(E$13&gt;0,$C229*AC$263*24*Input!$F$58/E$13,0)</f>
        <v>0.18756718036831083</v>
      </c>
      <c r="AE285" s="6">
        <f>IF(C$13&gt;0,$C229*AE$263*24*Input!$F$58/C$13,0)</f>
        <v>8.2419435097939591</v>
      </c>
      <c r="AF285" s="6">
        <f>IF(D$13&gt;0,$C229*AF$263*24*Input!$F$58/D$13,0)</f>
        <v>1.0527061157842768</v>
      </c>
      <c r="AG285" s="6">
        <f>IF(E$13&gt;0,$C229*AG$263*24*Input!$F$58/E$13,0)</f>
        <v>0.18756718036831083</v>
      </c>
      <c r="AI285" s="6">
        <f>IF(C$13&gt;0,$C229*AI$263*24*Input!$F$58/C$13,0)</f>
        <v>8.2419435097939591</v>
      </c>
      <c r="AJ285" s="6">
        <f>IF(D$13&gt;0,$C229*AJ$263*24*Input!$F$58/D$13,0)</f>
        <v>1.0527061157842768</v>
      </c>
      <c r="AK285" s="6">
        <f>IF(E$13&gt;0,$C229*AK$263*24*Input!$F$58/E$13,0)</f>
        <v>0.18756718036831083</v>
      </c>
      <c r="AL285" s="10"/>
    </row>
    <row r="286" spans="1:38" x14ac:dyDescent="0.25">
      <c r="A286" s="11" t="s">
        <v>180</v>
      </c>
      <c r="C286" s="6">
        <f>IF(C$13&gt;0,$C230*C$263*24*Input!$F$58/C$13,0)</f>
        <v>8.5191250853064968</v>
      </c>
      <c r="D286" s="6">
        <f>IF(D$13&gt;0,$C230*D$263*24*Input!$F$58/D$13,0)</f>
        <v>1.1176948958294906</v>
      </c>
      <c r="E286" s="6">
        <f>IF(E$13&gt;0,$C230*E$263*24*Input!$F$58/E$13,0)</f>
        <v>8.3168217814740802E-3</v>
      </c>
      <c r="G286" s="6">
        <f>IF(C$13&gt;0,$C230*G$263*24*Input!$F$58/C$13,0)</f>
        <v>9.6497409999356432</v>
      </c>
      <c r="H286" s="6">
        <f>IF(D$13&gt;0,$C230*H$263*24*Input!$F$58/D$13,0)</f>
        <v>0.7737345299998718</v>
      </c>
      <c r="I286" s="6">
        <f>IF(E$13&gt;0,$C230*I$263*24*Input!$F$58/E$13,0)</f>
        <v>0.13567250367519607</v>
      </c>
      <c r="K286" s="6">
        <f>IF(C$13&gt;0,$C230*K$263*24*Input!$F$58/C$13,0)</f>
        <v>9.6497409999356432</v>
      </c>
      <c r="L286" s="6">
        <f>IF(D$13&gt;0,$C230*L$263*24*Input!$F$58/D$13,0)</f>
        <v>0.7737345299998718</v>
      </c>
      <c r="M286" s="6">
        <f>IF(E$13&gt;0,$C230*M$263*24*Input!$F$58/E$13,0)</f>
        <v>0.13567250367519607</v>
      </c>
      <c r="O286" s="6">
        <f>IF(C$13&gt;0,$C230*O$263*24*Input!$F$58/C$13,0)</f>
        <v>7.9535826788788588</v>
      </c>
      <c r="P286" s="6">
        <f>IF(D$13&gt;0,$C230*P$263*24*Input!$F$58/D$13,0)</f>
        <v>1.0158750928712663</v>
      </c>
      <c r="Q286" s="6">
        <f>IF(E$13&gt;0,$C230*Q$263*24*Input!$F$58/E$13,0)</f>
        <v>0.18100476849068309</v>
      </c>
      <c r="S286" s="6">
        <f>IF(C$13&gt;0,$C230*S$263*24*Input!$F$58/C$13,0)</f>
        <v>7.9535826788788588</v>
      </c>
      <c r="T286" s="6">
        <f>IF(D$13&gt;0,$C230*T$263*24*Input!$F$58/D$13,0)</f>
        <v>1.0158750928712663</v>
      </c>
      <c r="U286" s="6">
        <f>IF(E$13&gt;0,$C230*U$263*24*Input!$F$58/E$13,0)</f>
        <v>0.18100476849068309</v>
      </c>
      <c r="W286" s="6">
        <f>IF(C$13&gt;0,$C230*W$263*24*Input!$F$58/C$13,0)</f>
        <v>9.6497409999356432</v>
      </c>
      <c r="X286" s="6">
        <f>IF(D$13&gt;0,$C230*X$263*24*Input!$F$58/D$13,0)</f>
        <v>0.7737345299998718</v>
      </c>
      <c r="Y286" s="6">
        <f>IF(E$13&gt;0,$C230*Y$263*24*Input!$F$58/E$13,0)</f>
        <v>0.13567250367519607</v>
      </c>
      <c r="AA286" s="6">
        <f>IF(C$13&gt;0,$C230*AA$263*24*Input!$F$58/C$13,0)</f>
        <v>7.9535826788788588</v>
      </c>
      <c r="AB286" s="6">
        <f>IF(D$13&gt;0,$C230*AB$263*24*Input!$F$58/D$13,0)</f>
        <v>1.0158750928712663</v>
      </c>
      <c r="AC286" s="6">
        <f>IF(E$13&gt;0,$C230*AC$263*24*Input!$F$58/E$13,0)</f>
        <v>0.18100476849068309</v>
      </c>
      <c r="AE286" s="6">
        <f>IF(C$13&gt;0,$C230*AE$263*24*Input!$F$58/C$13,0)</f>
        <v>7.9535826788788588</v>
      </c>
      <c r="AF286" s="6">
        <f>IF(D$13&gt;0,$C230*AF$263*24*Input!$F$58/D$13,0)</f>
        <v>1.0158750928712663</v>
      </c>
      <c r="AG286" s="6">
        <f>IF(E$13&gt;0,$C230*AG$263*24*Input!$F$58/E$13,0)</f>
        <v>0.18100476849068309</v>
      </c>
      <c r="AI286" s="6">
        <f>IF(C$13&gt;0,$C230*AI$263*24*Input!$F$58/C$13,0)</f>
        <v>7.9535826788788588</v>
      </c>
      <c r="AJ286" s="6">
        <f>IF(D$13&gt;0,$C230*AJ$263*24*Input!$F$58/D$13,0)</f>
        <v>1.0158750928712663</v>
      </c>
      <c r="AK286" s="6">
        <f>IF(E$13&gt;0,$C230*AK$263*24*Input!$F$58/E$13,0)</f>
        <v>0.18100476849068309</v>
      </c>
      <c r="AL286" s="10"/>
    </row>
    <row r="287" spans="1:38" x14ac:dyDescent="0.25">
      <c r="A287" s="11" t="s">
        <v>193</v>
      </c>
      <c r="C287" s="6">
        <f>IF(C$13&gt;0,$C231*C$263*24*Input!$F$58/C$13,0)</f>
        <v>8.237909300463242</v>
      </c>
      <c r="D287" s="6">
        <f>IF(D$13&gt;0,$C231*D$263*24*Input!$F$58/D$13,0)</f>
        <v>1.0807998574072812</v>
      </c>
      <c r="E287" s="6">
        <f>IF(E$13&gt;0,$C231*E$263*24*Input!$F$58/E$13,0)</f>
        <v>8.0422840160041687E-3</v>
      </c>
      <c r="G287" s="6">
        <f>IF(C$13&gt;0,$C231*G$263*24*Input!$F$58/C$13,0)</f>
        <v>9.33120365464986</v>
      </c>
      <c r="H287" s="6">
        <f>IF(D$13&gt;0,$C231*H$263*24*Input!$F$58/D$13,0)</f>
        <v>0.74819360168441262</v>
      </c>
      <c r="I287" s="6">
        <f>IF(E$13&gt;0,$C231*I$263*24*Input!$F$58/E$13,0)</f>
        <v>0.13119396283671547</v>
      </c>
      <c r="K287" s="6">
        <f>IF(C$13&gt;0,$C231*K$263*24*Input!$F$58/C$13,0)</f>
        <v>9.33120365464986</v>
      </c>
      <c r="L287" s="6">
        <f>IF(D$13&gt;0,$C231*L$263*24*Input!$F$58/D$13,0)</f>
        <v>0.74819360168441262</v>
      </c>
      <c r="M287" s="6">
        <f>IF(E$13&gt;0,$C231*M$263*24*Input!$F$58/E$13,0)</f>
        <v>0.13119396283671547</v>
      </c>
      <c r="O287" s="6">
        <f>IF(C$13&gt;0,$C231*O$263*24*Input!$F$58/C$13,0)</f>
        <v>7.6910354134073868</v>
      </c>
      <c r="P287" s="6">
        <f>IF(D$13&gt;0,$C231*P$263*24*Input!$F$58/D$13,0)</f>
        <v>0.98234111975972693</v>
      </c>
      <c r="Q287" s="6">
        <f>IF(E$13&gt;0,$C231*Q$263*24*Input!$F$58/E$13,0)</f>
        <v>0.17502981243336777</v>
      </c>
      <c r="S287" s="6">
        <f>IF(C$13&gt;0,$C231*S$263*24*Input!$F$58/C$13,0)</f>
        <v>7.6910354134073868</v>
      </c>
      <c r="T287" s="6">
        <f>IF(D$13&gt;0,$C231*T$263*24*Input!$F$58/D$13,0)</f>
        <v>0.98234111975972693</v>
      </c>
      <c r="U287" s="6">
        <f>IF(E$13&gt;0,$C231*U$263*24*Input!$F$58/E$13,0)</f>
        <v>0.17502981243336777</v>
      </c>
      <c r="W287" s="6">
        <f>IF(C$13&gt;0,$C231*W$263*24*Input!$F$58/C$13,0)</f>
        <v>9.33120365464986</v>
      </c>
      <c r="X287" s="6">
        <f>IF(D$13&gt;0,$C231*X$263*24*Input!$F$58/D$13,0)</f>
        <v>0.74819360168441262</v>
      </c>
      <c r="Y287" s="6">
        <f>IF(E$13&gt;0,$C231*Y$263*24*Input!$F$58/E$13,0)</f>
        <v>0.13119396283671547</v>
      </c>
      <c r="AA287" s="6">
        <f>IF(C$13&gt;0,$C231*AA$263*24*Input!$F$58/C$13,0)</f>
        <v>7.6910354134073868</v>
      </c>
      <c r="AB287" s="6">
        <f>IF(D$13&gt;0,$C231*AB$263*24*Input!$F$58/D$13,0)</f>
        <v>0.98234111975972693</v>
      </c>
      <c r="AC287" s="6">
        <f>IF(E$13&gt;0,$C231*AC$263*24*Input!$F$58/E$13,0)</f>
        <v>0.17502981243336777</v>
      </c>
      <c r="AE287" s="6">
        <f>IF(C$13&gt;0,$C231*AE$263*24*Input!$F$58/C$13,0)</f>
        <v>7.6910354134073868</v>
      </c>
      <c r="AF287" s="6">
        <f>IF(D$13&gt;0,$C231*AF$263*24*Input!$F$58/D$13,0)</f>
        <v>0.98234111975972693</v>
      </c>
      <c r="AG287" s="6">
        <f>IF(E$13&gt;0,$C231*AG$263*24*Input!$F$58/E$13,0)</f>
        <v>0.17502981243336777</v>
      </c>
      <c r="AI287" s="6">
        <f>IF(C$13&gt;0,$C231*AI$263*24*Input!$F$58/C$13,0)</f>
        <v>7.6910354134073868</v>
      </c>
      <c r="AJ287" s="6">
        <f>IF(D$13&gt;0,$C231*AJ$263*24*Input!$F$58/D$13,0)</f>
        <v>0.98234111975972693</v>
      </c>
      <c r="AK287" s="6">
        <f>IF(E$13&gt;0,$C231*AK$263*24*Input!$F$58/E$13,0)</f>
        <v>0.17502981243336777</v>
      </c>
      <c r="AL287" s="10"/>
    </row>
    <row r="288" spans="1:38" x14ac:dyDescent="0.25">
      <c r="A288" s="11" t="s">
        <v>184</v>
      </c>
      <c r="C288" s="6">
        <f>IF(C$13&gt;0,$C232*C$263*24*Input!$F$58/C$13,0)</f>
        <v>-7.6205120457856701</v>
      </c>
      <c r="D288" s="6">
        <f>IF(D$13&gt;0,$C232*D$263*24*Input!$F$58/D$13,0)</f>
        <v>-0.99979837505524305</v>
      </c>
      <c r="E288" s="6">
        <f>IF(E$13&gt;0,$C232*E$263*24*Input!$F$58/E$13,0)</f>
        <v>-7.439548067874821E-3</v>
      </c>
      <c r="G288" s="6">
        <f>IF(C$13&gt;0,$C232*G$263*24*Input!$F$58/C$13,0)</f>
        <v>-8.6318685067265672</v>
      </c>
      <c r="H288" s="6">
        <f>IF(D$13&gt;0,$C232*H$263*24*Input!$F$58/D$13,0)</f>
        <v>-0.69211958353258574</v>
      </c>
      <c r="I288" s="6">
        <f>IF(E$13&gt;0,$C232*I$263*24*Input!$F$58/E$13,0)</f>
        <v>-0.12136151754855182</v>
      </c>
      <c r="K288" s="6">
        <f>IF(C$13&gt;0,$C232*K$263*24*Input!$F$58/C$13,0)</f>
        <v>-8.6318685067265672</v>
      </c>
      <c r="L288" s="6">
        <f>IF(D$13&gt;0,$C232*L$263*24*Input!$F$58/D$13,0)</f>
        <v>-0.69211958353258574</v>
      </c>
      <c r="M288" s="6">
        <f>IF(E$13&gt;0,$C232*M$263*24*Input!$F$58/E$13,0)</f>
        <v>-0.12136151754855182</v>
      </c>
      <c r="O288" s="6">
        <f>IF(C$13&gt;0,$C232*O$263*24*Input!$F$58/C$13,0)</f>
        <v>-7.1146240963273755</v>
      </c>
      <c r="P288" s="6">
        <f>IF(D$13&gt;0,$C232*P$263*24*Input!$F$58/D$13,0)</f>
        <v>-0.90871871286305939</v>
      </c>
      <c r="Q288" s="6">
        <f>IF(E$13&gt;0,$C232*Q$263*24*Input!$F$58/E$13,0)</f>
        <v>-0.16191205139210274</v>
      </c>
      <c r="S288" s="6">
        <f>IF(C$13&gt;0,$C232*S$263*24*Input!$F$58/C$13,0)</f>
        <v>-7.1146240963273755</v>
      </c>
      <c r="T288" s="6">
        <f>IF(D$13&gt;0,$C232*T$263*24*Input!$F$58/D$13,0)</f>
        <v>-0.90871871286305939</v>
      </c>
      <c r="U288" s="6">
        <f>IF(E$13&gt;0,$C232*U$263*24*Input!$F$58/E$13,0)</f>
        <v>-0.16191205139210274</v>
      </c>
      <c r="W288" s="6">
        <f>IF(C$13&gt;0,$C232*W$263*24*Input!$F$58/C$13,0)</f>
        <v>-8.6318685067265672</v>
      </c>
      <c r="X288" s="6">
        <f>IF(D$13&gt;0,$C232*X$263*24*Input!$F$58/D$13,0)</f>
        <v>-0.69211958353258574</v>
      </c>
      <c r="Y288" s="6">
        <f>IF(E$13&gt;0,$C232*Y$263*24*Input!$F$58/E$13,0)</f>
        <v>-0.12136151754855182</v>
      </c>
      <c r="AA288" s="6">
        <f>IF(C$13&gt;0,$C232*AA$263*24*Input!$F$58/C$13,0)</f>
        <v>-7.1146240963273755</v>
      </c>
      <c r="AB288" s="6">
        <f>IF(D$13&gt;0,$C232*AB$263*24*Input!$F$58/D$13,0)</f>
        <v>-0.90871871286305939</v>
      </c>
      <c r="AC288" s="6">
        <f>IF(E$13&gt;0,$C232*AC$263*24*Input!$F$58/E$13,0)</f>
        <v>-0.16191205139210274</v>
      </c>
      <c r="AE288" s="6">
        <f>IF(C$13&gt;0,$C232*AE$263*24*Input!$F$58/C$13,0)</f>
        <v>-7.1146240963273755</v>
      </c>
      <c r="AF288" s="6">
        <f>IF(D$13&gt;0,$C232*AF$263*24*Input!$F$58/D$13,0)</f>
        <v>-0.90871871286305939</v>
      </c>
      <c r="AG288" s="6">
        <f>IF(E$13&gt;0,$C232*AG$263*24*Input!$F$58/E$13,0)</f>
        <v>-0.16191205139210274</v>
      </c>
      <c r="AI288" s="6">
        <f>IF(C$13&gt;0,$C232*AI$263*24*Input!$F$58/C$13,0)</f>
        <v>-7.1146240963273755</v>
      </c>
      <c r="AJ288" s="6">
        <f>IF(D$13&gt;0,$C232*AJ$263*24*Input!$F$58/D$13,0)</f>
        <v>-0.90871871286305939</v>
      </c>
      <c r="AK288" s="6">
        <f>IF(E$13&gt;0,$C232*AK$263*24*Input!$F$58/E$13,0)</f>
        <v>-0.16191205139210274</v>
      </c>
      <c r="AL288" s="10"/>
    </row>
    <row r="289" spans="1:38" x14ac:dyDescent="0.25">
      <c r="A289" s="11" t="s">
        <v>186</v>
      </c>
      <c r="C289" s="6">
        <f>IF(C$13&gt;0,$C233*C$263*24*Input!$F$58/C$13,0)</f>
        <v>-7.6205120457856701</v>
      </c>
      <c r="D289" s="6">
        <f>IF(D$13&gt;0,$C233*D$263*24*Input!$F$58/D$13,0)</f>
        <v>-0.99979837505524305</v>
      </c>
      <c r="E289" s="6">
        <f>IF(E$13&gt;0,$C233*E$263*24*Input!$F$58/E$13,0)</f>
        <v>-7.439548067874821E-3</v>
      </c>
      <c r="G289" s="6">
        <f>IF(C$13&gt;0,$C233*G$263*24*Input!$F$58/C$13,0)</f>
        <v>-8.6318685067265672</v>
      </c>
      <c r="H289" s="6">
        <f>IF(D$13&gt;0,$C233*H$263*24*Input!$F$58/D$13,0)</f>
        <v>-0.69211958353258574</v>
      </c>
      <c r="I289" s="6">
        <f>IF(E$13&gt;0,$C233*I$263*24*Input!$F$58/E$13,0)</f>
        <v>-0.12136151754855182</v>
      </c>
      <c r="K289" s="6">
        <f>IF(C$13&gt;0,$C233*K$263*24*Input!$F$58/C$13,0)</f>
        <v>-8.6318685067265672</v>
      </c>
      <c r="L289" s="6">
        <f>IF(D$13&gt;0,$C233*L$263*24*Input!$F$58/D$13,0)</f>
        <v>-0.69211958353258574</v>
      </c>
      <c r="M289" s="6">
        <f>IF(E$13&gt;0,$C233*M$263*24*Input!$F$58/E$13,0)</f>
        <v>-0.12136151754855182</v>
      </c>
      <c r="O289" s="6">
        <f>IF(C$13&gt;0,$C233*O$263*24*Input!$F$58/C$13,0)</f>
        <v>-7.1146240963273755</v>
      </c>
      <c r="P289" s="6">
        <f>IF(D$13&gt;0,$C233*P$263*24*Input!$F$58/D$13,0)</f>
        <v>-0.90871871286305939</v>
      </c>
      <c r="Q289" s="6">
        <f>IF(E$13&gt;0,$C233*Q$263*24*Input!$F$58/E$13,0)</f>
        <v>-0.16191205139210274</v>
      </c>
      <c r="S289" s="6">
        <f>IF(C$13&gt;0,$C233*S$263*24*Input!$F$58/C$13,0)</f>
        <v>-7.1146240963273755</v>
      </c>
      <c r="T289" s="6">
        <f>IF(D$13&gt;0,$C233*T$263*24*Input!$F$58/D$13,0)</f>
        <v>-0.90871871286305939</v>
      </c>
      <c r="U289" s="6">
        <f>IF(E$13&gt;0,$C233*U$263*24*Input!$F$58/E$13,0)</f>
        <v>-0.16191205139210274</v>
      </c>
      <c r="W289" s="6">
        <f>IF(C$13&gt;0,$C233*W$263*24*Input!$F$58/C$13,0)</f>
        <v>-8.6318685067265672</v>
      </c>
      <c r="X289" s="6">
        <f>IF(D$13&gt;0,$C233*X$263*24*Input!$F$58/D$13,0)</f>
        <v>-0.69211958353258574</v>
      </c>
      <c r="Y289" s="6">
        <f>IF(E$13&gt;0,$C233*Y$263*24*Input!$F$58/E$13,0)</f>
        <v>-0.12136151754855182</v>
      </c>
      <c r="AA289" s="6">
        <f>IF(C$13&gt;0,$C233*AA$263*24*Input!$F$58/C$13,0)</f>
        <v>-7.1146240963273755</v>
      </c>
      <c r="AB289" s="6">
        <f>IF(D$13&gt;0,$C233*AB$263*24*Input!$F$58/D$13,0)</f>
        <v>-0.90871871286305939</v>
      </c>
      <c r="AC289" s="6">
        <f>IF(E$13&gt;0,$C233*AC$263*24*Input!$F$58/E$13,0)</f>
        <v>-0.16191205139210274</v>
      </c>
      <c r="AE289" s="6">
        <f>IF(C$13&gt;0,$C233*AE$263*24*Input!$F$58/C$13,0)</f>
        <v>-7.1146240963273755</v>
      </c>
      <c r="AF289" s="6">
        <f>IF(D$13&gt;0,$C233*AF$263*24*Input!$F$58/D$13,0)</f>
        <v>-0.90871871286305939</v>
      </c>
      <c r="AG289" s="6">
        <f>IF(E$13&gt;0,$C233*AG$263*24*Input!$F$58/E$13,0)</f>
        <v>-0.16191205139210274</v>
      </c>
      <c r="AI289" s="6">
        <f>IF(C$13&gt;0,$C233*AI$263*24*Input!$F$58/C$13,0)</f>
        <v>-7.1146240963273755</v>
      </c>
      <c r="AJ289" s="6">
        <f>IF(D$13&gt;0,$C233*AJ$263*24*Input!$F$58/D$13,0)</f>
        <v>-0.90871871286305939</v>
      </c>
      <c r="AK289" s="6">
        <f>IF(E$13&gt;0,$C233*AK$263*24*Input!$F$58/E$13,0)</f>
        <v>-0.16191205139210274</v>
      </c>
      <c r="AL289" s="10"/>
    </row>
    <row r="290" spans="1:38" x14ac:dyDescent="0.25">
      <c r="A290" s="11" t="s">
        <v>195</v>
      </c>
      <c r="C290" s="6">
        <f>IF(C$13&gt;0,$C234*C$263*24*Input!$F$58/C$13,0)</f>
        <v>-7.6205120457856701</v>
      </c>
      <c r="D290" s="6">
        <f>IF(D$13&gt;0,$C234*D$263*24*Input!$F$58/D$13,0)</f>
        <v>-0.99979837505524305</v>
      </c>
      <c r="E290" s="6">
        <f>IF(E$13&gt;0,$C234*E$263*24*Input!$F$58/E$13,0)</f>
        <v>-7.439548067874821E-3</v>
      </c>
      <c r="G290" s="6">
        <f>IF(C$13&gt;0,$C234*G$263*24*Input!$F$58/C$13,0)</f>
        <v>-8.6318685067265672</v>
      </c>
      <c r="H290" s="6">
        <f>IF(D$13&gt;0,$C234*H$263*24*Input!$F$58/D$13,0)</f>
        <v>-0.69211958353258574</v>
      </c>
      <c r="I290" s="6">
        <f>IF(E$13&gt;0,$C234*I$263*24*Input!$F$58/E$13,0)</f>
        <v>-0.12136151754855182</v>
      </c>
      <c r="K290" s="6">
        <f>IF(C$13&gt;0,$C234*K$263*24*Input!$F$58/C$13,0)</f>
        <v>-8.6318685067265672</v>
      </c>
      <c r="L290" s="6">
        <f>IF(D$13&gt;0,$C234*L$263*24*Input!$F$58/D$13,0)</f>
        <v>-0.69211958353258574</v>
      </c>
      <c r="M290" s="6">
        <f>IF(E$13&gt;0,$C234*M$263*24*Input!$F$58/E$13,0)</f>
        <v>-0.12136151754855182</v>
      </c>
      <c r="O290" s="6">
        <f>IF(C$13&gt;0,$C234*O$263*24*Input!$F$58/C$13,0)</f>
        <v>-7.1146240963273755</v>
      </c>
      <c r="P290" s="6">
        <f>IF(D$13&gt;0,$C234*P$263*24*Input!$F$58/D$13,0)</f>
        <v>-0.90871871286305939</v>
      </c>
      <c r="Q290" s="6">
        <f>IF(E$13&gt;0,$C234*Q$263*24*Input!$F$58/E$13,0)</f>
        <v>-0.16191205139210274</v>
      </c>
      <c r="S290" s="6">
        <f>IF(C$13&gt;0,$C234*S$263*24*Input!$F$58/C$13,0)</f>
        <v>-7.1146240963273755</v>
      </c>
      <c r="T290" s="6">
        <f>IF(D$13&gt;0,$C234*T$263*24*Input!$F$58/D$13,0)</f>
        <v>-0.90871871286305939</v>
      </c>
      <c r="U290" s="6">
        <f>IF(E$13&gt;0,$C234*U$263*24*Input!$F$58/E$13,0)</f>
        <v>-0.16191205139210274</v>
      </c>
      <c r="W290" s="6">
        <f>IF(C$13&gt;0,$C234*W$263*24*Input!$F$58/C$13,0)</f>
        <v>-8.6318685067265672</v>
      </c>
      <c r="X290" s="6">
        <f>IF(D$13&gt;0,$C234*X$263*24*Input!$F$58/D$13,0)</f>
        <v>-0.69211958353258574</v>
      </c>
      <c r="Y290" s="6">
        <f>IF(E$13&gt;0,$C234*Y$263*24*Input!$F$58/E$13,0)</f>
        <v>-0.12136151754855182</v>
      </c>
      <c r="AA290" s="6">
        <f>IF(C$13&gt;0,$C234*AA$263*24*Input!$F$58/C$13,0)</f>
        <v>-7.1146240963273755</v>
      </c>
      <c r="AB290" s="6">
        <f>IF(D$13&gt;0,$C234*AB$263*24*Input!$F$58/D$13,0)</f>
        <v>-0.90871871286305939</v>
      </c>
      <c r="AC290" s="6">
        <f>IF(E$13&gt;0,$C234*AC$263*24*Input!$F$58/E$13,0)</f>
        <v>-0.16191205139210274</v>
      </c>
      <c r="AE290" s="6">
        <f>IF(C$13&gt;0,$C234*AE$263*24*Input!$F$58/C$13,0)</f>
        <v>-7.1146240963273755</v>
      </c>
      <c r="AF290" s="6">
        <f>IF(D$13&gt;0,$C234*AF$263*24*Input!$F$58/D$13,0)</f>
        <v>-0.90871871286305939</v>
      </c>
      <c r="AG290" s="6">
        <f>IF(E$13&gt;0,$C234*AG$263*24*Input!$F$58/E$13,0)</f>
        <v>-0.16191205139210274</v>
      </c>
      <c r="AI290" s="6">
        <f>IF(C$13&gt;0,$C234*AI$263*24*Input!$F$58/C$13,0)</f>
        <v>-7.1146240963273755</v>
      </c>
      <c r="AJ290" s="6">
        <f>IF(D$13&gt;0,$C234*AJ$263*24*Input!$F$58/D$13,0)</f>
        <v>-0.90871871286305939</v>
      </c>
      <c r="AK290" s="6">
        <f>IF(E$13&gt;0,$C234*AK$263*24*Input!$F$58/E$13,0)</f>
        <v>-0.16191205139210274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7.6205120457856701</v>
      </c>
      <c r="D298" s="7">
        <f>D$283</f>
        <v>0.99979837505524305</v>
      </c>
      <c r="E298" s="7">
        <f>E$283</f>
        <v>7.439548067874821E-3</v>
      </c>
      <c r="G298" s="7">
        <f>G$283</f>
        <v>8.6318685067265672</v>
      </c>
      <c r="H298" s="7">
        <f>H$283</f>
        <v>0.69211958353258574</v>
      </c>
      <c r="I298" s="7">
        <f>I$283</f>
        <v>0.12136151754855182</v>
      </c>
      <c r="K298" s="7">
        <f>K$283</f>
        <v>8.6318685067265672</v>
      </c>
      <c r="L298" s="7">
        <f>L$283</f>
        <v>0.69211958353258574</v>
      </c>
      <c r="M298" s="7">
        <f>M$283</f>
        <v>0.12136151754855182</v>
      </c>
      <c r="O298" s="7">
        <f>O$283</f>
        <v>7.1146240963273755</v>
      </c>
      <c r="P298" s="7">
        <f>P$283</f>
        <v>0.90871871286305939</v>
      </c>
      <c r="Q298" s="7">
        <f>Q$283</f>
        <v>0.16191205139210274</v>
      </c>
      <c r="S298" s="7">
        <f>S$283</f>
        <v>7.1146240963273755</v>
      </c>
      <c r="T298" s="7">
        <f>T$283</f>
        <v>0.90871871286305939</v>
      </c>
      <c r="U298" s="7">
        <f>U$283</f>
        <v>0.16191205139210274</v>
      </c>
      <c r="W298" s="7">
        <f>W$283</f>
        <v>8.6318685067265672</v>
      </c>
      <c r="X298" s="7">
        <f>X$283</f>
        <v>0.69211958353258574</v>
      </c>
      <c r="Y298" s="7">
        <f>Y$283</f>
        <v>0.12136151754855182</v>
      </c>
      <c r="AA298" s="7">
        <f>AA$283</f>
        <v>7.1146240963273755</v>
      </c>
      <c r="AB298" s="7">
        <f>AB$283</f>
        <v>0.90871871286305939</v>
      </c>
      <c r="AC298" s="7">
        <f>AC$283</f>
        <v>0.16191205139210274</v>
      </c>
      <c r="AE298" s="7">
        <f>AE$283</f>
        <v>7.1146240963273755</v>
      </c>
      <c r="AF298" s="7">
        <f>AF$283</f>
        <v>0.90871871286305939</v>
      </c>
      <c r="AG298" s="7">
        <f>AG$283</f>
        <v>0.16191205139210274</v>
      </c>
      <c r="AI298" s="7">
        <f>AI$283</f>
        <v>7.1146240963273755</v>
      </c>
      <c r="AJ298" s="7">
        <f>AJ$283</f>
        <v>0.90871871286305939</v>
      </c>
      <c r="AK298" s="7">
        <f>AK$283</f>
        <v>0.16191205139210274</v>
      </c>
      <c r="AL298" s="10"/>
    </row>
    <row r="299" spans="1:38" x14ac:dyDescent="0.25">
      <c r="A299" s="11" t="s">
        <v>178</v>
      </c>
      <c r="C299" s="7">
        <f>C$284</f>
        <v>10.050492096870412</v>
      </c>
      <c r="D299" s="7">
        <f>D$284</f>
        <v>1.3186076744690201</v>
      </c>
      <c r="E299" s="7">
        <f>E$284</f>
        <v>9.8118234852490882E-3</v>
      </c>
      <c r="G299" s="7">
        <f>G$284</f>
        <v>11.384343425591371</v>
      </c>
      <c r="H299" s="7">
        <f>H$284</f>
        <v>0.91281824142386991</v>
      </c>
      <c r="I299" s="7">
        <f>I$284</f>
        <v>0.1600605006143212</v>
      </c>
      <c r="K299" s="7">
        <f>K$284</f>
        <v>11.384343425591371</v>
      </c>
      <c r="L299" s="7">
        <f>L$284</f>
        <v>0.91281824142386991</v>
      </c>
      <c r="M299" s="7">
        <f>M$284</f>
        <v>0.1600605006143212</v>
      </c>
      <c r="O299" s="7">
        <f>O$284</f>
        <v>9.3832898396750597</v>
      </c>
      <c r="P299" s="7">
        <f>P$284</f>
        <v>1.1984851132095831</v>
      </c>
      <c r="Q299" s="7">
        <f>Q$284</f>
        <v>0.21354152885360753</v>
      </c>
      <c r="S299" s="7">
        <f>S$284</f>
        <v>9.3832898396750597</v>
      </c>
      <c r="T299" s="7">
        <f>T$284</f>
        <v>1.1984851132095831</v>
      </c>
      <c r="U299" s="7">
        <f>U$284</f>
        <v>0.21354152885360753</v>
      </c>
      <c r="W299" s="7">
        <f>W$284</f>
        <v>11.384343425591371</v>
      </c>
      <c r="X299" s="7">
        <f>X$284</f>
        <v>0.91281824142386991</v>
      </c>
      <c r="Y299" s="7">
        <f>Y$284</f>
        <v>0.1600605006143212</v>
      </c>
      <c r="AA299" s="7">
        <f>AA$284</f>
        <v>9.3832898396750597</v>
      </c>
      <c r="AB299" s="7">
        <f>AB$284</f>
        <v>1.1984851132095831</v>
      </c>
      <c r="AC299" s="7">
        <f>AC$284</f>
        <v>0.21354152885360753</v>
      </c>
      <c r="AE299" s="7">
        <f>AE$284</f>
        <v>9.3832898396750597</v>
      </c>
      <c r="AF299" s="7">
        <f>AF$284</f>
        <v>1.1984851132095831</v>
      </c>
      <c r="AG299" s="7">
        <f>AG$284</f>
        <v>0.21354152885360753</v>
      </c>
      <c r="AI299" s="7">
        <f>AI$284</f>
        <v>9.3832898396750597</v>
      </c>
      <c r="AJ299" s="7">
        <f>AJ$284</f>
        <v>1.1984851132095831</v>
      </c>
      <c r="AK299" s="7">
        <f>AK$284</f>
        <v>0.21354152885360753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3505.0914495277148</v>
      </c>
      <c r="C307" s="10"/>
    </row>
    <row r="308" spans="1:5" x14ac:dyDescent="0.25">
      <c r="A308" s="11" t="s">
        <v>212</v>
      </c>
      <c r="B308" s="17">
        <f>B$124</f>
        <v>2172.8083513223755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2.3089739788377813E-6</v>
      </c>
      <c r="C316" s="29">
        <f>C$45</f>
        <v>0.17044975755789471</v>
      </c>
      <c r="D316" s="29">
        <f>D$45</f>
        <v>0.8295479334681265</v>
      </c>
      <c r="E316" s="10"/>
    </row>
    <row r="317" spans="1:5" x14ac:dyDescent="0.25">
      <c r="A317" s="11" t="s">
        <v>212</v>
      </c>
      <c r="B317" s="29">
        <f>B$48</f>
        <v>1.4952542024077378E-4</v>
      </c>
      <c r="C317" s="29">
        <f>C$48</f>
        <v>0.17552470110382434</v>
      </c>
      <c r="D317" s="29">
        <f>D$48</f>
        <v>0.82432577347593483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344799.80694894993</v>
      </c>
      <c r="C325" s="10"/>
    </row>
    <row r="326" spans="1:5" x14ac:dyDescent="0.25">
      <c r="A326" s="11" t="s">
        <v>174</v>
      </c>
      <c r="B326" s="17">
        <f>B$123</f>
        <v>300913.31130874052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0.11267581630309487</v>
      </c>
      <c r="C334" s="29">
        <f>C$43</f>
        <v>0.50365385053111134</v>
      </c>
      <c r="D334" s="29">
        <f>D$43</f>
        <v>0.38367033316579385</v>
      </c>
      <c r="E334" s="10"/>
    </row>
    <row r="335" spans="1:5" x14ac:dyDescent="0.25">
      <c r="A335" s="11" t="s">
        <v>173</v>
      </c>
      <c r="B335" s="29">
        <f>B$46</f>
        <v>7.1293097924037416E-2</v>
      </c>
      <c r="C335" s="29">
        <f>C$46</f>
        <v>0.5816906527573692</v>
      </c>
      <c r="D335" s="29">
        <f>D$46</f>
        <v>0.34701624931859337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3211156.0547578451</v>
      </c>
      <c r="C343" s="10"/>
    </row>
    <row r="344" spans="1:5" x14ac:dyDescent="0.25">
      <c r="A344" s="11" t="s">
        <v>173</v>
      </c>
      <c r="B344" s="17">
        <f>B$122</f>
        <v>818961.08522737143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6.480289574787676E-2</v>
      </c>
      <c r="C352" s="29">
        <f>C$178</f>
        <v>0.29970094686020055</v>
      </c>
      <c r="D352" s="29">
        <f>D$178</f>
        <v>0.63549615739192256</v>
      </c>
      <c r="E352" s="10"/>
    </row>
    <row r="353" spans="1:5" x14ac:dyDescent="0.25">
      <c r="A353" s="11" t="s">
        <v>174</v>
      </c>
      <c r="B353" s="29">
        <f>B$179</f>
        <v>6.8757075974353807E-2</v>
      </c>
      <c r="C353" s="29">
        <f>C$179</f>
        <v>0.47856064067440512</v>
      </c>
      <c r="D353" s="29">
        <f>D$179</f>
        <v>0.45268228335124111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0.10792748363838002</v>
      </c>
      <c r="C366" s="29">
        <f t="shared" si="0"/>
        <v>0.48356911478868331</v>
      </c>
      <c r="D366" s="29">
        <f t="shared" si="0"/>
        <v>0.40850340157293674</v>
      </c>
      <c r="E366" s="10"/>
    </row>
    <row r="367" spans="1:5" x14ac:dyDescent="0.25">
      <c r="A367" s="11" t="s">
        <v>178</v>
      </c>
      <c r="B367" s="29">
        <f t="shared" si="0"/>
        <v>7.0475214231700098E-2</v>
      </c>
      <c r="C367" s="29">
        <f t="shared" si="0"/>
        <v>0.55324647138607608</v>
      </c>
      <c r="D367" s="29">
        <f t="shared" si="0"/>
        <v>0.37627831438222398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1.308973385022131</v>
      </c>
      <c r="C376" s="6">
        <f>SUMPRODUCT($G298:$I298,$B366:$D366)</f>
        <v>1.3158800941037812</v>
      </c>
      <c r="D376" s="6">
        <f>SUMPRODUCT($K298:$M298,$B366:$D366)</f>
        <v>1.3158800941037812</v>
      </c>
      <c r="E376" s="6">
        <f>SUMPRODUCT($O298:$Q298,$B366:$D366)</f>
        <v>1.2734334030700245</v>
      </c>
      <c r="F376" s="6">
        <f>SUMPRODUCT($S298:$U298,$B366:$D366)</f>
        <v>1.2734334030700245</v>
      </c>
      <c r="G376" s="6">
        <f>SUMPRODUCT($W298:$Y298,$B366:$D366)</f>
        <v>1.3158800941037812</v>
      </c>
      <c r="H376" s="6">
        <f>SUMPRODUCT($AA298:$AC298,$B366:$D366)</f>
        <v>1.2734334030700245</v>
      </c>
      <c r="I376" s="6">
        <f>SUMPRODUCT($AE298:$AG298,$B366:$D366)</f>
        <v>1.2734334030700245</v>
      </c>
      <c r="J376" s="6">
        <f>SUMPRODUCT($AI298:$AK298,$B366:$D366)</f>
        <v>1.2734334030700245</v>
      </c>
      <c r="K376" s="10"/>
    </row>
    <row r="377" spans="1:37" x14ac:dyDescent="0.25">
      <c r="A377" s="11" t="s">
        <v>178</v>
      </c>
      <c r="B377" s="6">
        <f>SUMPRODUCT($C299:$E299,$B367:$D367)</f>
        <v>1.4415176031055816</v>
      </c>
      <c r="C377" s="6">
        <f>SUMPRODUCT($G299:$I299,$B367:$D367)</f>
        <v>1.3675548082607296</v>
      </c>
      <c r="D377" s="6">
        <f>SUMPRODUCT($K299:$M299,$B367:$D367)</f>
        <v>1.3675548082607296</v>
      </c>
      <c r="E377" s="6">
        <f>SUMPRODUCT($O299:$Q299,$B367:$D367)</f>
        <v>1.404698068068817</v>
      </c>
      <c r="F377" s="6">
        <f>SUMPRODUCT($S299:$U299,$B367:$D367)</f>
        <v>1.404698068068817</v>
      </c>
      <c r="G377" s="6">
        <f>SUMPRODUCT($W299:$Y299,$B367:$D367)</f>
        <v>1.3675548082607296</v>
      </c>
      <c r="H377" s="6">
        <f>SUMPRODUCT($AA299:$AC299,$B367:$D367)</f>
        <v>1.404698068068817</v>
      </c>
      <c r="I377" s="6">
        <f>SUMPRODUCT($AE299:$AG299,$B367:$D367)</f>
        <v>1.404698068068817</v>
      </c>
      <c r="J377" s="6">
        <f>SUMPRODUCT($AI299:$AK299,$B367:$D367)</f>
        <v>1.404698068068817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7.6205120457856701</v>
      </c>
      <c r="D385" s="7">
        <f>D$276</f>
        <v>0.99979837505524305</v>
      </c>
      <c r="E385" s="7">
        <f>E$276</f>
        <v>7.439548067874821E-3</v>
      </c>
      <c r="G385" s="7">
        <f>G$276</f>
        <v>8.6318685067265672</v>
      </c>
      <c r="H385" s="7">
        <f>H$276</f>
        <v>0.69211958353258574</v>
      </c>
      <c r="I385" s="7">
        <f>I$276</f>
        <v>0.12136151754855182</v>
      </c>
      <c r="K385" s="7">
        <f>K$276</f>
        <v>8.6318685067265672</v>
      </c>
      <c r="L385" s="7">
        <f>L$276</f>
        <v>0.69211958353258574</v>
      </c>
      <c r="M385" s="7">
        <f>M$276</f>
        <v>0.12136151754855182</v>
      </c>
      <c r="O385" s="7">
        <f>O$276</f>
        <v>7.1146240963273755</v>
      </c>
      <c r="P385" s="7">
        <f>P$276</f>
        <v>0.90871871286305939</v>
      </c>
      <c r="Q385" s="7">
        <f>Q$276</f>
        <v>0.16191205139210274</v>
      </c>
      <c r="S385" s="7">
        <f>S$276</f>
        <v>7.1146240963273755</v>
      </c>
      <c r="T385" s="7">
        <f>T$276</f>
        <v>0.90871871286305939</v>
      </c>
      <c r="U385" s="7">
        <f>U$276</f>
        <v>0.16191205139210274</v>
      </c>
      <c r="W385" s="7">
        <f>W$276</f>
        <v>8.6318685067265672</v>
      </c>
      <c r="X385" s="7">
        <f>X$276</f>
        <v>0.69211958353258574</v>
      </c>
      <c r="Y385" s="7">
        <f>Y$276</f>
        <v>0.12136151754855182</v>
      </c>
      <c r="AA385" s="7">
        <f>AA$276</f>
        <v>7.1146240963273755</v>
      </c>
      <c r="AB385" s="7">
        <f>AB$276</f>
        <v>0.90871871286305939</v>
      </c>
      <c r="AC385" s="7">
        <f>AC$276</f>
        <v>0.16191205139210274</v>
      </c>
      <c r="AE385" s="7">
        <f>AE$276</f>
        <v>7.1146240963273755</v>
      </c>
      <c r="AF385" s="7">
        <f>AF$276</f>
        <v>0.90871871286305939</v>
      </c>
      <c r="AG385" s="7">
        <f>AG$276</f>
        <v>0.16191205139210274</v>
      </c>
      <c r="AI385" s="7">
        <f>AI$276</f>
        <v>7.1146240963273755</v>
      </c>
      <c r="AJ385" s="7">
        <f>AJ$276</f>
        <v>0.90871871286305939</v>
      </c>
      <c r="AK385" s="7">
        <f>AK$276</f>
        <v>0.16191205139210274</v>
      </c>
      <c r="AL385" s="10"/>
    </row>
    <row r="386" spans="1:38" x14ac:dyDescent="0.25">
      <c r="A386" s="11" t="s">
        <v>212</v>
      </c>
      <c r="C386" s="7">
        <f>C$279</f>
        <v>7.6205120457856701</v>
      </c>
      <c r="D386" s="7">
        <f>D$279</f>
        <v>0.99979837505524305</v>
      </c>
      <c r="E386" s="7">
        <f>E$279</f>
        <v>7.439548067874821E-3</v>
      </c>
      <c r="G386" s="7">
        <f>G$279</f>
        <v>8.6318685067265672</v>
      </c>
      <c r="H386" s="7">
        <f>H$279</f>
        <v>0.69211958353258574</v>
      </c>
      <c r="I386" s="7">
        <f>I$279</f>
        <v>0.12136151754855182</v>
      </c>
      <c r="K386" s="7">
        <f>K$279</f>
        <v>8.6318685067265672</v>
      </c>
      <c r="L386" s="7">
        <f>L$279</f>
        <v>0.69211958353258574</v>
      </c>
      <c r="M386" s="7">
        <f>M$279</f>
        <v>0.12136151754855182</v>
      </c>
      <c r="O386" s="7">
        <f>O$279</f>
        <v>7.1146240963273755</v>
      </c>
      <c r="P386" s="7">
        <f>P$279</f>
        <v>0.90871871286305939</v>
      </c>
      <c r="Q386" s="7">
        <f>Q$279</f>
        <v>0.16191205139210274</v>
      </c>
      <c r="S386" s="7">
        <f>S$279</f>
        <v>7.1146240963273755</v>
      </c>
      <c r="T386" s="7">
        <f>T$279</f>
        <v>0.90871871286305939</v>
      </c>
      <c r="U386" s="7">
        <f>U$279</f>
        <v>0.16191205139210274</v>
      </c>
      <c r="W386" s="7">
        <f>W$279</f>
        <v>8.6318685067265672</v>
      </c>
      <c r="X386" s="7">
        <f>X$279</f>
        <v>0.69211958353258574</v>
      </c>
      <c r="Y386" s="7">
        <f>Y$279</f>
        <v>0.12136151754855182</v>
      </c>
      <c r="AA386" s="7">
        <f>AA$279</f>
        <v>7.1146240963273755</v>
      </c>
      <c r="AB386" s="7">
        <f>AB$279</f>
        <v>0.90871871286305939</v>
      </c>
      <c r="AC386" s="7">
        <f>AC$279</f>
        <v>0.16191205139210274</v>
      </c>
      <c r="AE386" s="7">
        <f>AE$279</f>
        <v>7.1146240963273755</v>
      </c>
      <c r="AF386" s="7">
        <f>AF$279</f>
        <v>0.90871871286305939</v>
      </c>
      <c r="AG386" s="7">
        <f>AG$279</f>
        <v>0.16191205139210274</v>
      </c>
      <c r="AI386" s="7">
        <f>AI$279</f>
        <v>7.1146240963273755</v>
      </c>
      <c r="AJ386" s="7">
        <f>AJ$279</f>
        <v>0.90871871286305939</v>
      </c>
      <c r="AK386" s="7">
        <f>AK$279</f>
        <v>0.16191205139210274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0.17660444792460475</v>
      </c>
      <c r="C395" s="6">
        <f>SUMPRODUCT($G385:$I385,$B316:$D316)</f>
        <v>0.218666742058928</v>
      </c>
      <c r="D395" s="6">
        <f>SUMPRODUCT($K385:$M385,$B316:$D316)</f>
        <v>0.218666742058928</v>
      </c>
      <c r="E395" s="6">
        <f>SUMPRODUCT($O385:$Q385,$B316:$D316)</f>
        <v>0.28922111941364215</v>
      </c>
      <c r="F395" s="6">
        <f>SUMPRODUCT($S385:$U385,$B316:$D316)</f>
        <v>0.28922111941364215</v>
      </c>
      <c r="G395" s="6">
        <f>SUMPRODUCT($W385:$Y385,$B316:$D316)</f>
        <v>0.218666742058928</v>
      </c>
      <c r="H395" s="6">
        <f>SUMPRODUCT($AA385:$AC385,$B316:$D316)</f>
        <v>0.28922111941364215</v>
      </c>
      <c r="I395" s="6">
        <f>SUMPRODUCT($AE385:$AG385,$B316:$D316)</f>
        <v>0.28922111941364215</v>
      </c>
      <c r="J395" s="6">
        <f>SUMPRODUCT($AI385:$AK385,$B316:$D316)</f>
        <v>0.28922111941364215</v>
      </c>
      <c r="K395" s="10"/>
    </row>
    <row r="396" spans="1:38" x14ac:dyDescent="0.25">
      <c r="A396" s="11" t="s">
        <v>212</v>
      </c>
      <c r="B396" s="6">
        <f>SUMPRODUCT($C386:$E386,$B317:$D317)</f>
        <v>0.18276138242711912</v>
      </c>
      <c r="C396" s="6">
        <f>SUMPRODUCT($G386:$I386,$B317:$D317)</f>
        <v>0.2228161936170151</v>
      </c>
      <c r="D396" s="6">
        <f>SUMPRODUCT($K386:$M386,$B317:$D317)</f>
        <v>0.2228161936170151</v>
      </c>
      <c r="E396" s="6">
        <f>SUMPRODUCT($O386:$Q386,$B317:$D317)</f>
        <v>0.29403467461946942</v>
      </c>
      <c r="F396" s="6">
        <f>SUMPRODUCT($S386:$U386,$B317:$D317)</f>
        <v>0.29403467461946942</v>
      </c>
      <c r="G396" s="6">
        <f>SUMPRODUCT($W386:$Y386,$B317:$D317)</f>
        <v>0.2228161936170151</v>
      </c>
      <c r="H396" s="6">
        <f>SUMPRODUCT($AA386:$AC386,$B317:$D317)</f>
        <v>0.29403467461946942</v>
      </c>
      <c r="I396" s="6">
        <f>SUMPRODUCT($AE386:$AG386,$B317:$D317)</f>
        <v>0.29403467461946942</v>
      </c>
      <c r="J396" s="6">
        <f>SUMPRODUCT($AI386:$AK386,$B317:$D317)</f>
        <v>0.29403467461946942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1.9898186703591483</v>
      </c>
      <c r="C404" s="10"/>
    </row>
    <row r="405" spans="1:38" x14ac:dyDescent="0.25">
      <c r="A405" s="11" t="s">
        <v>173</v>
      </c>
      <c r="B405" s="7">
        <f>Loads!B$49</f>
        <v>1.4478671383112913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10.442956967435771</v>
      </c>
      <c r="D413" s="7">
        <f>D$275</f>
        <v>1.370098405997292</v>
      </c>
      <c r="E413" s="7">
        <f>E$275</f>
        <v>1.0194968509097973E-2</v>
      </c>
      <c r="G413" s="7">
        <f>G$275</f>
        <v>11.828894282000441</v>
      </c>
      <c r="H413" s="7">
        <f>H$275</f>
        <v>0.94846317199216235</v>
      </c>
      <c r="I413" s="7">
        <f>I$275</f>
        <v>0.16631075413929908</v>
      </c>
      <c r="K413" s="7">
        <f>K$275</f>
        <v>11.828894282000441</v>
      </c>
      <c r="L413" s="7">
        <f>L$275</f>
        <v>0.94846317199216235</v>
      </c>
      <c r="M413" s="7">
        <f>M$275</f>
        <v>0.16631075413929908</v>
      </c>
      <c r="O413" s="7">
        <f>O$275</f>
        <v>9.7497009165567601</v>
      </c>
      <c r="P413" s="7">
        <f>P$275</f>
        <v>1.2452851405412573</v>
      </c>
      <c r="Q413" s="7">
        <f>Q$275</f>
        <v>0.2218801801031276</v>
      </c>
      <c r="S413" s="7">
        <f>S$275</f>
        <v>9.7497009165567601</v>
      </c>
      <c r="T413" s="7">
        <f>T$275</f>
        <v>1.2452851405412573</v>
      </c>
      <c r="U413" s="7">
        <f>U$275</f>
        <v>0.2218801801031276</v>
      </c>
      <c r="W413" s="7">
        <f>W$275</f>
        <v>11.828894282000441</v>
      </c>
      <c r="X413" s="7">
        <f>X$275</f>
        <v>0.94846317199216235</v>
      </c>
      <c r="Y413" s="7">
        <f>Y$275</f>
        <v>0.16631075413929908</v>
      </c>
      <c r="AA413" s="7">
        <f>AA$275</f>
        <v>9.7497009165567601</v>
      </c>
      <c r="AB413" s="7">
        <f>AB$275</f>
        <v>1.2452851405412573</v>
      </c>
      <c r="AC413" s="7">
        <f>AC$275</f>
        <v>0.2218801801031276</v>
      </c>
      <c r="AE413" s="7">
        <f>AE$275</f>
        <v>9.7497009165567601</v>
      </c>
      <c r="AF413" s="7">
        <f>AF$275</f>
        <v>1.2452851405412573</v>
      </c>
      <c r="AG413" s="7">
        <f>AG$275</f>
        <v>0.2218801801031276</v>
      </c>
      <c r="AI413" s="7">
        <f>AI$275</f>
        <v>9.7497009165567601</v>
      </c>
      <c r="AJ413" s="7">
        <f>AJ$275</f>
        <v>1.2452851405412573</v>
      </c>
      <c r="AK413" s="7">
        <f>AK$275</f>
        <v>0.2218801801031276</v>
      </c>
      <c r="AL413" s="10"/>
    </row>
    <row r="414" spans="1:38" x14ac:dyDescent="0.25">
      <c r="A414" s="11" t="s">
        <v>174</v>
      </c>
      <c r="C414" s="7">
        <f>C$278</f>
        <v>10.72337321009611</v>
      </c>
      <c r="D414" s="7">
        <f>D$278</f>
        <v>1.4068885458286373</v>
      </c>
      <c r="E414" s="7">
        <f>E$278</f>
        <v>1.0468725719079442E-2</v>
      </c>
      <c r="G414" s="7">
        <f>G$278</f>
        <v>12.146525973841015</v>
      </c>
      <c r="H414" s="7">
        <f>H$278</f>
        <v>0.9739314832971987</v>
      </c>
      <c r="I414" s="7">
        <f>I$278</f>
        <v>0.17077656175826902</v>
      </c>
      <c r="K414" s="7">
        <f>K$278</f>
        <v>12.146525973841015</v>
      </c>
      <c r="L414" s="7">
        <f>L$278</f>
        <v>0.9739314832971987</v>
      </c>
      <c r="M414" s="7">
        <f>M$278</f>
        <v>0.17077656175826902</v>
      </c>
      <c r="O414" s="7">
        <f>O$278</f>
        <v>10.011501717480126</v>
      </c>
      <c r="P414" s="7">
        <f>P$278</f>
        <v>1.2787237711168917</v>
      </c>
      <c r="Q414" s="7">
        <f>Q$278</f>
        <v>0.22783814838924957</v>
      </c>
      <c r="S414" s="7">
        <f>S$278</f>
        <v>10.011501717480126</v>
      </c>
      <c r="T414" s="7">
        <f>T$278</f>
        <v>1.2787237711168917</v>
      </c>
      <c r="U414" s="7">
        <f>U$278</f>
        <v>0.22783814838924957</v>
      </c>
      <c r="W414" s="7">
        <f>W$278</f>
        <v>12.146525973841015</v>
      </c>
      <c r="X414" s="7">
        <f>X$278</f>
        <v>0.9739314832971987</v>
      </c>
      <c r="Y414" s="7">
        <f>Y$278</f>
        <v>0.17077656175826902</v>
      </c>
      <c r="AA414" s="7">
        <f>AA$278</f>
        <v>10.011501717480126</v>
      </c>
      <c r="AB414" s="7">
        <f>AB$278</f>
        <v>1.2787237711168917</v>
      </c>
      <c r="AC414" s="7">
        <f>AC$278</f>
        <v>0.22783814838924957</v>
      </c>
      <c r="AE414" s="7">
        <f>AE$278</f>
        <v>10.011501717480126</v>
      </c>
      <c r="AF414" s="7">
        <f>AF$278</f>
        <v>1.2787237711168917</v>
      </c>
      <c r="AG414" s="7">
        <f>AG$278</f>
        <v>0.22783814838924957</v>
      </c>
      <c r="AI414" s="7">
        <f>AI$278</f>
        <v>10.011501717480126</v>
      </c>
      <c r="AJ414" s="7">
        <f>AJ$278</f>
        <v>1.2787237711168917</v>
      </c>
      <c r="AK414" s="7">
        <f>AK$278</f>
        <v>0.22783814838924957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1.0938325045416069</v>
      </c>
      <c r="C423" s="6">
        <f>SUMPRODUCT($G413:$I413,$B352:$D352)</f>
        <v>1.1564917588656878</v>
      </c>
      <c r="D423" s="6">
        <f>SUMPRODUCT($K413:$M413,$B352:$D352)</f>
        <v>1.1564917588656878</v>
      </c>
      <c r="E423" s="6">
        <f>SUMPRODUCT($O413:$Q413,$B352:$D352)</f>
        <v>1.1460259896567244</v>
      </c>
      <c r="F423" s="6">
        <f>SUMPRODUCT($S413:$U413,$B352:$D352)</f>
        <v>1.1460259896567244</v>
      </c>
      <c r="G423" s="6">
        <f>SUMPRODUCT($W413:$Y413,$B352:$D352)</f>
        <v>1.1564917588656878</v>
      </c>
      <c r="H423" s="6">
        <f>SUMPRODUCT($AA413:$AC413,$B352:$D352)</f>
        <v>1.1460259896567244</v>
      </c>
      <c r="I423" s="6">
        <f>SUMPRODUCT($AE413:$AG413,$B352:$D352)</f>
        <v>1.1460259896567244</v>
      </c>
      <c r="J423" s="6">
        <f>SUMPRODUCT($AI413:$AK413,$B352:$D352)</f>
        <v>1.1460259896567244</v>
      </c>
      <c r="K423" s="10"/>
    </row>
    <row r="424" spans="1:11" x14ac:dyDescent="0.25">
      <c r="A424" s="11" t="s">
        <v>174</v>
      </c>
      <c r="B424" s="6">
        <f>SUMPRODUCT($C414:$E414,$B353:$D353)</f>
        <v>1.415328277019454</v>
      </c>
      <c r="C424" s="6">
        <f>SUMPRODUCT($G414:$I414,$B353:$D353)</f>
        <v>1.3785524077471372</v>
      </c>
      <c r="D424" s="6">
        <f>SUMPRODUCT($K414:$M414,$B353:$D353)</f>
        <v>1.3785524077471372</v>
      </c>
      <c r="E424" s="6">
        <f>SUMPRODUCT($O414:$Q414,$B353:$D353)</f>
        <v>1.4034467446048102</v>
      </c>
      <c r="F424" s="6">
        <f>SUMPRODUCT($S414:$U414,$B353:$D353)</f>
        <v>1.4034467446048102</v>
      </c>
      <c r="G424" s="6">
        <f>SUMPRODUCT($W414:$Y414,$B353:$D353)</f>
        <v>1.3785524077471372</v>
      </c>
      <c r="H424" s="6">
        <f>SUMPRODUCT($AA414:$AC414,$B353:$D353)</f>
        <v>1.4034467446048102</v>
      </c>
      <c r="I424" s="6">
        <f>SUMPRODUCT($AE414:$AG414,$B353:$D353)</f>
        <v>1.4034467446048102</v>
      </c>
      <c r="J424" s="6">
        <f>SUMPRODUCT($AI414:$AK414,$B353:$D353)</f>
        <v>1.4034467446048102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1.9012402752539981</v>
      </c>
      <c r="C437" s="6">
        <f t="shared" si="1"/>
        <v>1.9073514059190886</v>
      </c>
      <c r="D437" s="6">
        <f t="shared" si="1"/>
        <v>1.9073514059190886</v>
      </c>
      <c r="E437" s="6">
        <f t="shared" si="1"/>
        <v>1.9064070787576828</v>
      </c>
      <c r="F437" s="6">
        <f t="shared" si="1"/>
        <v>1.9064070787576828</v>
      </c>
      <c r="G437" s="6">
        <f t="shared" si="1"/>
        <v>1.9073514059190886</v>
      </c>
      <c r="H437" s="6">
        <f t="shared" si="1"/>
        <v>1.9064070787576828</v>
      </c>
      <c r="I437" s="6">
        <f t="shared" si="1"/>
        <v>1.9064070787576828</v>
      </c>
      <c r="J437" s="6">
        <f t="shared" si="1"/>
        <v>1.9064070787576828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1.4366909517884687</v>
      </c>
      <c r="C438" s="6">
        <f t="shared" si="2"/>
        <v>1.4269058757926443</v>
      </c>
      <c r="D438" s="6">
        <f t="shared" si="2"/>
        <v>1.4269058757926443</v>
      </c>
      <c r="E438" s="6">
        <f t="shared" si="2"/>
        <v>1.4337200110747115</v>
      </c>
      <c r="F438" s="6">
        <f t="shared" si="2"/>
        <v>1.4337200110747115</v>
      </c>
      <c r="G438" s="6">
        <f t="shared" si="2"/>
        <v>1.4269058757926443</v>
      </c>
      <c r="H438" s="6">
        <f t="shared" si="2"/>
        <v>1.4337200110747115</v>
      </c>
      <c r="I438" s="6">
        <f t="shared" si="2"/>
        <v>1.4337200110747115</v>
      </c>
      <c r="J438" s="6">
        <f t="shared" si="2"/>
        <v>1.4337200110747115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1.4524667170538792</v>
      </c>
      <c r="C447" s="6">
        <f t="shared" si="3"/>
        <v>1.4494872401106929</v>
      </c>
      <c r="D447" s="6">
        <f t="shared" si="3"/>
        <v>1.4494872401106929</v>
      </c>
      <c r="E447" s="6">
        <f t="shared" si="3"/>
        <v>1.4970606819026968</v>
      </c>
      <c r="F447" s="6">
        <f t="shared" si="3"/>
        <v>1.4970606819026968</v>
      </c>
      <c r="G447" s="6">
        <f t="shared" si="3"/>
        <v>1.4494872401106929</v>
      </c>
      <c r="H447" s="6">
        <f t="shared" si="3"/>
        <v>1.4970606819026968</v>
      </c>
      <c r="I447" s="6">
        <f t="shared" si="3"/>
        <v>1.4970606819026968</v>
      </c>
      <c r="J447" s="6">
        <f t="shared" si="3"/>
        <v>1.4970606819026968</v>
      </c>
      <c r="K447" s="10"/>
    </row>
    <row r="448" spans="1:11" x14ac:dyDescent="0.25">
      <c r="A448" s="11" t="s">
        <v>677</v>
      </c>
      <c r="B448" s="6">
        <f t="shared" ref="B448:J448" si="4">B438/B377</f>
        <v>0.99665168756405442</v>
      </c>
      <c r="C448" s="6">
        <f t="shared" si="4"/>
        <v>1.0433994068635524</v>
      </c>
      <c r="D448" s="6">
        <f t="shared" si="4"/>
        <v>1.0433994068635524</v>
      </c>
      <c r="E448" s="6">
        <f t="shared" si="4"/>
        <v>1.0206606271238017</v>
      </c>
      <c r="F448" s="6">
        <f t="shared" si="4"/>
        <v>1.0206606271238017</v>
      </c>
      <c r="G448" s="6">
        <f t="shared" si="4"/>
        <v>1.0433994068635524</v>
      </c>
      <c r="H448" s="6">
        <f t="shared" si="4"/>
        <v>1.0206606271238017</v>
      </c>
      <c r="I448" s="6">
        <f t="shared" si="4"/>
        <v>1.0206606271238017</v>
      </c>
      <c r="J448" s="6">
        <f t="shared" si="4"/>
        <v>1.0206606271238017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66021.762564447883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8.005211316513236E-2</v>
      </c>
      <c r="C466" s="29">
        <f>C$202</f>
        <v>0.52494243798343387</v>
      </c>
      <c r="D466" s="29">
        <f>D$202</f>
        <v>0.3950054488514339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1.5006319818232141</v>
      </c>
      <c r="C476" s="6">
        <f>SUMPRODUCT($G299:$I299,$B466:$D466)</f>
        <v>1.4537425511935131</v>
      </c>
      <c r="D476" s="6">
        <f>SUMPRODUCT($K299:$M299,$B466:$D466)</f>
        <v>1.4537425511935131</v>
      </c>
      <c r="E476" s="6">
        <f>SUMPRODUCT($O299:$Q299,$B466:$D466)</f>
        <v>1.4646379447752356</v>
      </c>
      <c r="F476" s="6">
        <f>SUMPRODUCT($S299:$U299,$B466:$D466)</f>
        <v>1.4646379447752356</v>
      </c>
      <c r="G476" s="6">
        <f>SUMPRODUCT($W299:$Y299,$B466:$D466)</f>
        <v>1.4537425511935131</v>
      </c>
      <c r="H476" s="6">
        <f>SUMPRODUCT($AA299:$AC299,$B466:$D466)</f>
        <v>1.4646379447752356</v>
      </c>
      <c r="I476" s="6">
        <f>SUMPRODUCT($AE299:$AG299,$B466:$D466)</f>
        <v>1.4646379447752356</v>
      </c>
      <c r="J476" s="6">
        <f>SUMPRODUCT($AI299:$AK299,$B466:$D466)</f>
        <v>1.4646379447752356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1.0001939070980279</v>
      </c>
      <c r="C493" s="6">
        <f t="shared" si="6"/>
        <v>0.99755148321773446</v>
      </c>
      <c r="D493" s="6">
        <f t="shared" si="6"/>
        <v>0.99755148321773446</v>
      </c>
      <c r="E493" s="6">
        <f t="shared" si="6"/>
        <v>0.99882989107395681</v>
      </c>
      <c r="F493" s="6">
        <f t="shared" si="6"/>
        <v>0.99882989107395681</v>
      </c>
      <c r="G493" s="6">
        <f t="shared" si="6"/>
        <v>0.99755148321773446</v>
      </c>
      <c r="H493" s="6">
        <f t="shared" si="6"/>
        <v>0.99882989107395681</v>
      </c>
      <c r="I493" s="6">
        <f t="shared" si="6"/>
        <v>0.99882989107395681</v>
      </c>
      <c r="J493" s="6">
        <f t="shared" si="6"/>
        <v>0.99882989107395681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1.9898186703591483</v>
      </c>
      <c r="D502" s="6">
        <f t="shared" si="7"/>
        <v>1.9898186703591483</v>
      </c>
      <c r="E502" s="6">
        <f t="shared" si="7"/>
        <v>1.9898186703591483</v>
      </c>
      <c r="G502" s="6">
        <f t="shared" ref="G502:I503" si="8">$B404*$C492</f>
        <v>1.9898186703591483</v>
      </c>
      <c r="H502" s="6">
        <f t="shared" si="8"/>
        <v>1.9898186703591483</v>
      </c>
      <c r="I502" s="6">
        <f t="shared" si="8"/>
        <v>1.9898186703591483</v>
      </c>
      <c r="K502" s="6">
        <f t="shared" ref="K502:M503" si="9">$B404*$D492</f>
        <v>1.9898186703591483</v>
      </c>
      <c r="L502" s="6">
        <f t="shared" si="9"/>
        <v>1.9898186703591483</v>
      </c>
      <c r="M502" s="6">
        <f t="shared" si="9"/>
        <v>1.9898186703591483</v>
      </c>
      <c r="O502" s="6">
        <f t="shared" ref="O502:Q503" si="10">$B404*$E492</f>
        <v>1.9898186703591483</v>
      </c>
      <c r="P502" s="6">
        <f t="shared" si="10"/>
        <v>1.9898186703591483</v>
      </c>
      <c r="Q502" s="6">
        <f t="shared" si="10"/>
        <v>1.9898186703591483</v>
      </c>
      <c r="S502" s="6">
        <f t="shared" ref="S502:U503" si="11">$B404*$F492</f>
        <v>1.9898186703591483</v>
      </c>
      <c r="T502" s="6">
        <f t="shared" si="11"/>
        <v>1.9898186703591483</v>
      </c>
      <c r="U502" s="6">
        <f t="shared" si="11"/>
        <v>1.9898186703591483</v>
      </c>
      <c r="W502" s="6">
        <f t="shared" ref="W502:Y503" si="12">$B404*$G492</f>
        <v>1.9898186703591483</v>
      </c>
      <c r="X502" s="6">
        <f t="shared" si="12"/>
        <v>1.9898186703591483</v>
      </c>
      <c r="Y502" s="6">
        <f t="shared" si="12"/>
        <v>1.9898186703591483</v>
      </c>
      <c r="AA502" s="6">
        <f t="shared" ref="AA502:AC503" si="13">$B404*$H492</f>
        <v>1.9898186703591483</v>
      </c>
      <c r="AB502" s="6">
        <f t="shared" si="13"/>
        <v>1.9898186703591483</v>
      </c>
      <c r="AC502" s="6">
        <f t="shared" si="13"/>
        <v>1.9898186703591483</v>
      </c>
      <c r="AE502" s="6">
        <f t="shared" ref="AE502:AG503" si="14">$B404*$I492</f>
        <v>1.9898186703591483</v>
      </c>
      <c r="AF502" s="6">
        <f t="shared" si="14"/>
        <v>1.9898186703591483</v>
      </c>
      <c r="AG502" s="6">
        <f t="shared" si="14"/>
        <v>1.9898186703591483</v>
      </c>
      <c r="AI502" s="6">
        <f t="shared" ref="AI502:AK503" si="15">$B404*$J492</f>
        <v>1.9898186703591483</v>
      </c>
      <c r="AJ502" s="6">
        <f t="shared" si="15"/>
        <v>1.9898186703591483</v>
      </c>
      <c r="AK502" s="6">
        <f t="shared" si="15"/>
        <v>1.9898186703591483</v>
      </c>
      <c r="AL502" s="10"/>
    </row>
    <row r="503" spans="1:38" x14ac:dyDescent="0.25">
      <c r="A503" s="11" t="s">
        <v>173</v>
      </c>
      <c r="C503" s="6">
        <f t="shared" si="7"/>
        <v>1.4481478900264113</v>
      </c>
      <c r="D503" s="6">
        <f t="shared" si="7"/>
        <v>1.4481478900264113</v>
      </c>
      <c r="E503" s="6">
        <f t="shared" si="7"/>
        <v>1.4481478900264113</v>
      </c>
      <c r="G503" s="6">
        <f t="shared" si="8"/>
        <v>1.4443220113246453</v>
      </c>
      <c r="H503" s="6">
        <f t="shared" si="8"/>
        <v>1.4443220113246453</v>
      </c>
      <c r="I503" s="6">
        <f t="shared" si="8"/>
        <v>1.4443220113246453</v>
      </c>
      <c r="K503" s="6">
        <f t="shared" si="9"/>
        <v>1.4443220113246453</v>
      </c>
      <c r="L503" s="6">
        <f t="shared" si="9"/>
        <v>1.4443220113246453</v>
      </c>
      <c r="M503" s="6">
        <f t="shared" si="9"/>
        <v>1.4443220113246453</v>
      </c>
      <c r="O503" s="6">
        <f t="shared" si="10"/>
        <v>1.4461729760490287</v>
      </c>
      <c r="P503" s="6">
        <f t="shared" si="10"/>
        <v>1.4461729760490287</v>
      </c>
      <c r="Q503" s="6">
        <f t="shared" si="10"/>
        <v>1.4461729760490287</v>
      </c>
      <c r="S503" s="6">
        <f t="shared" si="11"/>
        <v>1.4461729760490287</v>
      </c>
      <c r="T503" s="6">
        <f t="shared" si="11"/>
        <v>1.4461729760490287</v>
      </c>
      <c r="U503" s="6">
        <f t="shared" si="11"/>
        <v>1.4461729760490287</v>
      </c>
      <c r="W503" s="6">
        <f t="shared" si="12"/>
        <v>1.4443220113246453</v>
      </c>
      <c r="X503" s="6">
        <f t="shared" si="12"/>
        <v>1.4443220113246453</v>
      </c>
      <c r="Y503" s="6">
        <f t="shared" si="12"/>
        <v>1.4443220113246453</v>
      </c>
      <c r="AA503" s="6">
        <f t="shared" si="13"/>
        <v>1.4461729760490287</v>
      </c>
      <c r="AB503" s="6">
        <f t="shared" si="13"/>
        <v>1.4461729760490287</v>
      </c>
      <c r="AC503" s="6">
        <f t="shared" si="13"/>
        <v>1.4461729760490287</v>
      </c>
      <c r="AE503" s="6">
        <f t="shared" si="14"/>
        <v>1.4461729760490287</v>
      </c>
      <c r="AF503" s="6">
        <f t="shared" si="14"/>
        <v>1.4461729760490287</v>
      </c>
      <c r="AG503" s="6">
        <f t="shared" si="14"/>
        <v>1.4461729760490287</v>
      </c>
      <c r="AI503" s="6">
        <f t="shared" si="15"/>
        <v>1.4461729760490287</v>
      </c>
      <c r="AJ503" s="6">
        <f t="shared" si="15"/>
        <v>1.4461729760490287</v>
      </c>
      <c r="AK503" s="6">
        <f t="shared" si="15"/>
        <v>1.4461729760490287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10.442956967435771</v>
      </c>
      <c r="D512" s="6">
        <f t="shared" si="16"/>
        <v>1.370098405997292</v>
      </c>
      <c r="E512" s="6">
        <f t="shared" si="16"/>
        <v>1.0194968509097973E-2</v>
      </c>
      <c r="G512" s="6">
        <f t="shared" ref="G512:I513" si="17">G413*$C492</f>
        <v>11.828894282000441</v>
      </c>
      <c r="H512" s="6">
        <f t="shared" si="17"/>
        <v>0.94846317199216235</v>
      </c>
      <c r="I512" s="6">
        <f t="shared" si="17"/>
        <v>0.16631075413929908</v>
      </c>
      <c r="K512" s="6">
        <f t="shared" ref="K512:M513" si="18">K413*$D492</f>
        <v>11.828894282000441</v>
      </c>
      <c r="L512" s="6">
        <f t="shared" si="18"/>
        <v>0.94846317199216235</v>
      </c>
      <c r="M512" s="6">
        <f t="shared" si="18"/>
        <v>0.16631075413929908</v>
      </c>
      <c r="O512" s="6">
        <f t="shared" ref="O512:Q513" si="19">O413*$E492</f>
        <v>9.7497009165567601</v>
      </c>
      <c r="P512" s="6">
        <f t="shared" si="19"/>
        <v>1.2452851405412573</v>
      </c>
      <c r="Q512" s="6">
        <f t="shared" si="19"/>
        <v>0.2218801801031276</v>
      </c>
      <c r="S512" s="6">
        <f t="shared" ref="S512:U513" si="20">S413*$F492</f>
        <v>9.7497009165567601</v>
      </c>
      <c r="T512" s="6">
        <f t="shared" si="20"/>
        <v>1.2452851405412573</v>
      </c>
      <c r="U512" s="6">
        <f t="shared" si="20"/>
        <v>0.2218801801031276</v>
      </c>
      <c r="W512" s="6">
        <f t="shared" ref="W512:Y513" si="21">W413*$G492</f>
        <v>11.828894282000441</v>
      </c>
      <c r="X512" s="6">
        <f t="shared" si="21"/>
        <v>0.94846317199216235</v>
      </c>
      <c r="Y512" s="6">
        <f t="shared" si="21"/>
        <v>0.16631075413929908</v>
      </c>
      <c r="AA512" s="6">
        <f t="shared" ref="AA512:AC513" si="22">AA413*$H492</f>
        <v>9.7497009165567601</v>
      </c>
      <c r="AB512" s="6">
        <f t="shared" si="22"/>
        <v>1.2452851405412573</v>
      </c>
      <c r="AC512" s="6">
        <f t="shared" si="22"/>
        <v>0.2218801801031276</v>
      </c>
      <c r="AE512" s="6">
        <f t="shared" ref="AE512:AG513" si="23">AE413*$I492</f>
        <v>9.7497009165567601</v>
      </c>
      <c r="AF512" s="6">
        <f t="shared" si="23"/>
        <v>1.2452851405412573</v>
      </c>
      <c r="AG512" s="6">
        <f t="shared" si="23"/>
        <v>0.2218801801031276</v>
      </c>
      <c r="AI512" s="6">
        <f t="shared" ref="AI512:AK513" si="24">AI413*$J492</f>
        <v>9.7497009165567601</v>
      </c>
      <c r="AJ512" s="6">
        <f t="shared" si="24"/>
        <v>1.2452851405412573</v>
      </c>
      <c r="AK512" s="6">
        <f t="shared" si="24"/>
        <v>0.2218801801031276</v>
      </c>
      <c r="AL512" s="10"/>
    </row>
    <row r="513" spans="1:38" x14ac:dyDescent="0.25">
      <c r="A513" s="11" t="s">
        <v>174</v>
      </c>
      <c r="C513" s="6">
        <f t="shared" si="16"/>
        <v>10.725452548276349</v>
      </c>
      <c r="D513" s="6">
        <f t="shared" si="16"/>
        <v>1.4071613515038077</v>
      </c>
      <c r="E513" s="6">
        <f t="shared" si="16"/>
        <v>1.0470755679303679E-2</v>
      </c>
      <c r="G513" s="6">
        <f t="shared" si="17"/>
        <v>12.116785001147841</v>
      </c>
      <c r="H513" s="6">
        <f t="shared" si="17"/>
        <v>0.97154679571556868</v>
      </c>
      <c r="I513" s="6">
        <f t="shared" si="17"/>
        <v>0.17035841248078629</v>
      </c>
      <c r="K513" s="6">
        <f t="shared" si="18"/>
        <v>12.116785001147841</v>
      </c>
      <c r="L513" s="6">
        <f t="shared" si="18"/>
        <v>0.97154679571556868</v>
      </c>
      <c r="M513" s="6">
        <f t="shared" si="18"/>
        <v>0.17035841248078629</v>
      </c>
      <c r="O513" s="6">
        <f t="shared" si="19"/>
        <v>9.9997871699574059</v>
      </c>
      <c r="P513" s="6">
        <f t="shared" si="19"/>
        <v>1.2772275250183642</v>
      </c>
      <c r="Q513" s="6">
        <f t="shared" si="19"/>
        <v>0.22757155293812614</v>
      </c>
      <c r="S513" s="6">
        <f t="shared" si="20"/>
        <v>9.9997871699574059</v>
      </c>
      <c r="T513" s="6">
        <f t="shared" si="20"/>
        <v>1.2772275250183642</v>
      </c>
      <c r="U513" s="6">
        <f t="shared" si="20"/>
        <v>0.22757155293812614</v>
      </c>
      <c r="W513" s="6">
        <f t="shared" si="21"/>
        <v>12.116785001147841</v>
      </c>
      <c r="X513" s="6">
        <f t="shared" si="21"/>
        <v>0.97154679571556868</v>
      </c>
      <c r="Y513" s="6">
        <f t="shared" si="21"/>
        <v>0.17035841248078629</v>
      </c>
      <c r="AA513" s="6">
        <f t="shared" si="22"/>
        <v>9.9997871699574059</v>
      </c>
      <c r="AB513" s="6">
        <f t="shared" si="22"/>
        <v>1.2772275250183642</v>
      </c>
      <c r="AC513" s="6">
        <f t="shared" si="22"/>
        <v>0.22757155293812614</v>
      </c>
      <c r="AE513" s="6">
        <f t="shared" si="23"/>
        <v>9.9997871699574059</v>
      </c>
      <c r="AF513" s="6">
        <f t="shared" si="23"/>
        <v>1.2772275250183642</v>
      </c>
      <c r="AG513" s="6">
        <f t="shared" si="23"/>
        <v>0.22757155293812614</v>
      </c>
      <c r="AI513" s="6">
        <f t="shared" si="24"/>
        <v>9.9997871699574059</v>
      </c>
      <c r="AJ513" s="6">
        <f t="shared" si="24"/>
        <v>1.2772275250183642</v>
      </c>
      <c r="AK513" s="6">
        <f t="shared" si="24"/>
        <v>0.22757155293812614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7.6205120457856701</v>
      </c>
      <c r="D522" s="6">
        <f t="shared" si="25"/>
        <v>0.99979837505524305</v>
      </c>
      <c r="E522" s="6">
        <f t="shared" si="25"/>
        <v>7.439548067874821E-3</v>
      </c>
      <c r="G522" s="6">
        <f t="shared" ref="G522:I523" si="26">G385*$C492</f>
        <v>8.6318685067265672</v>
      </c>
      <c r="H522" s="6">
        <f t="shared" si="26"/>
        <v>0.69211958353258574</v>
      </c>
      <c r="I522" s="6">
        <f t="shared" si="26"/>
        <v>0.12136151754855182</v>
      </c>
      <c r="K522" s="6">
        <f t="shared" ref="K522:M523" si="27">K385*$D492</f>
        <v>8.6318685067265672</v>
      </c>
      <c r="L522" s="6">
        <f t="shared" si="27"/>
        <v>0.69211958353258574</v>
      </c>
      <c r="M522" s="6">
        <f t="shared" si="27"/>
        <v>0.12136151754855182</v>
      </c>
      <c r="O522" s="6">
        <f t="shared" ref="O522:Q523" si="28">O385*$E492</f>
        <v>7.1146240963273755</v>
      </c>
      <c r="P522" s="6">
        <f t="shared" si="28"/>
        <v>0.90871871286305939</v>
      </c>
      <c r="Q522" s="6">
        <f t="shared" si="28"/>
        <v>0.16191205139210274</v>
      </c>
      <c r="S522" s="6">
        <f t="shared" ref="S522:U523" si="29">S385*$F492</f>
        <v>7.1146240963273755</v>
      </c>
      <c r="T522" s="6">
        <f t="shared" si="29"/>
        <v>0.90871871286305939</v>
      </c>
      <c r="U522" s="6">
        <f t="shared" si="29"/>
        <v>0.16191205139210274</v>
      </c>
      <c r="W522" s="6">
        <f t="shared" ref="W522:Y523" si="30">W385*$G492</f>
        <v>8.6318685067265672</v>
      </c>
      <c r="X522" s="6">
        <f t="shared" si="30"/>
        <v>0.69211958353258574</v>
      </c>
      <c r="Y522" s="6">
        <f t="shared" si="30"/>
        <v>0.12136151754855182</v>
      </c>
      <c r="AA522" s="6">
        <f t="shared" ref="AA522:AC523" si="31">AA385*$H492</f>
        <v>7.1146240963273755</v>
      </c>
      <c r="AB522" s="6">
        <f t="shared" si="31"/>
        <v>0.90871871286305939</v>
      </c>
      <c r="AC522" s="6">
        <f t="shared" si="31"/>
        <v>0.16191205139210274</v>
      </c>
      <c r="AE522" s="6">
        <f t="shared" ref="AE522:AG523" si="32">AE385*$I492</f>
        <v>7.1146240963273755</v>
      </c>
      <c r="AF522" s="6">
        <f t="shared" si="32"/>
        <v>0.90871871286305939</v>
      </c>
      <c r="AG522" s="6">
        <f t="shared" si="32"/>
        <v>0.16191205139210274</v>
      </c>
      <c r="AI522" s="6">
        <f t="shared" ref="AI522:AK523" si="33">AI385*$J492</f>
        <v>7.1146240963273755</v>
      </c>
      <c r="AJ522" s="6">
        <f t="shared" si="33"/>
        <v>0.90871871286305939</v>
      </c>
      <c r="AK522" s="6">
        <f t="shared" si="33"/>
        <v>0.16191205139210274</v>
      </c>
      <c r="AL522" s="10"/>
    </row>
    <row r="523" spans="1:38" x14ac:dyDescent="0.25">
      <c r="A523" s="11" t="s">
        <v>212</v>
      </c>
      <c r="C523" s="6">
        <f t="shared" si="25"/>
        <v>7.6219897171619548</v>
      </c>
      <c r="D523" s="6">
        <f t="shared" si="25"/>
        <v>0.99999224305676304</v>
      </c>
      <c r="E523" s="6">
        <f t="shared" si="25"/>
        <v>7.440990649051302E-3</v>
      </c>
      <c r="G523" s="6">
        <f t="shared" si="26"/>
        <v>8.6107332318255381</v>
      </c>
      <c r="H523" s="6">
        <f t="shared" si="26"/>
        <v>0.69042491711697151</v>
      </c>
      <c r="I523" s="6">
        <f t="shared" si="26"/>
        <v>0.12106436183611298</v>
      </c>
      <c r="K523" s="6">
        <f t="shared" si="27"/>
        <v>8.6107332318255381</v>
      </c>
      <c r="L523" s="6">
        <f t="shared" si="27"/>
        <v>0.69042491711697151</v>
      </c>
      <c r="M523" s="6">
        <f t="shared" si="27"/>
        <v>0.12106436183611298</v>
      </c>
      <c r="O523" s="6">
        <f t="shared" si="28"/>
        <v>7.1062992111668208</v>
      </c>
      <c r="P523" s="6">
        <f t="shared" si="28"/>
        <v>0.90765541298587582</v>
      </c>
      <c r="Q523" s="6">
        <f t="shared" si="28"/>
        <v>0.16172259665553487</v>
      </c>
      <c r="S523" s="6">
        <f t="shared" si="29"/>
        <v>7.1062992111668208</v>
      </c>
      <c r="T523" s="6">
        <f t="shared" si="29"/>
        <v>0.90765541298587582</v>
      </c>
      <c r="U523" s="6">
        <f t="shared" si="29"/>
        <v>0.16172259665553487</v>
      </c>
      <c r="W523" s="6">
        <f t="shared" si="30"/>
        <v>8.6107332318255381</v>
      </c>
      <c r="X523" s="6">
        <f t="shared" si="30"/>
        <v>0.69042491711697151</v>
      </c>
      <c r="Y523" s="6">
        <f t="shared" si="30"/>
        <v>0.12106436183611298</v>
      </c>
      <c r="AA523" s="6">
        <f t="shared" si="31"/>
        <v>7.1062992111668208</v>
      </c>
      <c r="AB523" s="6">
        <f t="shared" si="31"/>
        <v>0.90765541298587582</v>
      </c>
      <c r="AC523" s="6">
        <f t="shared" si="31"/>
        <v>0.16172259665553487</v>
      </c>
      <c r="AE523" s="6">
        <f t="shared" si="32"/>
        <v>7.1062992111668208</v>
      </c>
      <c r="AF523" s="6">
        <f t="shared" si="32"/>
        <v>0.90765541298587582</v>
      </c>
      <c r="AG523" s="6">
        <f t="shared" si="32"/>
        <v>0.16172259665553487</v>
      </c>
      <c r="AI523" s="6">
        <f t="shared" si="33"/>
        <v>7.1062992111668208</v>
      </c>
      <c r="AJ523" s="6">
        <f t="shared" si="33"/>
        <v>0.90765541298587582</v>
      </c>
      <c r="AK523" s="6">
        <f t="shared" si="33"/>
        <v>0.16172259665553487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11.068540113411853</v>
      </c>
      <c r="D533" s="6">
        <f t="shared" si="34"/>
        <v>1.4521738635322918</v>
      </c>
      <c r="E533" s="6">
        <f t="shared" si="34"/>
        <v>1.0805695958510671E-2</v>
      </c>
      <c r="G533" s="6">
        <f t="shared" ref="G533:I534" si="35">G298*$C492*$C447</f>
        <v>12.5117832588135</v>
      </c>
      <c r="H533" s="6">
        <f t="shared" si="35"/>
        <v>1.0032185049612099</v>
      </c>
      <c r="I533" s="6">
        <f t="shared" si="35"/>
        <v>0.17591197112709578</v>
      </c>
      <c r="K533" s="6">
        <f t="shared" ref="K533:M534" si="36">K298*$D492*$D447</f>
        <v>12.5117832588135</v>
      </c>
      <c r="L533" s="6">
        <f t="shared" si="36"/>
        <v>1.0032185049612099</v>
      </c>
      <c r="M533" s="6">
        <f t="shared" si="36"/>
        <v>0.17591197112709578</v>
      </c>
      <c r="O533" s="6">
        <f t="shared" ref="O533:Q534" si="37">O298*$E492*$E447</f>
        <v>10.651024001129219</v>
      </c>
      <c r="P533" s="6">
        <f t="shared" si="37"/>
        <v>1.3604070559365127</v>
      </c>
      <c r="Q533" s="6">
        <f t="shared" si="37"/>
        <v>0.24239216606532582</v>
      </c>
      <c r="S533" s="6">
        <f t="shared" ref="S533:U534" si="38">S298*$F492*$F447</f>
        <v>10.651024001129219</v>
      </c>
      <c r="T533" s="6">
        <f t="shared" si="38"/>
        <v>1.3604070559365127</v>
      </c>
      <c r="U533" s="6">
        <f t="shared" si="38"/>
        <v>0.24239216606532582</v>
      </c>
      <c r="W533" s="6">
        <f t="shared" ref="W533:Y534" si="39">W298*$G492*$G447</f>
        <v>12.5117832588135</v>
      </c>
      <c r="X533" s="6">
        <f t="shared" si="39"/>
        <v>1.0032185049612099</v>
      </c>
      <c r="Y533" s="6">
        <f t="shared" si="39"/>
        <v>0.17591197112709578</v>
      </c>
      <c r="AA533" s="6">
        <f t="shared" ref="AA533:AC534" si="40">AA298*$H492*$H447</f>
        <v>10.651024001129219</v>
      </c>
      <c r="AB533" s="6">
        <f t="shared" si="40"/>
        <v>1.3604070559365127</v>
      </c>
      <c r="AC533" s="6">
        <f t="shared" si="40"/>
        <v>0.24239216606532582</v>
      </c>
      <c r="AE533" s="6">
        <f t="shared" ref="AE533:AG534" si="41">AE298*$I492*$I447</f>
        <v>10.651024001129219</v>
      </c>
      <c r="AF533" s="6">
        <f t="shared" si="41"/>
        <v>1.3604070559365127</v>
      </c>
      <c r="AG533" s="6">
        <f t="shared" si="41"/>
        <v>0.24239216606532582</v>
      </c>
      <c r="AI533" s="6">
        <f t="shared" ref="AI533:AK534" si="42">AI298*$J492*$J447</f>
        <v>10.651024001129219</v>
      </c>
      <c r="AJ533" s="6">
        <f t="shared" si="42"/>
        <v>1.3604070559365127</v>
      </c>
      <c r="AK533" s="6">
        <f t="shared" si="42"/>
        <v>0.24239216606532582</v>
      </c>
      <c r="AL533" s="10"/>
    </row>
    <row r="534" spans="1:38" x14ac:dyDescent="0.25">
      <c r="A534" s="11" t="s">
        <v>178</v>
      </c>
      <c r="C534" s="6">
        <f t="shared" si="34"/>
        <v>10.01878224555329</v>
      </c>
      <c r="D534" s="6">
        <f t="shared" si="34"/>
        <v>1.3144473952607962</v>
      </c>
      <c r="E534" s="6">
        <f t="shared" si="34"/>
        <v>9.7808666464328092E-3</v>
      </c>
      <c r="G534" s="6">
        <f t="shared" si="35"/>
        <v>11.849332673986442</v>
      </c>
      <c r="H534" s="6">
        <f t="shared" si="35"/>
        <v>0.95010196101430788</v>
      </c>
      <c r="I534" s="6">
        <f t="shared" si="35"/>
        <v>0.16659811188411874</v>
      </c>
      <c r="K534" s="6">
        <f t="shared" si="36"/>
        <v>11.849332673986442</v>
      </c>
      <c r="L534" s="6">
        <f t="shared" si="36"/>
        <v>0.95010196101430788</v>
      </c>
      <c r="M534" s="6">
        <f t="shared" si="36"/>
        <v>0.16659811188411874</v>
      </c>
      <c r="O534" s="6">
        <f t="shared" si="37"/>
        <v>9.5659481782896698</v>
      </c>
      <c r="P534" s="6">
        <f t="shared" si="37"/>
        <v>1.2218152355199461</v>
      </c>
      <c r="Q534" s="6">
        <f t="shared" si="37"/>
        <v>0.21769840150190831</v>
      </c>
      <c r="S534" s="6">
        <f t="shared" si="38"/>
        <v>9.5659481782896698</v>
      </c>
      <c r="T534" s="6">
        <f t="shared" si="38"/>
        <v>1.2218152355199461</v>
      </c>
      <c r="U534" s="6">
        <f t="shared" si="38"/>
        <v>0.21769840150190831</v>
      </c>
      <c r="W534" s="6">
        <f t="shared" si="39"/>
        <v>11.849332673986442</v>
      </c>
      <c r="X534" s="6">
        <f t="shared" si="39"/>
        <v>0.95010196101430788</v>
      </c>
      <c r="Y534" s="6">
        <f t="shared" si="39"/>
        <v>0.16659811188411874</v>
      </c>
      <c r="AA534" s="6">
        <f t="shared" si="40"/>
        <v>9.5659481782896698</v>
      </c>
      <c r="AB534" s="6">
        <f t="shared" si="40"/>
        <v>1.2218152355199461</v>
      </c>
      <c r="AC534" s="6">
        <f t="shared" si="40"/>
        <v>0.21769840150190831</v>
      </c>
      <c r="AE534" s="6">
        <f t="shared" si="41"/>
        <v>9.5659481782896698</v>
      </c>
      <c r="AF534" s="6">
        <f t="shared" si="41"/>
        <v>1.2218152355199461</v>
      </c>
      <c r="AG534" s="6">
        <f t="shared" si="41"/>
        <v>0.21769840150190831</v>
      </c>
      <c r="AI534" s="6">
        <f t="shared" si="42"/>
        <v>9.5659481782896698</v>
      </c>
      <c r="AJ534" s="6">
        <f t="shared" si="42"/>
        <v>1.2218152355199461</v>
      </c>
      <c r="AK534" s="6">
        <f t="shared" si="42"/>
        <v>0.21769840150190831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1.9898186703591483</v>
      </c>
      <c r="D546" s="7">
        <f>D$502</f>
        <v>1.9898186703591483</v>
      </c>
      <c r="E546" s="7">
        <f>E$502</f>
        <v>1.9898186703591483</v>
      </c>
      <c r="G546" s="7">
        <f>G$502</f>
        <v>1.9898186703591483</v>
      </c>
      <c r="H546" s="7">
        <f>H$502</f>
        <v>1.9898186703591483</v>
      </c>
      <c r="I546" s="7">
        <f>I$502</f>
        <v>1.9898186703591483</v>
      </c>
      <c r="K546" s="7">
        <f>K$502</f>
        <v>1.9898186703591483</v>
      </c>
      <c r="L546" s="7">
        <f>L$502</f>
        <v>1.9898186703591483</v>
      </c>
      <c r="M546" s="7">
        <f>M$502</f>
        <v>1.9898186703591483</v>
      </c>
      <c r="O546" s="7">
        <f>O$502</f>
        <v>1.9898186703591483</v>
      </c>
      <c r="P546" s="7">
        <f>P$502</f>
        <v>1.9898186703591483</v>
      </c>
      <c r="Q546" s="7">
        <f>Q$502</f>
        <v>1.9898186703591483</v>
      </c>
      <c r="S546" s="7">
        <f>S$502</f>
        <v>1.9898186703591483</v>
      </c>
      <c r="T546" s="7">
        <f>T$502</f>
        <v>1.9898186703591483</v>
      </c>
      <c r="U546" s="7">
        <f>U$502</f>
        <v>1.9898186703591483</v>
      </c>
      <c r="W546" s="7">
        <f>W$502</f>
        <v>1.9898186703591483</v>
      </c>
      <c r="X546" s="7">
        <f>X$502</f>
        <v>1.9898186703591483</v>
      </c>
      <c r="Y546" s="7">
        <f>Y$502</f>
        <v>1.9898186703591483</v>
      </c>
      <c r="AA546" s="7">
        <f>AA$502</f>
        <v>1.9898186703591483</v>
      </c>
      <c r="AB546" s="7">
        <f>AB$502</f>
        <v>1.9898186703591483</v>
      </c>
      <c r="AC546" s="7">
        <f>AC$502</f>
        <v>1.9898186703591483</v>
      </c>
      <c r="AE546" s="7">
        <f>AE$502</f>
        <v>1.9898186703591483</v>
      </c>
      <c r="AF546" s="7">
        <f>AF$502</f>
        <v>1.9898186703591483</v>
      </c>
      <c r="AG546" s="7">
        <f>AG$502</f>
        <v>1.9898186703591483</v>
      </c>
      <c r="AI546" s="7">
        <f>AI$502</f>
        <v>1.9898186703591483</v>
      </c>
      <c r="AJ546" s="7">
        <f>AJ$502</f>
        <v>1.9898186703591483</v>
      </c>
      <c r="AK546" s="7">
        <f>AK$502</f>
        <v>1.9898186703591483</v>
      </c>
      <c r="AL546" s="10"/>
    </row>
    <row r="547" spans="1:38" x14ac:dyDescent="0.25">
      <c r="A547" s="11" t="s">
        <v>172</v>
      </c>
      <c r="C547" s="7">
        <f>C$512</f>
        <v>10.442956967435771</v>
      </c>
      <c r="D547" s="7">
        <f>D$512</f>
        <v>1.370098405997292</v>
      </c>
      <c r="E547" s="7">
        <f>E$512</f>
        <v>1.0194968509097973E-2</v>
      </c>
      <c r="G547" s="7">
        <f>G$512</f>
        <v>11.828894282000441</v>
      </c>
      <c r="H547" s="7">
        <f>H$512</f>
        <v>0.94846317199216235</v>
      </c>
      <c r="I547" s="7">
        <f>I$512</f>
        <v>0.16631075413929908</v>
      </c>
      <c r="K547" s="7">
        <f>K$512</f>
        <v>11.828894282000441</v>
      </c>
      <c r="L547" s="7">
        <f>L$512</f>
        <v>0.94846317199216235</v>
      </c>
      <c r="M547" s="7">
        <f>M$512</f>
        <v>0.16631075413929908</v>
      </c>
      <c r="O547" s="7">
        <f>O$512</f>
        <v>9.7497009165567601</v>
      </c>
      <c r="P547" s="7">
        <f>P$512</f>
        <v>1.2452851405412573</v>
      </c>
      <c r="Q547" s="7">
        <f>Q$512</f>
        <v>0.2218801801031276</v>
      </c>
      <c r="S547" s="7">
        <f>S$512</f>
        <v>9.7497009165567601</v>
      </c>
      <c r="T547" s="7">
        <f>T$512</f>
        <v>1.2452851405412573</v>
      </c>
      <c r="U547" s="7">
        <f>U$512</f>
        <v>0.2218801801031276</v>
      </c>
      <c r="W547" s="7">
        <f>W$512</f>
        <v>11.828894282000441</v>
      </c>
      <c r="X547" s="7">
        <f>X$512</f>
        <v>0.94846317199216235</v>
      </c>
      <c r="Y547" s="7">
        <f>Y$512</f>
        <v>0.16631075413929908</v>
      </c>
      <c r="AA547" s="7">
        <f>AA$512</f>
        <v>9.7497009165567601</v>
      </c>
      <c r="AB547" s="7">
        <f>AB$512</f>
        <v>1.2452851405412573</v>
      </c>
      <c r="AC547" s="7">
        <f>AC$512</f>
        <v>0.2218801801031276</v>
      </c>
      <c r="AE547" s="7">
        <f>AE$512</f>
        <v>9.7497009165567601</v>
      </c>
      <c r="AF547" s="7">
        <f>AF$512</f>
        <v>1.2452851405412573</v>
      </c>
      <c r="AG547" s="7">
        <f>AG$512</f>
        <v>0.2218801801031276</v>
      </c>
      <c r="AI547" s="7">
        <f>AI$512</f>
        <v>9.7497009165567601</v>
      </c>
      <c r="AJ547" s="7">
        <f>AJ$512</f>
        <v>1.2452851405412573</v>
      </c>
      <c r="AK547" s="7">
        <f>AK$512</f>
        <v>0.2218801801031276</v>
      </c>
      <c r="AL547" s="10"/>
    </row>
    <row r="548" spans="1:38" x14ac:dyDescent="0.25">
      <c r="A548" s="11" t="s">
        <v>211</v>
      </c>
      <c r="C548" s="7">
        <f>C$522</f>
        <v>7.6205120457856701</v>
      </c>
      <c r="D548" s="7">
        <f>D$522</f>
        <v>0.99979837505524305</v>
      </c>
      <c r="E548" s="7">
        <f>E$522</f>
        <v>7.439548067874821E-3</v>
      </c>
      <c r="G548" s="7">
        <f>G$522</f>
        <v>8.6318685067265672</v>
      </c>
      <c r="H548" s="7">
        <f>H$522</f>
        <v>0.69211958353258574</v>
      </c>
      <c r="I548" s="7">
        <f>I$522</f>
        <v>0.12136151754855182</v>
      </c>
      <c r="K548" s="7">
        <f>K$522</f>
        <v>8.6318685067265672</v>
      </c>
      <c r="L548" s="7">
        <f>L$522</f>
        <v>0.69211958353258574</v>
      </c>
      <c r="M548" s="7">
        <f>M$522</f>
        <v>0.12136151754855182</v>
      </c>
      <c r="O548" s="7">
        <f>O$522</f>
        <v>7.1146240963273755</v>
      </c>
      <c r="P548" s="7">
        <f>P$522</f>
        <v>0.90871871286305939</v>
      </c>
      <c r="Q548" s="7">
        <f>Q$522</f>
        <v>0.16191205139210274</v>
      </c>
      <c r="S548" s="7">
        <f>S$522</f>
        <v>7.1146240963273755</v>
      </c>
      <c r="T548" s="7">
        <f>T$522</f>
        <v>0.90871871286305939</v>
      </c>
      <c r="U548" s="7">
        <f>U$522</f>
        <v>0.16191205139210274</v>
      </c>
      <c r="W548" s="7">
        <f>W$522</f>
        <v>8.6318685067265672</v>
      </c>
      <c r="X548" s="7">
        <f>X$522</f>
        <v>0.69211958353258574</v>
      </c>
      <c r="Y548" s="7">
        <f>Y$522</f>
        <v>0.12136151754855182</v>
      </c>
      <c r="AA548" s="7">
        <f>AA$522</f>
        <v>7.1146240963273755</v>
      </c>
      <c r="AB548" s="7">
        <f>AB$522</f>
        <v>0.90871871286305939</v>
      </c>
      <c r="AC548" s="7">
        <f>AC$522</f>
        <v>0.16191205139210274</v>
      </c>
      <c r="AE548" s="7">
        <f>AE$522</f>
        <v>7.1146240963273755</v>
      </c>
      <c r="AF548" s="7">
        <f>AF$522</f>
        <v>0.90871871286305939</v>
      </c>
      <c r="AG548" s="7">
        <f>AG$522</f>
        <v>0.16191205139210274</v>
      </c>
      <c r="AI548" s="7">
        <f>AI$522</f>
        <v>7.1146240963273755</v>
      </c>
      <c r="AJ548" s="7">
        <f>AJ$522</f>
        <v>0.90871871286305939</v>
      </c>
      <c r="AK548" s="7">
        <f>AK$522</f>
        <v>0.16191205139210274</v>
      </c>
      <c r="AL548" s="10"/>
    </row>
    <row r="549" spans="1:38" x14ac:dyDescent="0.25">
      <c r="A549" s="11" t="s">
        <v>173</v>
      </c>
      <c r="C549" s="7">
        <f>C$503</f>
        <v>1.4481478900264113</v>
      </c>
      <c r="D549" s="7">
        <f>D$503</f>
        <v>1.4481478900264113</v>
      </c>
      <c r="E549" s="7">
        <f>E$503</f>
        <v>1.4481478900264113</v>
      </c>
      <c r="G549" s="7">
        <f>G$503</f>
        <v>1.4443220113246453</v>
      </c>
      <c r="H549" s="7">
        <f>H$503</f>
        <v>1.4443220113246453</v>
      </c>
      <c r="I549" s="7">
        <f>I$503</f>
        <v>1.4443220113246453</v>
      </c>
      <c r="K549" s="7">
        <f>K$503</f>
        <v>1.4443220113246453</v>
      </c>
      <c r="L549" s="7">
        <f>L$503</f>
        <v>1.4443220113246453</v>
      </c>
      <c r="M549" s="7">
        <f>M$503</f>
        <v>1.4443220113246453</v>
      </c>
      <c r="O549" s="7">
        <f>O$503</f>
        <v>1.4461729760490287</v>
      </c>
      <c r="P549" s="7">
        <f>P$503</f>
        <v>1.4461729760490287</v>
      </c>
      <c r="Q549" s="7">
        <f>Q$503</f>
        <v>1.4461729760490287</v>
      </c>
      <c r="S549" s="7">
        <f>S$503</f>
        <v>1.4461729760490287</v>
      </c>
      <c r="T549" s="7">
        <f>T$503</f>
        <v>1.4461729760490287</v>
      </c>
      <c r="U549" s="7">
        <f>U$503</f>
        <v>1.4461729760490287</v>
      </c>
      <c r="W549" s="7">
        <f>W$503</f>
        <v>1.4443220113246453</v>
      </c>
      <c r="X549" s="7">
        <f>X$503</f>
        <v>1.4443220113246453</v>
      </c>
      <c r="Y549" s="7">
        <f>Y$503</f>
        <v>1.4443220113246453</v>
      </c>
      <c r="AA549" s="7">
        <f>AA$503</f>
        <v>1.4461729760490287</v>
      </c>
      <c r="AB549" s="7">
        <f>AB$503</f>
        <v>1.4461729760490287</v>
      </c>
      <c r="AC549" s="7">
        <f>AC$503</f>
        <v>1.4461729760490287</v>
      </c>
      <c r="AE549" s="7">
        <f>AE$503</f>
        <v>1.4461729760490287</v>
      </c>
      <c r="AF549" s="7">
        <f>AF$503</f>
        <v>1.4461729760490287</v>
      </c>
      <c r="AG549" s="7">
        <f>AG$503</f>
        <v>1.4461729760490287</v>
      </c>
      <c r="AI549" s="7">
        <f>AI$503</f>
        <v>1.4461729760490287</v>
      </c>
      <c r="AJ549" s="7">
        <f>AJ$503</f>
        <v>1.4461729760490287</v>
      </c>
      <c r="AK549" s="7">
        <f>AK$503</f>
        <v>1.4461729760490287</v>
      </c>
      <c r="AL549" s="10"/>
    </row>
    <row r="550" spans="1:38" x14ac:dyDescent="0.25">
      <c r="A550" s="11" t="s">
        <v>174</v>
      </c>
      <c r="C550" s="7">
        <f>C$513</f>
        <v>10.725452548276349</v>
      </c>
      <c r="D550" s="7">
        <f>D$513</f>
        <v>1.4071613515038077</v>
      </c>
      <c r="E550" s="7">
        <f>E$513</f>
        <v>1.0470755679303679E-2</v>
      </c>
      <c r="G550" s="7">
        <f>G$513</f>
        <v>12.116785001147841</v>
      </c>
      <c r="H550" s="7">
        <f>H$513</f>
        <v>0.97154679571556868</v>
      </c>
      <c r="I550" s="7">
        <f>I$513</f>
        <v>0.17035841248078629</v>
      </c>
      <c r="K550" s="7">
        <f>K$513</f>
        <v>12.116785001147841</v>
      </c>
      <c r="L550" s="7">
        <f>L$513</f>
        <v>0.97154679571556868</v>
      </c>
      <c r="M550" s="7">
        <f>M$513</f>
        <v>0.17035841248078629</v>
      </c>
      <c r="O550" s="7">
        <f>O$513</f>
        <v>9.9997871699574059</v>
      </c>
      <c r="P550" s="7">
        <f>P$513</f>
        <v>1.2772275250183642</v>
      </c>
      <c r="Q550" s="7">
        <f>Q$513</f>
        <v>0.22757155293812614</v>
      </c>
      <c r="S550" s="7">
        <f>S$513</f>
        <v>9.9997871699574059</v>
      </c>
      <c r="T550" s="7">
        <f>T$513</f>
        <v>1.2772275250183642</v>
      </c>
      <c r="U550" s="7">
        <f>U$513</f>
        <v>0.22757155293812614</v>
      </c>
      <c r="W550" s="7">
        <f>W$513</f>
        <v>12.116785001147841</v>
      </c>
      <c r="X550" s="7">
        <f>X$513</f>
        <v>0.97154679571556868</v>
      </c>
      <c r="Y550" s="7">
        <f>Y$513</f>
        <v>0.17035841248078629</v>
      </c>
      <c r="AA550" s="7">
        <f>AA$513</f>
        <v>9.9997871699574059</v>
      </c>
      <c r="AB550" s="7">
        <f>AB$513</f>
        <v>1.2772275250183642</v>
      </c>
      <c r="AC550" s="7">
        <f>AC$513</f>
        <v>0.22757155293812614</v>
      </c>
      <c r="AE550" s="7">
        <f>AE$513</f>
        <v>9.9997871699574059</v>
      </c>
      <c r="AF550" s="7">
        <f>AF$513</f>
        <v>1.2772275250183642</v>
      </c>
      <c r="AG550" s="7">
        <f>AG$513</f>
        <v>0.22757155293812614</v>
      </c>
      <c r="AI550" s="7">
        <f>AI$513</f>
        <v>9.9997871699574059</v>
      </c>
      <c r="AJ550" s="7">
        <f>AJ$513</f>
        <v>1.2772275250183642</v>
      </c>
      <c r="AK550" s="7">
        <f>AK$513</f>
        <v>0.22757155293812614</v>
      </c>
      <c r="AL550" s="10"/>
    </row>
    <row r="551" spans="1:38" x14ac:dyDescent="0.25">
      <c r="A551" s="11" t="s">
        <v>212</v>
      </c>
      <c r="C551" s="7">
        <f>C$523</f>
        <v>7.6219897171619548</v>
      </c>
      <c r="D551" s="7">
        <f>D$523</f>
        <v>0.99999224305676304</v>
      </c>
      <c r="E551" s="7">
        <f>E$523</f>
        <v>7.440990649051302E-3</v>
      </c>
      <c r="G551" s="7">
        <f>G$523</f>
        <v>8.6107332318255381</v>
      </c>
      <c r="H551" s="7">
        <f>H$523</f>
        <v>0.69042491711697151</v>
      </c>
      <c r="I551" s="7">
        <f>I$523</f>
        <v>0.12106436183611298</v>
      </c>
      <c r="K551" s="7">
        <f>K$523</f>
        <v>8.6107332318255381</v>
      </c>
      <c r="L551" s="7">
        <f>L$523</f>
        <v>0.69042491711697151</v>
      </c>
      <c r="M551" s="7">
        <f>M$523</f>
        <v>0.12106436183611298</v>
      </c>
      <c r="O551" s="7">
        <f>O$523</f>
        <v>7.1062992111668208</v>
      </c>
      <c r="P551" s="7">
        <f>P$523</f>
        <v>0.90765541298587582</v>
      </c>
      <c r="Q551" s="7">
        <f>Q$523</f>
        <v>0.16172259665553487</v>
      </c>
      <c r="S551" s="7">
        <f>S$523</f>
        <v>7.1062992111668208</v>
      </c>
      <c r="T551" s="7">
        <f>T$523</f>
        <v>0.90765541298587582</v>
      </c>
      <c r="U551" s="7">
        <f>U$523</f>
        <v>0.16172259665553487</v>
      </c>
      <c r="W551" s="7">
        <f>W$523</f>
        <v>8.6107332318255381</v>
      </c>
      <c r="X551" s="7">
        <f>X$523</f>
        <v>0.69042491711697151</v>
      </c>
      <c r="Y551" s="7">
        <f>Y$523</f>
        <v>0.12106436183611298</v>
      </c>
      <c r="AA551" s="7">
        <f>AA$523</f>
        <v>7.1062992111668208</v>
      </c>
      <c r="AB551" s="7">
        <f>AB$523</f>
        <v>0.90765541298587582</v>
      </c>
      <c r="AC551" s="7">
        <f>AC$523</f>
        <v>0.16172259665553487</v>
      </c>
      <c r="AE551" s="7">
        <f>AE$523</f>
        <v>7.1062992111668208</v>
      </c>
      <c r="AF551" s="7">
        <f>AF$523</f>
        <v>0.90765541298587582</v>
      </c>
      <c r="AG551" s="7">
        <f>AG$523</f>
        <v>0.16172259665553487</v>
      </c>
      <c r="AI551" s="7">
        <f>AI$523</f>
        <v>7.1062992111668208</v>
      </c>
      <c r="AJ551" s="7">
        <f>AJ$523</f>
        <v>0.90765541298587582</v>
      </c>
      <c r="AK551" s="7">
        <f>AK$523</f>
        <v>0.16172259665553487</v>
      </c>
      <c r="AL551" s="10"/>
    </row>
    <row r="552" spans="1:38" x14ac:dyDescent="0.25">
      <c r="A552" s="11" t="s">
        <v>175</v>
      </c>
      <c r="C552" s="7">
        <f t="shared" ref="C552:E554" si="43">C280</f>
        <v>9.4033071434569688</v>
      </c>
      <c r="D552" s="7">
        <f t="shared" si="43"/>
        <v>1.2336980960974728</v>
      </c>
      <c r="E552" s="7">
        <f t="shared" si="43"/>
        <v>9.1800072056084977E-3</v>
      </c>
      <c r="G552" s="7">
        <f t="shared" ref="G552:I554" si="44">G280</f>
        <v>10.651267303693999</v>
      </c>
      <c r="H552" s="7">
        <f t="shared" si="44"/>
        <v>0.85403880800341081</v>
      </c>
      <c r="I552" s="7">
        <f t="shared" si="44"/>
        <v>0.14975366721402758</v>
      </c>
      <c r="K552" s="7">
        <f t="shared" ref="K552:M554" si="45">K280</f>
        <v>10.651267303693999</v>
      </c>
      <c r="L552" s="7">
        <f t="shared" si="45"/>
        <v>0.85403880800341081</v>
      </c>
      <c r="M552" s="7">
        <f t="shared" si="45"/>
        <v>0.14975366721402758</v>
      </c>
      <c r="O552" s="7">
        <f t="shared" ref="O552:Q554" si="46">O280</f>
        <v>8.779068281245511</v>
      </c>
      <c r="P552" s="7">
        <f t="shared" si="46"/>
        <v>1.1213106301411599</v>
      </c>
      <c r="Q552" s="7">
        <f t="shared" si="46"/>
        <v>0.19979087236127613</v>
      </c>
      <c r="S552" s="7">
        <f t="shared" ref="S552:U554" si="47">S280</f>
        <v>8.779068281245511</v>
      </c>
      <c r="T552" s="7">
        <f t="shared" si="47"/>
        <v>1.1213106301411599</v>
      </c>
      <c r="U552" s="7">
        <f t="shared" si="47"/>
        <v>0.19979087236127613</v>
      </c>
      <c r="W552" s="7">
        <f t="shared" ref="W552:Y554" si="48">W280</f>
        <v>10.651267303693999</v>
      </c>
      <c r="X552" s="7">
        <f t="shared" si="48"/>
        <v>0.85403880800341081</v>
      </c>
      <c r="Y552" s="7">
        <f t="shared" si="48"/>
        <v>0.14975366721402758</v>
      </c>
      <c r="AA552" s="7">
        <f t="shared" ref="AA552:AC554" si="49">AA280</f>
        <v>8.779068281245511</v>
      </c>
      <c r="AB552" s="7">
        <f t="shared" si="49"/>
        <v>1.1213106301411599</v>
      </c>
      <c r="AC552" s="7">
        <f t="shared" si="49"/>
        <v>0.19979087236127613</v>
      </c>
      <c r="AE552" s="7">
        <f t="shared" ref="AE552:AG554" si="50">AE280</f>
        <v>8.779068281245511</v>
      </c>
      <c r="AF552" s="7">
        <f t="shared" si="50"/>
        <v>1.1213106301411599</v>
      </c>
      <c r="AG552" s="7">
        <f t="shared" si="50"/>
        <v>0.19979087236127613</v>
      </c>
      <c r="AI552" s="7">
        <f t="shared" ref="AI552:AK554" si="51">AI280</f>
        <v>8.779068281245511</v>
      </c>
      <c r="AJ552" s="7">
        <f t="shared" si="51"/>
        <v>1.1213106301411599</v>
      </c>
      <c r="AK552" s="7">
        <f t="shared" si="51"/>
        <v>0.19979087236127613</v>
      </c>
      <c r="AL552" s="10"/>
    </row>
    <row r="553" spans="1:38" x14ac:dyDescent="0.25">
      <c r="A553" s="11" t="s">
        <v>176</v>
      </c>
      <c r="C553" s="7">
        <f t="shared" si="43"/>
        <v>9.7970519798194253</v>
      </c>
      <c r="D553" s="7">
        <f t="shared" si="43"/>
        <v>1.2853567569874955</v>
      </c>
      <c r="E553" s="7">
        <f t="shared" si="43"/>
        <v>9.5644017999607176E-3</v>
      </c>
      <c r="G553" s="7">
        <f t="shared" si="44"/>
        <v>11.097267996595319</v>
      </c>
      <c r="H553" s="7">
        <f t="shared" si="44"/>
        <v>0.88979998921064962</v>
      </c>
      <c r="I553" s="7">
        <f t="shared" si="44"/>
        <v>0.15602430501116618</v>
      </c>
      <c r="K553" s="7">
        <f t="shared" si="45"/>
        <v>11.097267996595319</v>
      </c>
      <c r="L553" s="7">
        <f t="shared" si="45"/>
        <v>0.88979998921064962</v>
      </c>
      <c r="M553" s="7">
        <f t="shared" si="45"/>
        <v>0.15602430501116618</v>
      </c>
      <c r="O553" s="7">
        <f t="shared" si="46"/>
        <v>9.146674353351651</v>
      </c>
      <c r="P553" s="7">
        <f t="shared" si="46"/>
        <v>1.1682632888005791</v>
      </c>
      <c r="Q553" s="7">
        <f t="shared" si="46"/>
        <v>0.20815671888149115</v>
      </c>
      <c r="S553" s="7">
        <f t="shared" si="47"/>
        <v>9.146674353351651</v>
      </c>
      <c r="T553" s="7">
        <f t="shared" si="47"/>
        <v>1.1682632888005791</v>
      </c>
      <c r="U553" s="7">
        <f t="shared" si="47"/>
        <v>0.20815671888149115</v>
      </c>
      <c r="W553" s="7">
        <f t="shared" si="48"/>
        <v>11.097267996595319</v>
      </c>
      <c r="X553" s="7">
        <f t="shared" si="48"/>
        <v>0.88979998921064962</v>
      </c>
      <c r="Y553" s="7">
        <f t="shared" si="48"/>
        <v>0.15602430501116618</v>
      </c>
      <c r="AA553" s="7">
        <f t="shared" si="49"/>
        <v>9.146674353351651</v>
      </c>
      <c r="AB553" s="7">
        <f t="shared" si="49"/>
        <v>1.1682632888005791</v>
      </c>
      <c r="AC553" s="7">
        <f t="shared" si="49"/>
        <v>0.20815671888149115</v>
      </c>
      <c r="AE553" s="7">
        <f t="shared" si="50"/>
        <v>9.146674353351651</v>
      </c>
      <c r="AF553" s="7">
        <f t="shared" si="50"/>
        <v>1.1682632888005791</v>
      </c>
      <c r="AG553" s="7">
        <f t="shared" si="50"/>
        <v>0.20815671888149115</v>
      </c>
      <c r="AI553" s="7">
        <f t="shared" si="51"/>
        <v>9.146674353351651</v>
      </c>
      <c r="AJ553" s="7">
        <f t="shared" si="51"/>
        <v>1.1682632888005791</v>
      </c>
      <c r="AK553" s="7">
        <f t="shared" si="51"/>
        <v>0.20815671888149115</v>
      </c>
      <c r="AL553" s="10"/>
    </row>
    <row r="554" spans="1:38" x14ac:dyDescent="0.25">
      <c r="A554" s="11" t="s">
        <v>192</v>
      </c>
      <c r="C554" s="7">
        <f t="shared" si="43"/>
        <v>10.519504502989367</v>
      </c>
      <c r="D554" s="7">
        <f t="shared" si="43"/>
        <v>1.3801413140330188</v>
      </c>
      <c r="E554" s="7">
        <f t="shared" si="43"/>
        <v>1.0269698273555637E-2</v>
      </c>
      <c r="G554" s="7">
        <f t="shared" si="44"/>
        <v>11.91560082579208</v>
      </c>
      <c r="H554" s="7">
        <f t="shared" si="44"/>
        <v>0.95541546707541758</v>
      </c>
      <c r="I554" s="7">
        <f t="shared" si="44"/>
        <v>0.16752982249370496</v>
      </c>
      <c r="K554" s="7">
        <f t="shared" si="45"/>
        <v>11.91560082579208</v>
      </c>
      <c r="L554" s="7">
        <f t="shared" si="45"/>
        <v>0.95541546707541758</v>
      </c>
      <c r="M554" s="7">
        <f t="shared" si="45"/>
        <v>0.16752982249370496</v>
      </c>
      <c r="O554" s="7">
        <f t="shared" si="46"/>
        <v>9.8211668413780835</v>
      </c>
      <c r="P554" s="7">
        <f t="shared" si="46"/>
        <v>1.2544131594411907</v>
      </c>
      <c r="Q554" s="7">
        <f t="shared" si="46"/>
        <v>0.22350657586709036</v>
      </c>
      <c r="S554" s="7">
        <f t="shared" si="47"/>
        <v>9.8211668413780835</v>
      </c>
      <c r="T554" s="7">
        <f t="shared" si="47"/>
        <v>1.2544131594411907</v>
      </c>
      <c r="U554" s="7">
        <f t="shared" si="47"/>
        <v>0.22350657586709036</v>
      </c>
      <c r="W554" s="7">
        <f t="shared" si="48"/>
        <v>11.91560082579208</v>
      </c>
      <c r="X554" s="7">
        <f t="shared" si="48"/>
        <v>0.95541546707541758</v>
      </c>
      <c r="Y554" s="7">
        <f t="shared" si="48"/>
        <v>0.16752982249370496</v>
      </c>
      <c r="AA554" s="7">
        <f t="shared" si="49"/>
        <v>9.8211668413780835</v>
      </c>
      <c r="AB554" s="7">
        <f t="shared" si="49"/>
        <v>1.2544131594411907</v>
      </c>
      <c r="AC554" s="7">
        <f t="shared" si="49"/>
        <v>0.22350657586709036</v>
      </c>
      <c r="AE554" s="7">
        <f t="shared" si="50"/>
        <v>9.8211668413780835</v>
      </c>
      <c r="AF554" s="7">
        <f t="shared" si="50"/>
        <v>1.2544131594411907</v>
      </c>
      <c r="AG554" s="7">
        <f t="shared" si="50"/>
        <v>0.22350657586709036</v>
      </c>
      <c r="AI554" s="7">
        <f t="shared" si="51"/>
        <v>9.8211668413780835</v>
      </c>
      <c r="AJ554" s="7">
        <f t="shared" si="51"/>
        <v>1.2544131594411907</v>
      </c>
      <c r="AK554" s="7">
        <f t="shared" si="51"/>
        <v>0.22350657586709036</v>
      </c>
      <c r="AL554" s="10"/>
    </row>
    <row r="555" spans="1:38" x14ac:dyDescent="0.25">
      <c r="A555" s="11" t="s">
        <v>177</v>
      </c>
      <c r="C555" s="7">
        <f>C$533</f>
        <v>11.068540113411853</v>
      </c>
      <c r="D555" s="7">
        <f>D$533</f>
        <v>1.4521738635322918</v>
      </c>
      <c r="E555" s="7">
        <f>E$533</f>
        <v>1.0805695958510671E-2</v>
      </c>
      <c r="G555" s="7">
        <f>G$533</f>
        <v>12.5117832588135</v>
      </c>
      <c r="H555" s="7">
        <f>H$533</f>
        <v>1.0032185049612099</v>
      </c>
      <c r="I555" s="7">
        <f>I$533</f>
        <v>0.17591197112709578</v>
      </c>
      <c r="K555" s="7">
        <f>K$533</f>
        <v>12.5117832588135</v>
      </c>
      <c r="L555" s="7">
        <f>L$533</f>
        <v>1.0032185049612099</v>
      </c>
      <c r="M555" s="7">
        <f>M$533</f>
        <v>0.17591197112709578</v>
      </c>
      <c r="O555" s="7">
        <f>O$533</f>
        <v>10.651024001129219</v>
      </c>
      <c r="P555" s="7">
        <f>P$533</f>
        <v>1.3604070559365127</v>
      </c>
      <c r="Q555" s="7">
        <f>Q$533</f>
        <v>0.24239216606532582</v>
      </c>
      <c r="S555" s="7">
        <f>S$533</f>
        <v>10.651024001129219</v>
      </c>
      <c r="T555" s="7">
        <f>T$533</f>
        <v>1.3604070559365127</v>
      </c>
      <c r="U555" s="7">
        <f>U$533</f>
        <v>0.24239216606532582</v>
      </c>
      <c r="W555" s="7">
        <f>W$533</f>
        <v>12.5117832588135</v>
      </c>
      <c r="X555" s="7">
        <f>X$533</f>
        <v>1.0032185049612099</v>
      </c>
      <c r="Y555" s="7">
        <f>Y$533</f>
        <v>0.17591197112709578</v>
      </c>
      <c r="AA555" s="7">
        <f>AA$533</f>
        <v>10.651024001129219</v>
      </c>
      <c r="AB555" s="7">
        <f>AB$533</f>
        <v>1.3604070559365127</v>
      </c>
      <c r="AC555" s="7">
        <f>AC$533</f>
        <v>0.24239216606532582</v>
      </c>
      <c r="AE555" s="7">
        <f>AE$533</f>
        <v>10.651024001129219</v>
      </c>
      <c r="AF555" s="7">
        <f>AF$533</f>
        <v>1.3604070559365127</v>
      </c>
      <c r="AG555" s="7">
        <f>AG$533</f>
        <v>0.24239216606532582</v>
      </c>
      <c r="AI555" s="7">
        <f>AI$533</f>
        <v>10.651024001129219</v>
      </c>
      <c r="AJ555" s="7">
        <f>AJ$533</f>
        <v>1.3604070559365127</v>
      </c>
      <c r="AK555" s="7">
        <f>AK$533</f>
        <v>0.24239216606532582</v>
      </c>
      <c r="AL555" s="10"/>
    </row>
    <row r="556" spans="1:38" x14ac:dyDescent="0.25">
      <c r="A556" s="11" t="s">
        <v>178</v>
      </c>
      <c r="C556" s="7">
        <f>C$534</f>
        <v>10.01878224555329</v>
      </c>
      <c r="D556" s="7">
        <f>D$534</f>
        <v>1.3144473952607962</v>
      </c>
      <c r="E556" s="7">
        <f>E$534</f>
        <v>9.7808666464328092E-3</v>
      </c>
      <c r="G556" s="7">
        <f>G$534</f>
        <v>11.849332673986442</v>
      </c>
      <c r="H556" s="7">
        <f>H$534</f>
        <v>0.95010196101430788</v>
      </c>
      <c r="I556" s="7">
        <f>I$534</f>
        <v>0.16659811188411874</v>
      </c>
      <c r="K556" s="7">
        <f>K$534</f>
        <v>11.849332673986442</v>
      </c>
      <c r="L556" s="7">
        <f>L$534</f>
        <v>0.95010196101430788</v>
      </c>
      <c r="M556" s="7">
        <f>M$534</f>
        <v>0.16659811188411874</v>
      </c>
      <c r="O556" s="7">
        <f>O$534</f>
        <v>9.5659481782896698</v>
      </c>
      <c r="P556" s="7">
        <f>P$534</f>
        <v>1.2218152355199461</v>
      </c>
      <c r="Q556" s="7">
        <f>Q$534</f>
        <v>0.21769840150190831</v>
      </c>
      <c r="S556" s="7">
        <f>S$534</f>
        <v>9.5659481782896698</v>
      </c>
      <c r="T556" s="7">
        <f>T$534</f>
        <v>1.2218152355199461</v>
      </c>
      <c r="U556" s="7">
        <f>U$534</f>
        <v>0.21769840150190831</v>
      </c>
      <c r="W556" s="7">
        <f>W$534</f>
        <v>11.849332673986442</v>
      </c>
      <c r="X556" s="7">
        <f>X$534</f>
        <v>0.95010196101430788</v>
      </c>
      <c r="Y556" s="7">
        <f>Y$534</f>
        <v>0.16659811188411874</v>
      </c>
      <c r="AA556" s="7">
        <f>AA$534</f>
        <v>9.5659481782896698</v>
      </c>
      <c r="AB556" s="7">
        <f>AB$534</f>
        <v>1.2218152355199461</v>
      </c>
      <c r="AC556" s="7">
        <f>AC$534</f>
        <v>0.21769840150190831</v>
      </c>
      <c r="AE556" s="7">
        <f>AE$534</f>
        <v>9.5659481782896698</v>
      </c>
      <c r="AF556" s="7">
        <f>AF$534</f>
        <v>1.2218152355199461</v>
      </c>
      <c r="AG556" s="7">
        <f>AG$534</f>
        <v>0.21769840150190831</v>
      </c>
      <c r="AI556" s="7">
        <f>AI$534</f>
        <v>9.5659481782896698</v>
      </c>
      <c r="AJ556" s="7">
        <f>AJ$534</f>
        <v>1.2218152355199461</v>
      </c>
      <c r="AK556" s="7">
        <f>AK$534</f>
        <v>0.21769840150190831</v>
      </c>
      <c r="AL556" s="10"/>
    </row>
    <row r="557" spans="1:38" x14ac:dyDescent="0.25">
      <c r="A557" s="11" t="s">
        <v>179</v>
      </c>
      <c r="C557" s="7">
        <f t="shared" ref="C557:E562" si="52">C285</f>
        <v>8.8279899186088819</v>
      </c>
      <c r="D557" s="7">
        <f t="shared" si="52"/>
        <v>1.1582174429486447</v>
      </c>
      <c r="E557" s="7">
        <f t="shared" si="52"/>
        <v>8.6183520146163508E-3</v>
      </c>
      <c r="G557" s="7">
        <f t="shared" ref="G557:I562" si="53">G285</f>
        <v>9.999596837889813</v>
      </c>
      <c r="H557" s="7">
        <f t="shared" si="53"/>
        <v>0.80178663443966824</v>
      </c>
      <c r="I557" s="7">
        <f t="shared" si="53"/>
        <v>0.1405913732553167</v>
      </c>
      <c r="K557" s="7">
        <f t="shared" ref="K557:M562" si="54">K285</f>
        <v>9.999596837889813</v>
      </c>
      <c r="L557" s="7">
        <f t="shared" si="54"/>
        <v>0.80178663443966824</v>
      </c>
      <c r="M557" s="7">
        <f t="shared" si="54"/>
        <v>0.1405913732553167</v>
      </c>
      <c r="O557" s="7">
        <f t="shared" ref="O557:Q562" si="55">O285</f>
        <v>8.2419435097939591</v>
      </c>
      <c r="P557" s="7">
        <f t="shared" si="55"/>
        <v>1.0527061157842768</v>
      </c>
      <c r="Q557" s="7">
        <f t="shared" si="55"/>
        <v>0.18756718036831083</v>
      </c>
      <c r="S557" s="7">
        <f t="shared" ref="S557:U562" si="56">S285</f>
        <v>8.2419435097939591</v>
      </c>
      <c r="T557" s="7">
        <f t="shared" si="56"/>
        <v>1.0527061157842768</v>
      </c>
      <c r="U557" s="7">
        <f t="shared" si="56"/>
        <v>0.18756718036831083</v>
      </c>
      <c r="W557" s="7">
        <f t="shared" ref="W557:Y562" si="57">W285</f>
        <v>9.999596837889813</v>
      </c>
      <c r="X557" s="7">
        <f t="shared" si="57"/>
        <v>0.80178663443966824</v>
      </c>
      <c r="Y557" s="7">
        <f t="shared" si="57"/>
        <v>0.1405913732553167</v>
      </c>
      <c r="AA557" s="7">
        <f t="shared" ref="AA557:AC562" si="58">AA285</f>
        <v>8.2419435097939591</v>
      </c>
      <c r="AB557" s="7">
        <f t="shared" si="58"/>
        <v>1.0527061157842768</v>
      </c>
      <c r="AC557" s="7">
        <f t="shared" si="58"/>
        <v>0.18756718036831083</v>
      </c>
      <c r="AE557" s="7">
        <f t="shared" ref="AE557:AG562" si="59">AE285</f>
        <v>8.2419435097939591</v>
      </c>
      <c r="AF557" s="7">
        <f t="shared" si="59"/>
        <v>1.0527061157842768</v>
      </c>
      <c r="AG557" s="7">
        <f t="shared" si="59"/>
        <v>0.18756718036831083</v>
      </c>
      <c r="AI557" s="7">
        <f t="shared" ref="AI557:AK562" si="60">AI285</f>
        <v>8.2419435097939591</v>
      </c>
      <c r="AJ557" s="7">
        <f t="shared" si="60"/>
        <v>1.0527061157842768</v>
      </c>
      <c r="AK557" s="7">
        <f t="shared" si="60"/>
        <v>0.18756718036831083</v>
      </c>
      <c r="AL557" s="10"/>
    </row>
    <row r="558" spans="1:38" x14ac:dyDescent="0.25">
      <c r="A558" s="11" t="s">
        <v>180</v>
      </c>
      <c r="C558" s="7">
        <f t="shared" si="52"/>
        <v>8.5191250853064968</v>
      </c>
      <c r="D558" s="7">
        <f t="shared" si="52"/>
        <v>1.1176948958294906</v>
      </c>
      <c r="E558" s="7">
        <f t="shared" si="52"/>
        <v>8.3168217814740802E-3</v>
      </c>
      <c r="G558" s="7">
        <f t="shared" si="53"/>
        <v>9.6497409999356432</v>
      </c>
      <c r="H558" s="7">
        <f t="shared" si="53"/>
        <v>0.7737345299998718</v>
      </c>
      <c r="I558" s="7">
        <f t="shared" si="53"/>
        <v>0.13567250367519607</v>
      </c>
      <c r="K558" s="7">
        <f t="shared" si="54"/>
        <v>9.6497409999356432</v>
      </c>
      <c r="L558" s="7">
        <f t="shared" si="54"/>
        <v>0.7737345299998718</v>
      </c>
      <c r="M558" s="7">
        <f t="shared" si="54"/>
        <v>0.13567250367519607</v>
      </c>
      <c r="O558" s="7">
        <f t="shared" si="55"/>
        <v>7.9535826788788588</v>
      </c>
      <c r="P558" s="7">
        <f t="shared" si="55"/>
        <v>1.0158750928712663</v>
      </c>
      <c r="Q558" s="7">
        <f t="shared" si="55"/>
        <v>0.18100476849068309</v>
      </c>
      <c r="S558" s="7">
        <f t="shared" si="56"/>
        <v>7.9535826788788588</v>
      </c>
      <c r="T558" s="7">
        <f t="shared" si="56"/>
        <v>1.0158750928712663</v>
      </c>
      <c r="U558" s="7">
        <f t="shared" si="56"/>
        <v>0.18100476849068309</v>
      </c>
      <c r="W558" s="7">
        <f t="shared" si="57"/>
        <v>9.6497409999356432</v>
      </c>
      <c r="X558" s="7">
        <f t="shared" si="57"/>
        <v>0.7737345299998718</v>
      </c>
      <c r="Y558" s="7">
        <f t="shared" si="57"/>
        <v>0.13567250367519607</v>
      </c>
      <c r="AA558" s="7">
        <f t="shared" si="58"/>
        <v>7.9535826788788588</v>
      </c>
      <c r="AB558" s="7">
        <f t="shared" si="58"/>
        <v>1.0158750928712663</v>
      </c>
      <c r="AC558" s="7">
        <f t="shared" si="58"/>
        <v>0.18100476849068309</v>
      </c>
      <c r="AE558" s="7">
        <f t="shared" si="59"/>
        <v>7.9535826788788588</v>
      </c>
      <c r="AF558" s="7">
        <f t="shared" si="59"/>
        <v>1.0158750928712663</v>
      </c>
      <c r="AG558" s="7">
        <f t="shared" si="59"/>
        <v>0.18100476849068309</v>
      </c>
      <c r="AI558" s="7">
        <f t="shared" si="60"/>
        <v>7.9535826788788588</v>
      </c>
      <c r="AJ558" s="7">
        <f t="shared" si="60"/>
        <v>1.0158750928712663</v>
      </c>
      <c r="AK558" s="7">
        <f t="shared" si="60"/>
        <v>0.18100476849068309</v>
      </c>
      <c r="AL558" s="10"/>
    </row>
    <row r="559" spans="1:38" x14ac:dyDescent="0.25">
      <c r="A559" s="11" t="s">
        <v>193</v>
      </c>
      <c r="C559" s="7">
        <f t="shared" si="52"/>
        <v>8.237909300463242</v>
      </c>
      <c r="D559" s="7">
        <f t="shared" si="52"/>
        <v>1.0807998574072812</v>
      </c>
      <c r="E559" s="7">
        <f t="shared" si="52"/>
        <v>8.0422840160041687E-3</v>
      </c>
      <c r="G559" s="7">
        <f t="shared" si="53"/>
        <v>9.33120365464986</v>
      </c>
      <c r="H559" s="7">
        <f t="shared" si="53"/>
        <v>0.74819360168441262</v>
      </c>
      <c r="I559" s="7">
        <f t="shared" si="53"/>
        <v>0.13119396283671547</v>
      </c>
      <c r="K559" s="7">
        <f t="shared" si="54"/>
        <v>9.33120365464986</v>
      </c>
      <c r="L559" s="7">
        <f t="shared" si="54"/>
        <v>0.74819360168441262</v>
      </c>
      <c r="M559" s="7">
        <f t="shared" si="54"/>
        <v>0.13119396283671547</v>
      </c>
      <c r="O559" s="7">
        <f t="shared" si="55"/>
        <v>7.6910354134073868</v>
      </c>
      <c r="P559" s="7">
        <f t="shared" si="55"/>
        <v>0.98234111975972693</v>
      </c>
      <c r="Q559" s="7">
        <f t="shared" si="55"/>
        <v>0.17502981243336777</v>
      </c>
      <c r="S559" s="7">
        <f t="shared" si="56"/>
        <v>7.6910354134073868</v>
      </c>
      <c r="T559" s="7">
        <f t="shared" si="56"/>
        <v>0.98234111975972693</v>
      </c>
      <c r="U559" s="7">
        <f t="shared" si="56"/>
        <v>0.17502981243336777</v>
      </c>
      <c r="W559" s="7">
        <f t="shared" si="57"/>
        <v>9.33120365464986</v>
      </c>
      <c r="X559" s="7">
        <f t="shared" si="57"/>
        <v>0.74819360168441262</v>
      </c>
      <c r="Y559" s="7">
        <f t="shared" si="57"/>
        <v>0.13119396283671547</v>
      </c>
      <c r="AA559" s="7">
        <f t="shared" si="58"/>
        <v>7.6910354134073868</v>
      </c>
      <c r="AB559" s="7">
        <f t="shared" si="58"/>
        <v>0.98234111975972693</v>
      </c>
      <c r="AC559" s="7">
        <f t="shared" si="58"/>
        <v>0.17502981243336777</v>
      </c>
      <c r="AE559" s="7">
        <f t="shared" si="59"/>
        <v>7.6910354134073868</v>
      </c>
      <c r="AF559" s="7">
        <f t="shared" si="59"/>
        <v>0.98234111975972693</v>
      </c>
      <c r="AG559" s="7">
        <f t="shared" si="59"/>
        <v>0.17502981243336777</v>
      </c>
      <c r="AI559" s="7">
        <f t="shared" si="60"/>
        <v>7.6910354134073868</v>
      </c>
      <c r="AJ559" s="7">
        <f t="shared" si="60"/>
        <v>0.98234111975972693</v>
      </c>
      <c r="AK559" s="7">
        <f t="shared" si="60"/>
        <v>0.17502981243336777</v>
      </c>
      <c r="AL559" s="10"/>
    </row>
    <row r="560" spans="1:38" x14ac:dyDescent="0.25">
      <c r="A560" s="11" t="s">
        <v>184</v>
      </c>
      <c r="C560" s="7">
        <f t="shared" si="52"/>
        <v>-7.6205120457856701</v>
      </c>
      <c r="D560" s="7">
        <f t="shared" si="52"/>
        <v>-0.99979837505524305</v>
      </c>
      <c r="E560" s="7">
        <f t="shared" si="52"/>
        <v>-7.439548067874821E-3</v>
      </c>
      <c r="G560" s="7">
        <f t="shared" si="53"/>
        <v>-8.6318685067265672</v>
      </c>
      <c r="H560" s="7">
        <f t="shared" si="53"/>
        <v>-0.69211958353258574</v>
      </c>
      <c r="I560" s="7">
        <f t="shared" si="53"/>
        <v>-0.12136151754855182</v>
      </c>
      <c r="K560" s="7">
        <f t="shared" si="54"/>
        <v>-8.6318685067265672</v>
      </c>
      <c r="L560" s="7">
        <f t="shared" si="54"/>
        <v>-0.69211958353258574</v>
      </c>
      <c r="M560" s="7">
        <f t="shared" si="54"/>
        <v>-0.12136151754855182</v>
      </c>
      <c r="O560" s="7">
        <f t="shared" si="55"/>
        <v>-7.1146240963273755</v>
      </c>
      <c r="P560" s="7">
        <f t="shared" si="55"/>
        <v>-0.90871871286305939</v>
      </c>
      <c r="Q560" s="7">
        <f t="shared" si="55"/>
        <v>-0.16191205139210274</v>
      </c>
      <c r="S560" s="7">
        <f t="shared" si="56"/>
        <v>-7.1146240963273755</v>
      </c>
      <c r="T560" s="7">
        <f t="shared" si="56"/>
        <v>-0.90871871286305939</v>
      </c>
      <c r="U560" s="7">
        <f t="shared" si="56"/>
        <v>-0.16191205139210274</v>
      </c>
      <c r="W560" s="7">
        <f t="shared" si="57"/>
        <v>-8.6318685067265672</v>
      </c>
      <c r="X560" s="7">
        <f t="shared" si="57"/>
        <v>-0.69211958353258574</v>
      </c>
      <c r="Y560" s="7">
        <f t="shared" si="57"/>
        <v>-0.12136151754855182</v>
      </c>
      <c r="AA560" s="7">
        <f t="shared" si="58"/>
        <v>-7.1146240963273755</v>
      </c>
      <c r="AB560" s="7">
        <f t="shared" si="58"/>
        <v>-0.90871871286305939</v>
      </c>
      <c r="AC560" s="7">
        <f t="shared" si="58"/>
        <v>-0.16191205139210274</v>
      </c>
      <c r="AE560" s="7">
        <f t="shared" si="59"/>
        <v>-7.1146240963273755</v>
      </c>
      <c r="AF560" s="7">
        <f t="shared" si="59"/>
        <v>-0.90871871286305939</v>
      </c>
      <c r="AG560" s="7">
        <f t="shared" si="59"/>
        <v>-0.16191205139210274</v>
      </c>
      <c r="AI560" s="7">
        <f t="shared" si="60"/>
        <v>-7.1146240963273755</v>
      </c>
      <c r="AJ560" s="7">
        <f t="shared" si="60"/>
        <v>-0.90871871286305939</v>
      </c>
      <c r="AK560" s="7">
        <f t="shared" si="60"/>
        <v>-0.16191205139210274</v>
      </c>
      <c r="AL560" s="10"/>
    </row>
    <row r="561" spans="1:38" x14ac:dyDescent="0.25">
      <c r="A561" s="11" t="s">
        <v>186</v>
      </c>
      <c r="C561" s="7">
        <f t="shared" si="52"/>
        <v>-7.6205120457856701</v>
      </c>
      <c r="D561" s="7">
        <f t="shared" si="52"/>
        <v>-0.99979837505524305</v>
      </c>
      <c r="E561" s="7">
        <f t="shared" si="52"/>
        <v>-7.439548067874821E-3</v>
      </c>
      <c r="G561" s="7">
        <f t="shared" si="53"/>
        <v>-8.6318685067265672</v>
      </c>
      <c r="H561" s="7">
        <f t="shared" si="53"/>
        <v>-0.69211958353258574</v>
      </c>
      <c r="I561" s="7">
        <f t="shared" si="53"/>
        <v>-0.12136151754855182</v>
      </c>
      <c r="K561" s="7">
        <f t="shared" si="54"/>
        <v>-8.6318685067265672</v>
      </c>
      <c r="L561" s="7">
        <f t="shared" si="54"/>
        <v>-0.69211958353258574</v>
      </c>
      <c r="M561" s="7">
        <f t="shared" si="54"/>
        <v>-0.12136151754855182</v>
      </c>
      <c r="O561" s="7">
        <f t="shared" si="55"/>
        <v>-7.1146240963273755</v>
      </c>
      <c r="P561" s="7">
        <f t="shared" si="55"/>
        <v>-0.90871871286305939</v>
      </c>
      <c r="Q561" s="7">
        <f t="shared" si="55"/>
        <v>-0.16191205139210274</v>
      </c>
      <c r="S561" s="7">
        <f t="shared" si="56"/>
        <v>-7.1146240963273755</v>
      </c>
      <c r="T561" s="7">
        <f t="shared" si="56"/>
        <v>-0.90871871286305939</v>
      </c>
      <c r="U561" s="7">
        <f t="shared" si="56"/>
        <v>-0.16191205139210274</v>
      </c>
      <c r="W561" s="7">
        <f t="shared" si="57"/>
        <v>-8.6318685067265672</v>
      </c>
      <c r="X561" s="7">
        <f t="shared" si="57"/>
        <v>-0.69211958353258574</v>
      </c>
      <c r="Y561" s="7">
        <f t="shared" si="57"/>
        <v>-0.12136151754855182</v>
      </c>
      <c r="AA561" s="7">
        <f t="shared" si="58"/>
        <v>-7.1146240963273755</v>
      </c>
      <c r="AB561" s="7">
        <f t="shared" si="58"/>
        <v>-0.90871871286305939</v>
      </c>
      <c r="AC561" s="7">
        <f t="shared" si="58"/>
        <v>-0.16191205139210274</v>
      </c>
      <c r="AE561" s="7">
        <f t="shared" si="59"/>
        <v>-7.1146240963273755</v>
      </c>
      <c r="AF561" s="7">
        <f t="shared" si="59"/>
        <v>-0.90871871286305939</v>
      </c>
      <c r="AG561" s="7">
        <f t="shared" si="59"/>
        <v>-0.16191205139210274</v>
      </c>
      <c r="AI561" s="7">
        <f t="shared" si="60"/>
        <v>-7.1146240963273755</v>
      </c>
      <c r="AJ561" s="7">
        <f t="shared" si="60"/>
        <v>-0.90871871286305939</v>
      </c>
      <c r="AK561" s="7">
        <f t="shared" si="60"/>
        <v>-0.16191205139210274</v>
      </c>
      <c r="AL561" s="10"/>
    </row>
    <row r="562" spans="1:38" x14ac:dyDescent="0.25">
      <c r="A562" s="11" t="s">
        <v>195</v>
      </c>
      <c r="C562" s="7">
        <f t="shared" si="52"/>
        <v>-7.6205120457856701</v>
      </c>
      <c r="D562" s="7">
        <f t="shared" si="52"/>
        <v>-0.99979837505524305</v>
      </c>
      <c r="E562" s="7">
        <f t="shared" si="52"/>
        <v>-7.439548067874821E-3</v>
      </c>
      <c r="G562" s="7">
        <f t="shared" si="53"/>
        <v>-8.6318685067265672</v>
      </c>
      <c r="H562" s="7">
        <f t="shared" si="53"/>
        <v>-0.69211958353258574</v>
      </c>
      <c r="I562" s="7">
        <f t="shared" si="53"/>
        <v>-0.12136151754855182</v>
      </c>
      <c r="K562" s="7">
        <f t="shared" si="54"/>
        <v>-8.6318685067265672</v>
      </c>
      <c r="L562" s="7">
        <f t="shared" si="54"/>
        <v>-0.69211958353258574</v>
      </c>
      <c r="M562" s="7">
        <f t="shared" si="54"/>
        <v>-0.12136151754855182</v>
      </c>
      <c r="O562" s="7">
        <f t="shared" si="55"/>
        <v>-7.1146240963273755</v>
      </c>
      <c r="P562" s="7">
        <f t="shared" si="55"/>
        <v>-0.90871871286305939</v>
      </c>
      <c r="Q562" s="7">
        <f t="shared" si="55"/>
        <v>-0.16191205139210274</v>
      </c>
      <c r="S562" s="7">
        <f t="shared" si="56"/>
        <v>-7.1146240963273755</v>
      </c>
      <c r="T562" s="7">
        <f t="shared" si="56"/>
        <v>-0.90871871286305939</v>
      </c>
      <c r="U562" s="7">
        <f t="shared" si="56"/>
        <v>-0.16191205139210274</v>
      </c>
      <c r="W562" s="7">
        <f t="shared" si="57"/>
        <v>-8.6318685067265672</v>
      </c>
      <c r="X562" s="7">
        <f t="shared" si="57"/>
        <v>-0.69211958353258574</v>
      </c>
      <c r="Y562" s="7">
        <f t="shared" si="57"/>
        <v>-0.12136151754855182</v>
      </c>
      <c r="AA562" s="7">
        <f t="shared" si="58"/>
        <v>-7.1146240963273755</v>
      </c>
      <c r="AB562" s="7">
        <f t="shared" si="58"/>
        <v>-0.90871871286305939</v>
      </c>
      <c r="AC562" s="7">
        <f t="shared" si="58"/>
        <v>-0.16191205139210274</v>
      </c>
      <c r="AE562" s="7">
        <f t="shared" si="59"/>
        <v>-7.1146240963273755</v>
      </c>
      <c r="AF562" s="7">
        <f t="shared" si="59"/>
        <v>-0.90871871286305939</v>
      </c>
      <c r="AG562" s="7">
        <f t="shared" si="59"/>
        <v>-0.16191205139210274</v>
      </c>
      <c r="AI562" s="7">
        <f t="shared" si="60"/>
        <v>-7.1146240963273755</v>
      </c>
      <c r="AJ562" s="7">
        <f t="shared" si="60"/>
        <v>-0.90871871286305939</v>
      </c>
      <c r="AK562" s="7">
        <f t="shared" si="60"/>
        <v>-0.16191205139210274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1.9898186703591483</v>
      </c>
      <c r="C571" s="6">
        <f t="shared" ref="C571:C587" si="62">SUMPRODUCT($G546:$I546,$B43:$D43)</f>
        <v>1.9898186703591483</v>
      </c>
      <c r="D571" s="6">
        <f t="shared" ref="D571:D587" si="63">SUMPRODUCT($K546:$M546,$B43:$D43)</f>
        <v>1.9898186703591483</v>
      </c>
      <c r="E571" s="6">
        <f t="shared" ref="E571:E587" si="64">SUMPRODUCT($O546:$Q546,$B43:$D43)</f>
        <v>1.9898186703591483</v>
      </c>
      <c r="F571" s="6">
        <f t="shared" ref="F571:F587" si="65">SUMPRODUCT($S546:$U546,$B43:$D43)</f>
        <v>1.9898186703591483</v>
      </c>
      <c r="G571" s="6">
        <f t="shared" ref="G571:G587" si="66">SUMPRODUCT($W546:$Y546,$B43:$D43)</f>
        <v>1.9898186703591483</v>
      </c>
      <c r="H571" s="6">
        <f t="shared" ref="H571:H587" si="67">SUMPRODUCT($AA546:$AC546,$B43:$D43)</f>
        <v>1.9898186703591483</v>
      </c>
      <c r="I571" s="6">
        <f t="shared" ref="I571:I587" si="68">SUMPRODUCT($AE546:$AG546,$B43:$D43)</f>
        <v>1.9898186703591483</v>
      </c>
      <c r="J571" s="6">
        <f t="shared" ref="J571:J587" si="69">SUMPRODUCT($AI546:$AK546,$B43:$D43)</f>
        <v>1.9898186703591483</v>
      </c>
      <c r="K571" s="10"/>
    </row>
    <row r="572" spans="1:38" x14ac:dyDescent="0.25">
      <c r="A572" s="11" t="s">
        <v>172</v>
      </c>
      <c r="B572" s="6">
        <f t="shared" si="61"/>
        <v>2.1852730995224703</v>
      </c>
      <c r="C572" s="6">
        <f t="shared" si="62"/>
        <v>2.168110376561057</v>
      </c>
      <c r="D572" s="6">
        <f t="shared" si="63"/>
        <v>2.168110376561057</v>
      </c>
      <c r="E572" s="6">
        <f t="shared" si="64"/>
        <v>2.0810628685397932</v>
      </c>
      <c r="F572" s="6">
        <f t="shared" si="65"/>
        <v>2.0810628685397932</v>
      </c>
      <c r="G572" s="6">
        <f t="shared" si="66"/>
        <v>2.168110376561057</v>
      </c>
      <c r="H572" s="6">
        <f t="shared" si="67"/>
        <v>2.0810628685397932</v>
      </c>
      <c r="I572" s="6">
        <f t="shared" si="68"/>
        <v>2.0810628685397932</v>
      </c>
      <c r="J572" s="6">
        <f t="shared" si="69"/>
        <v>2.0810628685397932</v>
      </c>
      <c r="K572" s="10"/>
    </row>
    <row r="573" spans="1:38" x14ac:dyDescent="0.25">
      <c r="A573" s="11" t="s">
        <v>211</v>
      </c>
      <c r="B573" s="6">
        <f t="shared" si="61"/>
        <v>0.17660444792460475</v>
      </c>
      <c r="C573" s="6">
        <f t="shared" si="62"/>
        <v>0.218666742058928</v>
      </c>
      <c r="D573" s="6">
        <f t="shared" si="63"/>
        <v>0.218666742058928</v>
      </c>
      <c r="E573" s="6">
        <f t="shared" si="64"/>
        <v>0.28922111941364215</v>
      </c>
      <c r="F573" s="6">
        <f t="shared" si="65"/>
        <v>0.28922111941364215</v>
      </c>
      <c r="G573" s="6">
        <f t="shared" si="66"/>
        <v>0.218666742058928</v>
      </c>
      <c r="H573" s="6">
        <f t="shared" si="67"/>
        <v>0.28922111941364215</v>
      </c>
      <c r="I573" s="6">
        <f t="shared" si="68"/>
        <v>0.28922111941364215</v>
      </c>
      <c r="J573" s="6">
        <f t="shared" si="69"/>
        <v>0.28922111941364215</v>
      </c>
      <c r="K573" s="10"/>
    </row>
    <row r="574" spans="1:38" x14ac:dyDescent="0.25">
      <c r="A574" s="11" t="s">
        <v>173</v>
      </c>
      <c r="B574" s="6">
        <f t="shared" si="61"/>
        <v>1.4481478900264113</v>
      </c>
      <c r="C574" s="6">
        <f t="shared" si="62"/>
        <v>1.4443220113246453</v>
      </c>
      <c r="D574" s="6">
        <f t="shared" si="63"/>
        <v>1.4443220113246453</v>
      </c>
      <c r="E574" s="6">
        <f t="shared" si="64"/>
        <v>1.4461729760490285</v>
      </c>
      <c r="F574" s="6">
        <f t="shared" si="65"/>
        <v>1.4461729760490285</v>
      </c>
      <c r="G574" s="6">
        <f t="shared" si="66"/>
        <v>1.4443220113246453</v>
      </c>
      <c r="H574" s="6">
        <f t="shared" si="67"/>
        <v>1.4461729760490285</v>
      </c>
      <c r="I574" s="6">
        <f t="shared" si="68"/>
        <v>1.4461729760490285</v>
      </c>
      <c r="J574" s="6">
        <f t="shared" si="69"/>
        <v>1.4461729760490285</v>
      </c>
      <c r="K574" s="10"/>
    </row>
    <row r="575" spans="1:38" x14ac:dyDescent="0.25">
      <c r="A575" s="11" t="s">
        <v>174</v>
      </c>
      <c r="B575" s="6">
        <f t="shared" si="61"/>
        <v>2.0024949022609144</v>
      </c>
      <c r="C575" s="6">
        <f t="shared" si="62"/>
        <v>1.8891482772988428</v>
      </c>
      <c r="D575" s="6">
        <f t="shared" si="63"/>
        <v>1.8891482772988428</v>
      </c>
      <c r="E575" s="6">
        <f t="shared" si="64"/>
        <v>1.8954412544496666</v>
      </c>
      <c r="F575" s="6">
        <f t="shared" si="65"/>
        <v>1.8954412544496666</v>
      </c>
      <c r="G575" s="6">
        <f t="shared" si="66"/>
        <v>1.8891482772988428</v>
      </c>
      <c r="H575" s="6">
        <f t="shared" si="67"/>
        <v>1.8954412544496666</v>
      </c>
      <c r="I575" s="6">
        <f t="shared" si="68"/>
        <v>1.8954412544496666</v>
      </c>
      <c r="J575" s="6">
        <f t="shared" si="69"/>
        <v>1.8954412544496666</v>
      </c>
      <c r="K575" s="10"/>
    </row>
    <row r="576" spans="1:38" x14ac:dyDescent="0.25">
      <c r="A576" s="11" t="s">
        <v>212</v>
      </c>
      <c r="B576" s="6">
        <f t="shared" si="61"/>
        <v>0.1827968211564171</v>
      </c>
      <c r="C576" s="6">
        <f t="shared" si="62"/>
        <v>0.22227062442758333</v>
      </c>
      <c r="D576" s="6">
        <f t="shared" si="63"/>
        <v>0.22227062442758333</v>
      </c>
      <c r="E576" s="6">
        <f t="shared" si="64"/>
        <v>0.29369062202213092</v>
      </c>
      <c r="F576" s="6">
        <f t="shared" si="65"/>
        <v>0.29369062202213092</v>
      </c>
      <c r="G576" s="6">
        <f t="shared" si="66"/>
        <v>0.22227062442758333</v>
      </c>
      <c r="H576" s="6">
        <f t="shared" si="67"/>
        <v>0.29369062202213092</v>
      </c>
      <c r="I576" s="6">
        <f t="shared" si="68"/>
        <v>0.29369062202213092</v>
      </c>
      <c r="J576" s="6">
        <f t="shared" si="69"/>
        <v>0.29369062202213092</v>
      </c>
      <c r="K576" s="10"/>
    </row>
    <row r="577" spans="1:11" x14ac:dyDescent="0.25">
      <c r="A577" s="11" t="s">
        <v>175</v>
      </c>
      <c r="B577" s="6">
        <f t="shared" si="61"/>
        <v>1.8131495784574734</v>
      </c>
      <c r="C577" s="6">
        <f t="shared" si="62"/>
        <v>1.7177428763008733</v>
      </c>
      <c r="D577" s="6">
        <f t="shared" si="63"/>
        <v>1.7177428763008733</v>
      </c>
      <c r="E577" s="6">
        <f t="shared" si="64"/>
        <v>1.714442384061579</v>
      </c>
      <c r="F577" s="6">
        <f t="shared" si="65"/>
        <v>1.714442384061579</v>
      </c>
      <c r="G577" s="6">
        <f t="shared" si="66"/>
        <v>1.7177428763008733</v>
      </c>
      <c r="H577" s="6">
        <f t="shared" si="67"/>
        <v>1.714442384061579</v>
      </c>
      <c r="I577" s="6">
        <f t="shared" si="68"/>
        <v>1.714442384061579</v>
      </c>
      <c r="J577" s="6">
        <f t="shared" si="69"/>
        <v>1.714442384061579</v>
      </c>
      <c r="K577" s="10"/>
    </row>
    <row r="578" spans="1:11" x14ac:dyDescent="0.25">
      <c r="A578" s="11" t="s">
        <v>176</v>
      </c>
      <c r="B578" s="6">
        <f t="shared" si="61"/>
        <v>1.8665788196468829</v>
      </c>
      <c r="C578" s="6">
        <f t="shared" si="62"/>
        <v>1.7577189287907407</v>
      </c>
      <c r="D578" s="6">
        <f t="shared" si="63"/>
        <v>1.7577189287907407</v>
      </c>
      <c r="E578" s="6">
        <f t="shared" si="64"/>
        <v>1.7636739992886534</v>
      </c>
      <c r="F578" s="6">
        <f t="shared" si="65"/>
        <v>1.7636739992886534</v>
      </c>
      <c r="G578" s="6">
        <f t="shared" si="66"/>
        <v>1.7577189287907407</v>
      </c>
      <c r="H578" s="6">
        <f t="shared" si="67"/>
        <v>1.7636739992886534</v>
      </c>
      <c r="I578" s="6">
        <f t="shared" si="68"/>
        <v>1.7636739992886534</v>
      </c>
      <c r="J578" s="6">
        <f t="shared" si="69"/>
        <v>1.7636739992886534</v>
      </c>
      <c r="K578" s="10"/>
    </row>
    <row r="579" spans="1:11" x14ac:dyDescent="0.25">
      <c r="A579" s="11" t="s">
        <v>192</v>
      </c>
      <c r="B579" s="6">
        <f t="shared" si="61"/>
        <v>1.9998476413001236</v>
      </c>
      <c r="C579" s="6">
        <f t="shared" si="62"/>
        <v>1.8754287095748188</v>
      </c>
      <c r="D579" s="6">
        <f t="shared" si="63"/>
        <v>1.8754287095748188</v>
      </c>
      <c r="E579" s="6">
        <f t="shared" si="64"/>
        <v>1.8876566702876192</v>
      </c>
      <c r="F579" s="6">
        <f t="shared" si="65"/>
        <v>1.8876566702876192</v>
      </c>
      <c r="G579" s="6">
        <f t="shared" si="66"/>
        <v>1.8754287095748188</v>
      </c>
      <c r="H579" s="6">
        <f t="shared" si="67"/>
        <v>1.8876566702876192</v>
      </c>
      <c r="I579" s="6">
        <f t="shared" si="68"/>
        <v>1.8876566702876192</v>
      </c>
      <c r="J579" s="6">
        <f t="shared" si="69"/>
        <v>1.8876566702876192</v>
      </c>
      <c r="K579" s="10"/>
    </row>
    <row r="580" spans="1:11" x14ac:dyDescent="0.25">
      <c r="A580" s="11" t="s">
        <v>177</v>
      </c>
      <c r="B580" s="6">
        <f t="shared" si="61"/>
        <v>11.068540113411853</v>
      </c>
      <c r="C580" s="6">
        <f t="shared" si="62"/>
        <v>12.5117832588135</v>
      </c>
      <c r="D580" s="6">
        <f t="shared" si="63"/>
        <v>12.5117832588135</v>
      </c>
      <c r="E580" s="6">
        <f t="shared" si="64"/>
        <v>10.651024001129219</v>
      </c>
      <c r="F580" s="6">
        <f t="shared" si="65"/>
        <v>10.651024001129219</v>
      </c>
      <c r="G580" s="6">
        <f t="shared" si="66"/>
        <v>12.5117832588135</v>
      </c>
      <c r="H580" s="6">
        <f t="shared" si="67"/>
        <v>10.651024001129219</v>
      </c>
      <c r="I580" s="6">
        <f t="shared" si="68"/>
        <v>10.651024001129219</v>
      </c>
      <c r="J580" s="6">
        <f t="shared" si="69"/>
        <v>10.651024001129219</v>
      </c>
      <c r="K580" s="10"/>
    </row>
    <row r="581" spans="1:11" x14ac:dyDescent="0.25">
      <c r="A581" s="11" t="s">
        <v>178</v>
      </c>
      <c r="B581" s="6">
        <f t="shared" si="61"/>
        <v>10.01878224555329</v>
      </c>
      <c r="C581" s="6">
        <f t="shared" si="62"/>
        <v>11.849332673986442</v>
      </c>
      <c r="D581" s="6">
        <f t="shared" si="63"/>
        <v>11.849332673986442</v>
      </c>
      <c r="E581" s="6">
        <f t="shared" si="64"/>
        <v>9.5659481782896698</v>
      </c>
      <c r="F581" s="6">
        <f t="shared" si="65"/>
        <v>9.5659481782896698</v>
      </c>
      <c r="G581" s="6">
        <f t="shared" si="66"/>
        <v>11.849332673986442</v>
      </c>
      <c r="H581" s="6">
        <f t="shared" si="67"/>
        <v>9.5659481782896698</v>
      </c>
      <c r="I581" s="6">
        <f t="shared" si="68"/>
        <v>9.5659481782896698</v>
      </c>
      <c r="J581" s="6">
        <f t="shared" si="69"/>
        <v>9.5659481782896698</v>
      </c>
      <c r="K581" s="10"/>
    </row>
    <row r="582" spans="1:11" x14ac:dyDescent="0.25">
      <c r="A582" s="11" t="s">
        <v>179</v>
      </c>
      <c r="B582" s="6">
        <f t="shared" si="61"/>
        <v>8.8279899186088819</v>
      </c>
      <c r="C582" s="6">
        <f t="shared" si="62"/>
        <v>9.999596837889813</v>
      </c>
      <c r="D582" s="6">
        <f t="shared" si="63"/>
        <v>9.999596837889813</v>
      </c>
      <c r="E582" s="6">
        <f t="shared" si="64"/>
        <v>8.2419435097939591</v>
      </c>
      <c r="F582" s="6">
        <f t="shared" si="65"/>
        <v>8.2419435097939591</v>
      </c>
      <c r="G582" s="6">
        <f t="shared" si="66"/>
        <v>9.999596837889813</v>
      </c>
      <c r="H582" s="6">
        <f t="shared" si="67"/>
        <v>8.2419435097939591</v>
      </c>
      <c r="I582" s="6">
        <f t="shared" si="68"/>
        <v>8.2419435097939591</v>
      </c>
      <c r="J582" s="6">
        <f t="shared" si="69"/>
        <v>8.2419435097939591</v>
      </c>
      <c r="K582" s="10"/>
    </row>
    <row r="583" spans="1:11" x14ac:dyDescent="0.25">
      <c r="A583" s="11" t="s">
        <v>180</v>
      </c>
      <c r="B583" s="6">
        <f t="shared" si="61"/>
        <v>8.5191250853064968</v>
      </c>
      <c r="C583" s="6">
        <f t="shared" si="62"/>
        <v>9.6497409999356432</v>
      </c>
      <c r="D583" s="6">
        <f t="shared" si="63"/>
        <v>9.6497409999356432</v>
      </c>
      <c r="E583" s="6">
        <f t="shared" si="64"/>
        <v>7.9535826788788588</v>
      </c>
      <c r="F583" s="6">
        <f t="shared" si="65"/>
        <v>7.9535826788788588</v>
      </c>
      <c r="G583" s="6">
        <f t="shared" si="66"/>
        <v>9.6497409999356432</v>
      </c>
      <c r="H583" s="6">
        <f t="shared" si="67"/>
        <v>7.9535826788788588</v>
      </c>
      <c r="I583" s="6">
        <f t="shared" si="68"/>
        <v>7.9535826788788588</v>
      </c>
      <c r="J583" s="6">
        <f t="shared" si="69"/>
        <v>7.9535826788788588</v>
      </c>
      <c r="K583" s="10"/>
    </row>
    <row r="584" spans="1:11" x14ac:dyDescent="0.25">
      <c r="A584" s="11" t="s">
        <v>193</v>
      </c>
      <c r="B584" s="6">
        <f t="shared" si="61"/>
        <v>8.237909300463242</v>
      </c>
      <c r="C584" s="6">
        <f t="shared" si="62"/>
        <v>9.33120365464986</v>
      </c>
      <c r="D584" s="6">
        <f t="shared" si="63"/>
        <v>9.33120365464986</v>
      </c>
      <c r="E584" s="6">
        <f t="shared" si="64"/>
        <v>7.6910354134073868</v>
      </c>
      <c r="F584" s="6">
        <f t="shared" si="65"/>
        <v>7.6910354134073868</v>
      </c>
      <c r="G584" s="6">
        <f t="shared" si="66"/>
        <v>9.33120365464986</v>
      </c>
      <c r="H584" s="6">
        <f t="shared" si="67"/>
        <v>7.6910354134073868</v>
      </c>
      <c r="I584" s="6">
        <f t="shared" si="68"/>
        <v>7.6910354134073868</v>
      </c>
      <c r="J584" s="6">
        <f t="shared" si="69"/>
        <v>7.6910354134073868</v>
      </c>
      <c r="K584" s="10"/>
    </row>
    <row r="585" spans="1:11" x14ac:dyDescent="0.25">
      <c r="A585" s="11" t="s">
        <v>184</v>
      </c>
      <c r="B585" s="6">
        <f t="shared" si="61"/>
        <v>-7.6205120457856701</v>
      </c>
      <c r="C585" s="6">
        <f t="shared" si="62"/>
        <v>-8.6318685067265672</v>
      </c>
      <c r="D585" s="6">
        <f t="shared" si="63"/>
        <v>-8.6318685067265672</v>
      </c>
      <c r="E585" s="6">
        <f t="shared" si="64"/>
        <v>-7.1146240963273755</v>
      </c>
      <c r="F585" s="6">
        <f t="shared" si="65"/>
        <v>-7.1146240963273755</v>
      </c>
      <c r="G585" s="6">
        <f t="shared" si="66"/>
        <v>-8.6318685067265672</v>
      </c>
      <c r="H585" s="6">
        <f t="shared" si="67"/>
        <v>-7.1146240963273755</v>
      </c>
      <c r="I585" s="6">
        <f t="shared" si="68"/>
        <v>-7.1146240963273755</v>
      </c>
      <c r="J585" s="6">
        <f t="shared" si="69"/>
        <v>-7.1146240963273755</v>
      </c>
      <c r="K585" s="10"/>
    </row>
    <row r="586" spans="1:11" x14ac:dyDescent="0.25">
      <c r="A586" s="11" t="s">
        <v>186</v>
      </c>
      <c r="B586" s="6">
        <f t="shared" si="61"/>
        <v>-7.6205120457856701</v>
      </c>
      <c r="C586" s="6">
        <f t="shared" si="62"/>
        <v>-8.6318685067265672</v>
      </c>
      <c r="D586" s="6">
        <f t="shared" si="63"/>
        <v>-8.6318685067265672</v>
      </c>
      <c r="E586" s="6">
        <f t="shared" si="64"/>
        <v>-7.1146240963273755</v>
      </c>
      <c r="F586" s="6">
        <f t="shared" si="65"/>
        <v>-7.1146240963273755</v>
      </c>
      <c r="G586" s="6">
        <f t="shared" si="66"/>
        <v>-8.6318685067265672</v>
      </c>
      <c r="H586" s="6">
        <f t="shared" si="67"/>
        <v>-7.1146240963273755</v>
      </c>
      <c r="I586" s="6">
        <f t="shared" si="68"/>
        <v>-7.1146240963273755</v>
      </c>
      <c r="J586" s="6">
        <f t="shared" si="69"/>
        <v>-7.1146240963273755</v>
      </c>
      <c r="K586" s="10"/>
    </row>
    <row r="587" spans="1:11" x14ac:dyDescent="0.25">
      <c r="A587" s="11" t="s">
        <v>195</v>
      </c>
      <c r="B587" s="6">
        <f t="shared" si="61"/>
        <v>-7.6205120457856701</v>
      </c>
      <c r="C587" s="6">
        <f t="shared" si="62"/>
        <v>-8.6318685067265672</v>
      </c>
      <c r="D587" s="6">
        <f t="shared" si="63"/>
        <v>-8.6318685067265672</v>
      </c>
      <c r="E587" s="6">
        <f t="shared" si="64"/>
        <v>-7.1146240963273755</v>
      </c>
      <c r="F587" s="6">
        <f t="shared" si="65"/>
        <v>-7.1146240963273755</v>
      </c>
      <c r="G587" s="6">
        <f t="shared" si="66"/>
        <v>-8.6318685067265672</v>
      </c>
      <c r="H587" s="6">
        <f t="shared" si="67"/>
        <v>-7.1146240963273755</v>
      </c>
      <c r="I587" s="6">
        <f t="shared" si="68"/>
        <v>-7.1146240963273755</v>
      </c>
      <c r="J587" s="6">
        <f t="shared" si="69"/>
        <v>-7.1146240963273755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5.0583705960869453E-2</v>
      </c>
      <c r="C596" s="6">
        <f>SUMPRODUCT($G$547:$I$547,$B85:$D85)</f>
        <v>0.18954045397024888</v>
      </c>
      <c r="D596" s="6">
        <f>SUMPRODUCT($K$547:$M$547,$B85:$D85)</f>
        <v>0.18954045397024888</v>
      </c>
      <c r="E596" s="6">
        <f>SUMPRODUCT($O$547:$Q$547,$B85:$D85)</f>
        <v>0.25227501043778877</v>
      </c>
      <c r="F596" s="6">
        <f>SUMPRODUCT($S$547:$U$547,$B85:$D85)</f>
        <v>0.25227501043778877</v>
      </c>
      <c r="G596" s="6">
        <f>SUMPRODUCT($W$547:$Y$547,$B85:$D85)</f>
        <v>0.18954045397024888</v>
      </c>
      <c r="H596" s="6">
        <f>SUMPRODUCT($AA$547:$AC$547,$B85:$D85)</f>
        <v>0.25227501043778877</v>
      </c>
      <c r="I596" s="6">
        <f>SUMPRODUCT($AE$547:$AG$547,$B85:$D85)</f>
        <v>0.25227501043778877</v>
      </c>
      <c r="J596" s="6">
        <f>SUMPRODUCT($AI$547:$AK$547,$B85:$D85)</f>
        <v>0.25227501043778877</v>
      </c>
      <c r="K596" s="10"/>
    </row>
    <row r="597" spans="1:11" x14ac:dyDescent="0.25">
      <c r="A597" s="11" t="s">
        <v>174</v>
      </c>
      <c r="B597" s="6">
        <f>SUMPRODUCT($C$550:$E$550,$B86:$D86)</f>
        <v>9.5625761216745223E-2</v>
      </c>
      <c r="C597" s="6">
        <f>SUMPRODUCT($G$550:$I$550,$B86:$D86)</f>
        <v>0.21920616832224132</v>
      </c>
      <c r="D597" s="6">
        <f>SUMPRODUCT($K$550:$M$550,$B86:$D86)</f>
        <v>0.21920616832224132</v>
      </c>
      <c r="E597" s="6">
        <f>SUMPRODUCT($O$550:$Q$550,$B86:$D86)</f>
        <v>0.2915681606206858</v>
      </c>
      <c r="F597" s="6">
        <f>SUMPRODUCT($S$550:$U$550,$B86:$D86)</f>
        <v>0.2915681606206858</v>
      </c>
      <c r="G597" s="6">
        <f>SUMPRODUCT($W$550:$Y$550,$B86:$D86)</f>
        <v>0.21920616832224132</v>
      </c>
      <c r="H597" s="6">
        <f>SUMPRODUCT($AA$550:$AC$550,$B86:$D86)</f>
        <v>0.2915681606206858</v>
      </c>
      <c r="I597" s="6">
        <f>SUMPRODUCT($AE$550:$AG$550,$B86:$D86)</f>
        <v>0.2915681606206858</v>
      </c>
      <c r="J597" s="6">
        <f>SUMPRODUCT($AI$550:$AK$550,$B86:$D86)</f>
        <v>0.2915681606206858</v>
      </c>
      <c r="K597" s="10"/>
    </row>
    <row r="598" spans="1:11" x14ac:dyDescent="0.25">
      <c r="A598" s="11" t="s">
        <v>175</v>
      </c>
      <c r="B598" s="6">
        <f>SUMPRODUCT($C$552:$E$552,$B87:$D87)</f>
        <v>1.656303354484364E-2</v>
      </c>
      <c r="C598" s="6">
        <f>SUMPRODUCT($G$552:$I$552,$B87:$D87)</f>
        <v>0.15400003628929826</v>
      </c>
      <c r="D598" s="6">
        <f>SUMPRODUCT($K$552:$M$552,$B87:$D87)</f>
        <v>0.15400003628929826</v>
      </c>
      <c r="E598" s="6">
        <f>SUMPRODUCT($O$552:$Q$552,$B87:$D87)</f>
        <v>0.20534702110708308</v>
      </c>
      <c r="F598" s="6">
        <f>SUMPRODUCT($S$552:$U$552,$B87:$D87)</f>
        <v>0.20534702110708308</v>
      </c>
      <c r="G598" s="6">
        <f>SUMPRODUCT($W$552:$Y$552,$B87:$D87)</f>
        <v>0.15400003628929826</v>
      </c>
      <c r="H598" s="6">
        <f>SUMPRODUCT($AA$552:$AC$552,$B87:$D87)</f>
        <v>0.20534702110708308</v>
      </c>
      <c r="I598" s="6">
        <f>SUMPRODUCT($AE$552:$AG$552,$B87:$D87)</f>
        <v>0.20534702110708308</v>
      </c>
      <c r="J598" s="6">
        <f>SUMPRODUCT($AI$552:$AK$552,$B87:$D87)</f>
        <v>0.20534702110708308</v>
      </c>
      <c r="K598" s="10"/>
    </row>
    <row r="599" spans="1:11" x14ac:dyDescent="0.25">
      <c r="A599" s="11" t="s">
        <v>176</v>
      </c>
      <c r="B599" s="6">
        <f>SUMPRODUCT($C$553:$E$553,$B88:$D88)</f>
        <v>1.1733010693219522E-2</v>
      </c>
      <c r="C599" s="6">
        <f>SUMPRODUCT($G$553:$I$553,$B88:$D88)</f>
        <v>0.15727158672432406</v>
      </c>
      <c r="D599" s="6">
        <f>SUMPRODUCT($K$553:$M$553,$B88:$D88)</f>
        <v>0.15727158672432406</v>
      </c>
      <c r="E599" s="6">
        <f>SUMPRODUCT($O$553:$Q$553,$B88:$D88)</f>
        <v>0.20978872085856576</v>
      </c>
      <c r="F599" s="6">
        <f>SUMPRODUCT($S$553:$U$553,$B88:$D88)</f>
        <v>0.20978872085856576</v>
      </c>
      <c r="G599" s="6">
        <f>SUMPRODUCT($W$553:$Y$553,$B88:$D88)</f>
        <v>0.15727158672432406</v>
      </c>
      <c r="H599" s="6">
        <f>SUMPRODUCT($AA$553:$AC$553,$B88:$D88)</f>
        <v>0.20978872085856576</v>
      </c>
      <c r="I599" s="6">
        <f>SUMPRODUCT($AE$553:$AG$553,$B88:$D88)</f>
        <v>0.20978872085856576</v>
      </c>
      <c r="J599" s="6">
        <f>SUMPRODUCT($AI$553:$AK$553,$B88:$D88)</f>
        <v>0.20978872085856576</v>
      </c>
      <c r="K599" s="10"/>
    </row>
    <row r="600" spans="1:11" x14ac:dyDescent="0.25">
      <c r="A600" s="11" t="s">
        <v>192</v>
      </c>
      <c r="B600" s="6">
        <f>SUMPRODUCT($C$554:$E$554,$B89:$D89)</f>
        <v>1.0269698273555637E-2</v>
      </c>
      <c r="C600" s="6">
        <f>SUMPRODUCT($G$554:$I$554,$B89:$D89)</f>
        <v>0.16752982249370496</v>
      </c>
      <c r="D600" s="6">
        <f>SUMPRODUCT($K$554:$M$554,$B89:$D89)</f>
        <v>0.16752982249370496</v>
      </c>
      <c r="E600" s="6">
        <f>SUMPRODUCT($O$554:$Q$554,$B89:$D89)</f>
        <v>0.22350657586709036</v>
      </c>
      <c r="F600" s="6">
        <f>SUMPRODUCT($S$554:$U$554,$B89:$D89)</f>
        <v>0.22350657586709036</v>
      </c>
      <c r="G600" s="6">
        <f>SUMPRODUCT($W$554:$Y$554,$B89:$D89)</f>
        <v>0.16752982249370496</v>
      </c>
      <c r="H600" s="6">
        <f>SUMPRODUCT($AA$554:$AC$554,$B89:$D89)</f>
        <v>0.22350657586709036</v>
      </c>
      <c r="I600" s="6">
        <f>SUMPRODUCT($AE$554:$AG$554,$B89:$D89)</f>
        <v>0.22350657586709036</v>
      </c>
      <c r="J600" s="6">
        <f>SUMPRODUCT($AI$554:$AK$554,$B89:$D89)</f>
        <v>0.22350657586709036</v>
      </c>
      <c r="K600" s="10"/>
    </row>
    <row r="601" spans="1:11" x14ac:dyDescent="0.25">
      <c r="A601" s="11" t="s">
        <v>177</v>
      </c>
      <c r="B601" s="6">
        <f>SUMPRODUCT($C$555:$E$555,$B90:$D90)</f>
        <v>1.4521738635322918</v>
      </c>
      <c r="C601" s="6">
        <f>SUMPRODUCT($G$555:$I$555,$B90:$D90)</f>
        <v>1.0032185049612099</v>
      </c>
      <c r="D601" s="6">
        <f>SUMPRODUCT($K$555:$M$555,$B90:$D90)</f>
        <v>1.0032185049612099</v>
      </c>
      <c r="E601" s="6">
        <f>SUMPRODUCT($O$555:$Q$555,$B90:$D90)</f>
        <v>1.3604070559365127</v>
      </c>
      <c r="F601" s="6">
        <f>SUMPRODUCT($S$555:$U$555,$B90:$D90)</f>
        <v>1.3604070559365127</v>
      </c>
      <c r="G601" s="6">
        <f>SUMPRODUCT($W$555:$Y$555,$B90:$D90)</f>
        <v>1.0032185049612099</v>
      </c>
      <c r="H601" s="6">
        <f>SUMPRODUCT($AA$555:$AC$555,$B90:$D90)</f>
        <v>1.3604070559365127</v>
      </c>
      <c r="I601" s="6">
        <f>SUMPRODUCT($AE$555:$AG$555,$B90:$D90)</f>
        <v>1.3604070559365127</v>
      </c>
      <c r="J601" s="6">
        <f>SUMPRODUCT($AI$555:$AK$555,$B90:$D90)</f>
        <v>1.3604070559365127</v>
      </c>
      <c r="K601" s="10"/>
    </row>
    <row r="602" spans="1:11" x14ac:dyDescent="0.25">
      <c r="A602" s="11" t="s">
        <v>178</v>
      </c>
      <c r="B602" s="6">
        <f>SUMPRODUCT($C$556:$E$556,$B91:$D91)</f>
        <v>1.3144473952607962</v>
      </c>
      <c r="C602" s="6">
        <f>SUMPRODUCT($G$556:$I$556,$B91:$D91)</f>
        <v>0.95010196101430788</v>
      </c>
      <c r="D602" s="6">
        <f>SUMPRODUCT($K$556:$M$556,$B91:$D91)</f>
        <v>0.95010196101430788</v>
      </c>
      <c r="E602" s="6">
        <f>SUMPRODUCT($O$556:$Q$556,$B91:$D91)</f>
        <v>1.2218152355199461</v>
      </c>
      <c r="F602" s="6">
        <f>SUMPRODUCT($S$556:$U$556,$B91:$D91)</f>
        <v>1.2218152355199461</v>
      </c>
      <c r="G602" s="6">
        <f>SUMPRODUCT($W$556:$Y$556,$B91:$D91)</f>
        <v>0.95010196101430788</v>
      </c>
      <c r="H602" s="6">
        <f>SUMPRODUCT($AA$556:$AC$556,$B91:$D91)</f>
        <v>1.2218152355199461</v>
      </c>
      <c r="I602" s="6">
        <f>SUMPRODUCT($AE$556:$AG$556,$B91:$D91)</f>
        <v>1.2218152355199461</v>
      </c>
      <c r="J602" s="6">
        <f>SUMPRODUCT($AI$556:$AK$556,$B91:$D91)</f>
        <v>1.2218152355199461</v>
      </c>
      <c r="K602" s="10"/>
    </row>
    <row r="603" spans="1:11" x14ac:dyDescent="0.25">
      <c r="A603" s="11" t="s">
        <v>179</v>
      </c>
      <c r="B603" s="6">
        <f>SUMPRODUCT($C$557:$E$557,$B92:$D92)</f>
        <v>1.1582174429486447</v>
      </c>
      <c r="C603" s="6">
        <f>SUMPRODUCT($G$557:$I$557,$B92:$D92)</f>
        <v>0.80178663443966824</v>
      </c>
      <c r="D603" s="6">
        <f>SUMPRODUCT($K$557:$M$557,$B92:$D92)</f>
        <v>0.80178663443966824</v>
      </c>
      <c r="E603" s="6">
        <f>SUMPRODUCT($O$557:$Q$557,$B92:$D92)</f>
        <v>1.0527061157842768</v>
      </c>
      <c r="F603" s="6">
        <f>SUMPRODUCT($S$557:$U$557,$B92:$D92)</f>
        <v>1.0527061157842768</v>
      </c>
      <c r="G603" s="6">
        <f>SUMPRODUCT($W$557:$Y$557,$B92:$D92)</f>
        <v>0.80178663443966824</v>
      </c>
      <c r="H603" s="6">
        <f>SUMPRODUCT($AA$557:$AC$557,$B92:$D92)</f>
        <v>1.0527061157842768</v>
      </c>
      <c r="I603" s="6">
        <f>SUMPRODUCT($AE$557:$AG$557,$B92:$D92)</f>
        <v>1.0527061157842768</v>
      </c>
      <c r="J603" s="6">
        <f>SUMPRODUCT($AI$557:$AK$557,$B92:$D92)</f>
        <v>1.0527061157842768</v>
      </c>
      <c r="K603" s="10"/>
    </row>
    <row r="604" spans="1:11" x14ac:dyDescent="0.25">
      <c r="A604" s="11" t="s">
        <v>180</v>
      </c>
      <c r="B604" s="6">
        <f>SUMPRODUCT($C$558:$E$558,$B93:$D93)</f>
        <v>1.1176948958294906</v>
      </c>
      <c r="C604" s="6">
        <f>SUMPRODUCT($G$558:$I$558,$B93:$D93)</f>
        <v>0.7737345299998718</v>
      </c>
      <c r="D604" s="6">
        <f>SUMPRODUCT($K$558:$M$558,$B93:$D93)</f>
        <v>0.7737345299998718</v>
      </c>
      <c r="E604" s="6">
        <f>SUMPRODUCT($O$558:$Q$558,$B93:$D93)</f>
        <v>1.0158750928712663</v>
      </c>
      <c r="F604" s="6">
        <f>SUMPRODUCT($S$558:$U$558,$B93:$D93)</f>
        <v>1.0158750928712663</v>
      </c>
      <c r="G604" s="6">
        <f>SUMPRODUCT($W$558:$Y$558,$B93:$D93)</f>
        <v>0.7737345299998718</v>
      </c>
      <c r="H604" s="6">
        <f>SUMPRODUCT($AA$558:$AC$558,$B93:$D93)</f>
        <v>1.0158750928712663</v>
      </c>
      <c r="I604" s="6">
        <f>SUMPRODUCT($AE$558:$AG$558,$B93:$D93)</f>
        <v>1.0158750928712663</v>
      </c>
      <c r="J604" s="6">
        <f>SUMPRODUCT($AI$558:$AK$558,$B93:$D93)</f>
        <v>1.0158750928712663</v>
      </c>
      <c r="K604" s="10"/>
    </row>
    <row r="605" spans="1:11" x14ac:dyDescent="0.25">
      <c r="A605" s="11" t="s">
        <v>193</v>
      </c>
      <c r="B605" s="6">
        <f>SUMPRODUCT($C$559:$E$559,$B94:$D94)</f>
        <v>1.0807998574072812</v>
      </c>
      <c r="C605" s="6">
        <f>SUMPRODUCT($G$559:$I$559,$B94:$D94)</f>
        <v>0.74819360168441262</v>
      </c>
      <c r="D605" s="6">
        <f>SUMPRODUCT($K$559:$M$559,$B94:$D94)</f>
        <v>0.74819360168441262</v>
      </c>
      <c r="E605" s="6">
        <f>SUMPRODUCT($O$559:$Q$559,$B94:$D94)</f>
        <v>0.98234111975972693</v>
      </c>
      <c r="F605" s="6">
        <f>SUMPRODUCT($S$559:$U$559,$B94:$D94)</f>
        <v>0.98234111975972693</v>
      </c>
      <c r="G605" s="6">
        <f>SUMPRODUCT($W$559:$Y$559,$B94:$D94)</f>
        <v>0.74819360168441262</v>
      </c>
      <c r="H605" s="6">
        <f>SUMPRODUCT($AA$559:$AC$559,$B94:$D94)</f>
        <v>0.98234111975972693</v>
      </c>
      <c r="I605" s="6">
        <f>SUMPRODUCT($AE$559:$AG$559,$B94:$D94)</f>
        <v>0.98234111975972693</v>
      </c>
      <c r="J605" s="6">
        <f>SUMPRODUCT($AI$559:$AK$559,$B94:$D94)</f>
        <v>0.98234111975972693</v>
      </c>
      <c r="K605" s="10"/>
    </row>
    <row r="606" spans="1:11" x14ac:dyDescent="0.25">
      <c r="A606" s="11" t="s">
        <v>184</v>
      </c>
      <c r="B606" s="6">
        <f>SUMPRODUCT($C$560:$E$560,$B95:$D95)</f>
        <v>-0.99979837505524305</v>
      </c>
      <c r="C606" s="6">
        <f>SUMPRODUCT($G$560:$I$560,$B95:$D95)</f>
        <v>-0.69211958353258574</v>
      </c>
      <c r="D606" s="6">
        <f>SUMPRODUCT($K$560:$M$560,$B95:$D95)</f>
        <v>-0.69211958353258574</v>
      </c>
      <c r="E606" s="6">
        <f>SUMPRODUCT($O$560:$Q$560,$B95:$D95)</f>
        <v>-0.90871871286305939</v>
      </c>
      <c r="F606" s="6">
        <f>SUMPRODUCT($S$560:$U$560,$B95:$D95)</f>
        <v>-0.90871871286305939</v>
      </c>
      <c r="G606" s="6">
        <f>SUMPRODUCT($W$560:$Y$560,$B95:$D95)</f>
        <v>-0.69211958353258574</v>
      </c>
      <c r="H606" s="6">
        <f>SUMPRODUCT($AA$560:$AC$560,$B95:$D95)</f>
        <v>-0.90871871286305939</v>
      </c>
      <c r="I606" s="6">
        <f>SUMPRODUCT($AE$560:$AG$560,$B95:$D95)</f>
        <v>-0.90871871286305939</v>
      </c>
      <c r="J606" s="6">
        <f>SUMPRODUCT($AI$560:$AK$560,$B95:$D95)</f>
        <v>-0.90871871286305939</v>
      </c>
      <c r="K606" s="10"/>
    </row>
    <row r="607" spans="1:11" x14ac:dyDescent="0.25">
      <c r="A607" s="11" t="s">
        <v>186</v>
      </c>
      <c r="B607" s="6">
        <f>SUMPRODUCT($C$561:$E$561,$B96:$D96)</f>
        <v>-0.99979837505524305</v>
      </c>
      <c r="C607" s="6">
        <f>SUMPRODUCT($G$561:$I$561,$B96:$D96)</f>
        <v>-0.69211958353258574</v>
      </c>
      <c r="D607" s="6">
        <f>SUMPRODUCT($K$561:$M$561,$B96:$D96)</f>
        <v>-0.69211958353258574</v>
      </c>
      <c r="E607" s="6">
        <f>SUMPRODUCT($O$561:$Q$561,$B96:$D96)</f>
        <v>-0.90871871286305939</v>
      </c>
      <c r="F607" s="6">
        <f>SUMPRODUCT($S$561:$U$561,$B96:$D96)</f>
        <v>-0.90871871286305939</v>
      </c>
      <c r="G607" s="6">
        <f>SUMPRODUCT($W$561:$Y$561,$B96:$D96)</f>
        <v>-0.69211958353258574</v>
      </c>
      <c r="H607" s="6">
        <f>SUMPRODUCT($AA$561:$AC$561,$B96:$D96)</f>
        <v>-0.90871871286305939</v>
      </c>
      <c r="I607" s="6">
        <f>SUMPRODUCT($AE$561:$AG$561,$B96:$D96)</f>
        <v>-0.90871871286305939</v>
      </c>
      <c r="J607" s="6">
        <f>SUMPRODUCT($AI$561:$AK$561,$B96:$D96)</f>
        <v>-0.90871871286305939</v>
      </c>
      <c r="K607" s="10"/>
    </row>
    <row r="608" spans="1:11" x14ac:dyDescent="0.25">
      <c r="A608" s="11" t="s">
        <v>195</v>
      </c>
      <c r="B608" s="6">
        <f>SUMPRODUCT($C$562:$E$562,$B97:$D97)</f>
        <v>-0.99979837505524305</v>
      </c>
      <c r="C608" s="6">
        <f>SUMPRODUCT($G$562:$I$562,$B97:$D97)</f>
        <v>-0.69211958353258574</v>
      </c>
      <c r="D608" s="6">
        <f>SUMPRODUCT($K$562:$M$562,$B97:$D97)</f>
        <v>-0.69211958353258574</v>
      </c>
      <c r="E608" s="6">
        <f>SUMPRODUCT($O$562:$Q$562,$B97:$D97)</f>
        <v>-0.90871871286305939</v>
      </c>
      <c r="F608" s="6">
        <f>SUMPRODUCT($S$562:$U$562,$B97:$D97)</f>
        <v>-0.90871871286305939</v>
      </c>
      <c r="G608" s="6">
        <f>SUMPRODUCT($W$562:$Y$562,$B97:$D97)</f>
        <v>-0.69211958353258574</v>
      </c>
      <c r="H608" s="6">
        <f>SUMPRODUCT($AA$562:$AC$562,$B97:$D97)</f>
        <v>-0.90871871286305939</v>
      </c>
      <c r="I608" s="6">
        <f>SUMPRODUCT($AE$562:$AG$562,$B97:$D97)</f>
        <v>-0.90871871286305939</v>
      </c>
      <c r="J608" s="6">
        <f>SUMPRODUCT($AI$562:$AK$562,$B97:$D97)</f>
        <v>-0.90871871286305939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1.0805695958510671E-2</v>
      </c>
      <c r="C617" s="6">
        <f>SUMPRODUCT($G$555:$I$555,$B102:$D102)</f>
        <v>0.17591197112709578</v>
      </c>
      <c r="D617" s="6">
        <f>SUMPRODUCT($K$555:$M$555,$B102:$D102)</f>
        <v>0.17591197112709578</v>
      </c>
      <c r="E617" s="6">
        <f>SUMPRODUCT($O$555:$Q$555,$B102:$D102)</f>
        <v>0.24239216606532582</v>
      </c>
      <c r="F617" s="6">
        <f>SUMPRODUCT($S$555:$U$555,$B102:$D102)</f>
        <v>0.24239216606532582</v>
      </c>
      <c r="G617" s="6">
        <f>SUMPRODUCT($W$555:$Y$555,$B102:$D102)</f>
        <v>0.17591197112709578</v>
      </c>
      <c r="H617" s="6">
        <f>SUMPRODUCT($AA$555:$AC$555,$B102:$D102)</f>
        <v>0.24239216606532582</v>
      </c>
      <c r="I617" s="6">
        <f>SUMPRODUCT($AE$555:$AG$555,$B102:$D102)</f>
        <v>0.24239216606532582</v>
      </c>
      <c r="J617" s="6">
        <f>SUMPRODUCT($AI$555:$AK$555,$B102:$D102)</f>
        <v>0.24239216606532582</v>
      </c>
      <c r="K617" s="10"/>
    </row>
    <row r="618" spans="1:11" x14ac:dyDescent="0.25">
      <c r="A618" s="11" t="s">
        <v>178</v>
      </c>
      <c r="B618" s="6">
        <f>SUMPRODUCT($C$556:$E$556,$B103:$D103)</f>
        <v>9.7808666464328092E-3</v>
      </c>
      <c r="C618" s="6">
        <f>SUMPRODUCT($G$556:$I$556,$B103:$D103)</f>
        <v>0.16659811188411874</v>
      </c>
      <c r="D618" s="6">
        <f>SUMPRODUCT($K$556:$M$556,$B103:$D103)</f>
        <v>0.16659811188411874</v>
      </c>
      <c r="E618" s="6">
        <f>SUMPRODUCT($O$556:$Q$556,$B103:$D103)</f>
        <v>0.21769840150190831</v>
      </c>
      <c r="F618" s="6">
        <f>SUMPRODUCT($S$556:$U$556,$B103:$D103)</f>
        <v>0.21769840150190831</v>
      </c>
      <c r="G618" s="6">
        <f>SUMPRODUCT($W$556:$Y$556,$B103:$D103)</f>
        <v>0.16659811188411874</v>
      </c>
      <c r="H618" s="6">
        <f>SUMPRODUCT($AA$556:$AC$556,$B103:$D103)</f>
        <v>0.21769840150190831</v>
      </c>
      <c r="I618" s="6">
        <f>SUMPRODUCT($AE$556:$AG$556,$B103:$D103)</f>
        <v>0.21769840150190831</v>
      </c>
      <c r="J618" s="6">
        <f>SUMPRODUCT($AI$556:$AK$556,$B103:$D103)</f>
        <v>0.21769840150190831</v>
      </c>
      <c r="K618" s="10"/>
    </row>
    <row r="619" spans="1:11" x14ac:dyDescent="0.25">
      <c r="A619" s="11" t="s">
        <v>179</v>
      </c>
      <c r="B619" s="6">
        <f>SUMPRODUCT($C$557:$E$557,$B104:$D104)</f>
        <v>8.6183520146163508E-3</v>
      </c>
      <c r="C619" s="6">
        <f>SUMPRODUCT($G$557:$I$557,$B104:$D104)</f>
        <v>0.1405913732553167</v>
      </c>
      <c r="D619" s="6">
        <f>SUMPRODUCT($K$557:$M$557,$B104:$D104)</f>
        <v>0.1405913732553167</v>
      </c>
      <c r="E619" s="6">
        <f>SUMPRODUCT($O$557:$Q$557,$B104:$D104)</f>
        <v>0.18756718036831083</v>
      </c>
      <c r="F619" s="6">
        <f>SUMPRODUCT($S$557:$U$557,$B104:$D104)</f>
        <v>0.18756718036831083</v>
      </c>
      <c r="G619" s="6">
        <f>SUMPRODUCT($W$557:$Y$557,$B104:$D104)</f>
        <v>0.1405913732553167</v>
      </c>
      <c r="H619" s="6">
        <f>SUMPRODUCT($AA$557:$AC$557,$B104:$D104)</f>
        <v>0.18756718036831083</v>
      </c>
      <c r="I619" s="6">
        <f>SUMPRODUCT($AE$557:$AG$557,$B104:$D104)</f>
        <v>0.18756718036831083</v>
      </c>
      <c r="J619" s="6">
        <f>SUMPRODUCT($AI$557:$AK$557,$B104:$D104)</f>
        <v>0.18756718036831083</v>
      </c>
      <c r="K619" s="10"/>
    </row>
    <row r="620" spans="1:11" x14ac:dyDescent="0.25">
      <c r="A620" s="11" t="s">
        <v>180</v>
      </c>
      <c r="B620" s="6">
        <f>SUMPRODUCT($C$558:$E$558,$B105:$D105)</f>
        <v>8.3168217814740802E-3</v>
      </c>
      <c r="C620" s="6">
        <f>SUMPRODUCT($G$558:$I$558,$B105:$D105)</f>
        <v>0.13567250367519607</v>
      </c>
      <c r="D620" s="6">
        <f>SUMPRODUCT($K$558:$M$558,$B105:$D105)</f>
        <v>0.13567250367519607</v>
      </c>
      <c r="E620" s="6">
        <f>SUMPRODUCT($O$558:$Q$558,$B105:$D105)</f>
        <v>0.18100476849068309</v>
      </c>
      <c r="F620" s="6">
        <f>SUMPRODUCT($S$558:$U$558,$B105:$D105)</f>
        <v>0.18100476849068309</v>
      </c>
      <c r="G620" s="6">
        <f>SUMPRODUCT($W$558:$Y$558,$B105:$D105)</f>
        <v>0.13567250367519607</v>
      </c>
      <c r="H620" s="6">
        <f>SUMPRODUCT($AA$558:$AC$558,$B105:$D105)</f>
        <v>0.18100476849068309</v>
      </c>
      <c r="I620" s="6">
        <f>SUMPRODUCT($AE$558:$AG$558,$B105:$D105)</f>
        <v>0.18100476849068309</v>
      </c>
      <c r="J620" s="6">
        <f>SUMPRODUCT($AI$558:$AK$558,$B105:$D105)</f>
        <v>0.18100476849068309</v>
      </c>
      <c r="K620" s="10"/>
    </row>
    <row r="621" spans="1:11" x14ac:dyDescent="0.25">
      <c r="A621" s="11" t="s">
        <v>193</v>
      </c>
      <c r="B621" s="6">
        <f>SUMPRODUCT($C$559:$E$559,$B106:$D106)</f>
        <v>8.0422840160041687E-3</v>
      </c>
      <c r="C621" s="6">
        <f>SUMPRODUCT($G$559:$I$559,$B106:$D106)</f>
        <v>0.13119396283671547</v>
      </c>
      <c r="D621" s="6">
        <f>SUMPRODUCT($K$559:$M$559,$B106:$D106)</f>
        <v>0.13119396283671547</v>
      </c>
      <c r="E621" s="6">
        <f>SUMPRODUCT($O$559:$Q$559,$B106:$D106)</f>
        <v>0.17502981243336777</v>
      </c>
      <c r="F621" s="6">
        <f>SUMPRODUCT($S$559:$U$559,$B106:$D106)</f>
        <v>0.17502981243336777</v>
      </c>
      <c r="G621" s="6">
        <f>SUMPRODUCT($W$559:$Y$559,$B106:$D106)</f>
        <v>0.13119396283671547</v>
      </c>
      <c r="H621" s="6">
        <f>SUMPRODUCT($AA$559:$AC$559,$B106:$D106)</f>
        <v>0.17502981243336777</v>
      </c>
      <c r="I621" s="6">
        <f>SUMPRODUCT($AE$559:$AG$559,$B106:$D106)</f>
        <v>0.17502981243336777</v>
      </c>
      <c r="J621" s="6">
        <f>SUMPRODUCT($AI$559:$AK$559,$B106:$D106)</f>
        <v>0.17502981243336777</v>
      </c>
      <c r="K621" s="10"/>
    </row>
    <row r="622" spans="1:11" x14ac:dyDescent="0.25">
      <c r="A622" s="11" t="s">
        <v>184</v>
      </c>
      <c r="B622" s="6">
        <f>SUMPRODUCT($C$560:$E$560,$B107:$D107)</f>
        <v>-7.439548067874821E-3</v>
      </c>
      <c r="C622" s="6">
        <f>SUMPRODUCT($G$560:$I$560,$B107:$D107)</f>
        <v>-0.12136151754855182</v>
      </c>
      <c r="D622" s="6">
        <f>SUMPRODUCT($K$560:$M$560,$B107:$D107)</f>
        <v>-0.12136151754855182</v>
      </c>
      <c r="E622" s="6">
        <f>SUMPRODUCT($O$560:$Q$560,$B107:$D107)</f>
        <v>-0.16191205139210274</v>
      </c>
      <c r="F622" s="6">
        <f>SUMPRODUCT($S$560:$U$560,$B107:$D107)</f>
        <v>-0.16191205139210274</v>
      </c>
      <c r="G622" s="6">
        <f>SUMPRODUCT($W$560:$Y$560,$B107:$D107)</f>
        <v>-0.12136151754855182</v>
      </c>
      <c r="H622" s="6">
        <f>SUMPRODUCT($AA$560:$AC$560,$B107:$D107)</f>
        <v>-0.16191205139210274</v>
      </c>
      <c r="I622" s="6">
        <f>SUMPRODUCT($AE$560:$AG$560,$B107:$D107)</f>
        <v>-0.16191205139210274</v>
      </c>
      <c r="J622" s="6">
        <f>SUMPRODUCT($AI$560:$AK$560,$B107:$D107)</f>
        <v>-0.16191205139210274</v>
      </c>
      <c r="K622" s="10"/>
    </row>
    <row r="623" spans="1:11" x14ac:dyDescent="0.25">
      <c r="A623" s="11" t="s">
        <v>186</v>
      </c>
      <c r="B623" s="6">
        <f>SUMPRODUCT($C$561:$E$561,$B108:$D108)</f>
        <v>-7.439548067874821E-3</v>
      </c>
      <c r="C623" s="6">
        <f>SUMPRODUCT($G$561:$I$561,$B108:$D108)</f>
        <v>-0.12136151754855182</v>
      </c>
      <c r="D623" s="6">
        <f>SUMPRODUCT($K$561:$M$561,$B108:$D108)</f>
        <v>-0.12136151754855182</v>
      </c>
      <c r="E623" s="6">
        <f>SUMPRODUCT($O$561:$Q$561,$B108:$D108)</f>
        <v>-0.16191205139210274</v>
      </c>
      <c r="F623" s="6">
        <f>SUMPRODUCT($S$561:$U$561,$B108:$D108)</f>
        <v>-0.16191205139210274</v>
      </c>
      <c r="G623" s="6">
        <f>SUMPRODUCT($W$561:$Y$561,$B108:$D108)</f>
        <v>-0.12136151754855182</v>
      </c>
      <c r="H623" s="6">
        <f>SUMPRODUCT($AA$561:$AC$561,$B108:$D108)</f>
        <v>-0.16191205139210274</v>
      </c>
      <c r="I623" s="6">
        <f>SUMPRODUCT($AE$561:$AG$561,$B108:$D108)</f>
        <v>-0.16191205139210274</v>
      </c>
      <c r="J623" s="6">
        <f>SUMPRODUCT($AI$561:$AK$561,$B108:$D108)</f>
        <v>-0.16191205139210274</v>
      </c>
      <c r="K623" s="10"/>
    </row>
    <row r="624" spans="1:11" x14ac:dyDescent="0.25">
      <c r="A624" s="11" t="s">
        <v>195</v>
      </c>
      <c r="B624" s="6">
        <f>SUMPRODUCT($C$562:$E$562,$B109:$D109)</f>
        <v>-7.439548067874821E-3</v>
      </c>
      <c r="C624" s="6">
        <f>SUMPRODUCT($G$562:$I$562,$B109:$D109)</f>
        <v>-0.12136151754855182</v>
      </c>
      <c r="D624" s="6">
        <f>SUMPRODUCT($K$562:$M$562,$B109:$D109)</f>
        <v>-0.12136151754855182</v>
      </c>
      <c r="E624" s="6">
        <f>SUMPRODUCT($O$562:$Q$562,$B109:$D109)</f>
        <v>-0.16191205139210274</v>
      </c>
      <c r="F624" s="6">
        <f>SUMPRODUCT($S$562:$U$562,$B109:$D109)</f>
        <v>-0.16191205139210274</v>
      </c>
      <c r="G624" s="6">
        <f>SUMPRODUCT($W$562:$Y$562,$B109:$D109)</f>
        <v>-0.12136151754855182</v>
      </c>
      <c r="H624" s="6">
        <f>SUMPRODUCT($AA$562:$AC$562,$B109:$D109)</f>
        <v>-0.16191205139210274</v>
      </c>
      <c r="I624" s="6">
        <f>SUMPRODUCT($AE$562:$AG$562,$B109:$D109)</f>
        <v>-0.16191205139210274</v>
      </c>
      <c r="J624" s="6">
        <f>SUMPRODUCT($AI$562:$AK$562,$B109:$D109)</f>
        <v>-0.16191205139210274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8760</v>
      </c>
      <c r="C636" s="32">
        <f>Input!B341*24*Input!$F58/$B636</f>
        <v>190</v>
      </c>
      <c r="D636" s="32">
        <f>Input!C341*24*Input!$F58/$B636</f>
        <v>4218.5</v>
      </c>
      <c r="E636" s="32">
        <f>Input!D341*24*Input!$F58/$B636</f>
        <v>4351.5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2.1879756468797567E-2</v>
      </c>
      <c r="D649" s="29">
        <f>IF($B649,Input!C331/$B649,D$636/Input!$F$58/24)</f>
        <v>0.48105022831050226</v>
      </c>
      <c r="E649" s="29">
        <f>IF($B649,Input!D331/$B649,E$636/Input!$F$58/24)</f>
        <v>0.49707001522070016</v>
      </c>
      <c r="F649" s="10"/>
    </row>
    <row r="650" spans="1:6" x14ac:dyDescent="0.25">
      <c r="A650" s="11" t="s">
        <v>214</v>
      </c>
      <c r="B650" s="29">
        <f>SUM(Input!$B332:$D332)</f>
        <v>1</v>
      </c>
      <c r="C650" s="29">
        <f>IF($B650,Input!B332/$B650,C$636/Input!$F$58/24)</f>
        <v>4.2794381482471215E-2</v>
      </c>
      <c r="D650" s="29">
        <f>IF($B650,Input!C332/$B650,D$636/Input!$F$58/24)</f>
        <v>0.19696435339708293</v>
      </c>
      <c r="E650" s="29">
        <f>IF($B650,Input!D332/$B650,E$636/Input!$F$58/24)</f>
        <v>0.76024126512044587</v>
      </c>
      <c r="F650" s="10"/>
    </row>
    <row r="651" spans="1:6" x14ac:dyDescent="0.25">
      <c r="A651" s="11" t="s">
        <v>215</v>
      </c>
      <c r="B651" s="29">
        <f>SUM(Input!$B333:$D333)</f>
        <v>1</v>
      </c>
      <c r="C651" s="29">
        <f>IF($B651,Input!B333/$B651,C$636/Input!$F$58/24)</f>
        <v>7.2773699982901771E-2</v>
      </c>
      <c r="D651" s="29">
        <f>IF($B651,Input!C333/$B651,D$636/Input!$F$58/24)</f>
        <v>0.30146589153686992</v>
      </c>
      <c r="E651" s="29">
        <f>IF($B651,Input!D333/$B651,E$636/Input!$F$58/24)</f>
        <v>0.6257604084802284</v>
      </c>
      <c r="F651" s="10"/>
    </row>
    <row r="652" spans="1:6" x14ac:dyDescent="0.25">
      <c r="A652" s="11" t="s">
        <v>216</v>
      </c>
      <c r="B652" s="29">
        <f>SUM(Input!$B334:$D334)</f>
        <v>1</v>
      </c>
      <c r="C652" s="29">
        <f>IF($B652,Input!B334/$B652,C$636/Input!$F$58/24)</f>
        <v>2.25671726021784E-3</v>
      </c>
      <c r="D652" s="29">
        <f>IF($B652,Input!C334/$B652,D$636/Input!$F$58/24)</f>
        <v>0.74340436934855558</v>
      </c>
      <c r="E652" s="29">
        <f>IF($B652,Input!D334/$B652,E$636/Input!$F$58/24)</f>
        <v>0.25433891339122666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2.1879756468797567E-2</v>
      </c>
      <c r="C661" s="31">
        <f>D$649</f>
        <v>0.48105022831050226</v>
      </c>
      <c r="D661" s="31">
        <f>E$649</f>
        <v>0.49707001522070016</v>
      </c>
      <c r="E661" s="10"/>
    </row>
    <row r="662" spans="1:5" x14ac:dyDescent="0.25">
      <c r="A662" s="11" t="s">
        <v>214</v>
      </c>
      <c r="B662" s="31">
        <f>C$650</f>
        <v>4.2794381482471215E-2</v>
      </c>
      <c r="C662" s="31">
        <f>D$650</f>
        <v>0.19696435339708293</v>
      </c>
      <c r="D662" s="31">
        <f>E$650</f>
        <v>0.76024126512044587</v>
      </c>
      <c r="E662" s="10"/>
    </row>
    <row r="663" spans="1:5" x14ac:dyDescent="0.25">
      <c r="A663" s="11" t="s">
        <v>215</v>
      </c>
      <c r="B663" s="31">
        <f>C$651</f>
        <v>7.2773699982901771E-2</v>
      </c>
      <c r="C663" s="31">
        <f>D$651</f>
        <v>0.30146589153686992</v>
      </c>
      <c r="D663" s="31">
        <f>E$651</f>
        <v>0.6257604084802284</v>
      </c>
      <c r="E663" s="10"/>
    </row>
    <row r="664" spans="1:5" x14ac:dyDescent="0.25">
      <c r="A664" s="11" t="s">
        <v>216</v>
      </c>
      <c r="B664" s="31">
        <f>C$652</f>
        <v>2.25671726021784E-3</v>
      </c>
      <c r="C664" s="31">
        <f>D$652</f>
        <v>0.74340436934855558</v>
      </c>
      <c r="D664" s="31">
        <f>E$652</f>
        <v>0.25433891339122666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2.1879756468797567E-2</v>
      </c>
      <c r="C690" s="29">
        <f>IF($B$133&gt;0,(Loads!$B$316*C$661)/$B$133,0)</f>
        <v>0.48105022831050226</v>
      </c>
      <c r="D690" s="29">
        <f>IF($B$133&gt;0,(Loads!$B$316*D$661)/$B$133,0)</f>
        <v>0.49707001522070016</v>
      </c>
      <c r="E690" s="6">
        <f>IF($C$636&gt;0,$B690*Input!$F$58*24/$C$636,0)</f>
        <v>1.0087719298245614</v>
      </c>
      <c r="F690" s="10"/>
    </row>
    <row r="691" spans="1:6" x14ac:dyDescent="0.25">
      <c r="A691" s="11" t="s">
        <v>214</v>
      </c>
      <c r="B691" s="29">
        <f>IF($B$134&gt;0,(Loads!$B$317*B$662)/$B$134,0)</f>
        <v>4.2794381482471215E-2</v>
      </c>
      <c r="C691" s="29">
        <f>IF($B$134&gt;0,(Loads!$B$317*C$662)/$B$134,0)</f>
        <v>0.19696435339708293</v>
      </c>
      <c r="D691" s="29">
        <f>IF($B$134&gt;0,(Loads!$B$317*D$662)/$B$134,0)</f>
        <v>0.76024126512044599</v>
      </c>
      <c r="E691" s="6">
        <f>IF($C$636&gt;0,$B691*Input!$F$58*24/$C$636,0)</f>
        <v>1.9730462199286729</v>
      </c>
      <c r="F691" s="10"/>
    </row>
    <row r="692" spans="1:6" x14ac:dyDescent="0.25">
      <c r="A692" s="11" t="s">
        <v>215</v>
      </c>
      <c r="B692" s="29">
        <f>IF($B$135&gt;0,(Loads!$B$318*B$663)/$B$135,0)</f>
        <v>7.2773699982901771E-2</v>
      </c>
      <c r="C692" s="29">
        <f>IF($B$135&gt;0,(Loads!$B$318*C$663)/$B$135,0)</f>
        <v>0.30146589153686992</v>
      </c>
      <c r="D692" s="29">
        <f>IF($B$135&gt;0,(Loads!$B$318*D$663)/$B$135,0)</f>
        <v>0.6257604084802284</v>
      </c>
      <c r="E692" s="6">
        <f>IF($C$636&gt;0,$B692*Input!$F$58*24/$C$636,0)</f>
        <v>3.3552505886853661</v>
      </c>
      <c r="F692" s="10"/>
    </row>
    <row r="693" spans="1:6" x14ac:dyDescent="0.25">
      <c r="A693" s="11" t="s">
        <v>216</v>
      </c>
      <c r="B693" s="29">
        <f>IF($B$136&gt;0,(Loads!$B$319*B$664)/$B$136,0)</f>
        <v>0</v>
      </c>
      <c r="C693" s="29">
        <f>IF($B$136&gt;0,(Loads!$B$319*C$664)/$B$136,0)</f>
        <v>0</v>
      </c>
      <c r="D693" s="29">
        <f>IF($B$136&gt;0,(Loads!$B$319*D$664)/$B$136,0)</f>
        <v>0</v>
      </c>
      <c r="E693" s="6">
        <f>IF($C$636&gt;0,$B693*Input!$F$58*24/$C$636,0)</f>
        <v>0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4.3126283935803693E-2</v>
      </c>
      <c r="C712" s="29">
        <f>IF($B$137&gt;0,(Loads!$B$320*C$665+Loads!$C$320*C$670+Loads!$D$320*C$675)/$B$137,0)</f>
        <v>0.25433563361569844</v>
      </c>
      <c r="D712" s="29">
        <f>IF($B$137&gt;0,(Loads!$B$320*D$665+Loads!$C$320*D$670+Loads!$D$320*D$675)/$B$137,0)</f>
        <v>0.7025380824484978</v>
      </c>
      <c r="E712" s="6">
        <f>IF($C$636&gt;0,$B712*Input!$F$58*24/$C$636,0)</f>
        <v>1.9883486698823174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1.0087719298245614</v>
      </c>
      <c r="C726" s="17">
        <f>B726*$B$133/24/Input!$F$58*1000</f>
        <v>787.46743731675099</v>
      </c>
      <c r="D726" s="17">
        <f>Loads!B$60*B$133/24/Input!F$58*1000</f>
        <v>780.6198943835617</v>
      </c>
      <c r="E726" s="10"/>
    </row>
    <row r="727" spans="1:5" x14ac:dyDescent="0.25">
      <c r="A727" s="11" t="s">
        <v>214</v>
      </c>
      <c r="B727" s="7">
        <f>E$691</f>
        <v>1.9730462199286729</v>
      </c>
      <c r="C727" s="17">
        <f>B727*$B$134/24/Input!$F$58*1000</f>
        <v>1307.8117761033964</v>
      </c>
      <c r="D727" s="17">
        <f>Loads!B$61*B$134/24/Input!F$58*1000</f>
        <v>1362.4276035758301</v>
      </c>
      <c r="E727" s="10"/>
    </row>
    <row r="728" spans="1:5" x14ac:dyDescent="0.25">
      <c r="A728" s="11" t="s">
        <v>215</v>
      </c>
      <c r="B728" s="7">
        <f>E$692</f>
        <v>3.3552505886853661</v>
      </c>
      <c r="C728" s="17">
        <f>B728*$B$135/24/Input!$F$58*1000</f>
        <v>133.30972898204064</v>
      </c>
      <c r="D728" s="17">
        <f>Loads!B$62*B$135/24/Input!F$58*1000</f>
        <v>86.778985356417081</v>
      </c>
      <c r="E728" s="10"/>
    </row>
    <row r="729" spans="1:5" x14ac:dyDescent="0.25">
      <c r="A729" s="11" t="s">
        <v>216</v>
      </c>
      <c r="B729" s="7">
        <f>E$693</f>
        <v>0</v>
      </c>
      <c r="C729" s="17">
        <f>B729*$B$136/24/Input!$F$58*1000</f>
        <v>0</v>
      </c>
      <c r="D729" s="17">
        <f>Loads!B$63*B$136/24/Input!F$58*1000</f>
        <v>0</v>
      </c>
      <c r="E729" s="10"/>
    </row>
    <row r="730" spans="1:5" x14ac:dyDescent="0.25">
      <c r="A730" s="11" t="s">
        <v>217</v>
      </c>
      <c r="B730" s="7">
        <f>E$712</f>
        <v>1.9883486698823174</v>
      </c>
      <c r="C730" s="17">
        <f>B730*$B$137/24/Input!$F$58*1000</f>
        <v>31561.855407999989</v>
      </c>
      <c r="D730" s="17">
        <f>Loads!B$64*B$137/24/Input!F$58*1000</f>
        <v>32799.022068320985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1.0366495387983816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0.56762375683506283</v>
      </c>
      <c r="C757" s="31">
        <f t="shared" ref="C757:C765" si="71">$D247</f>
        <v>0.42868067314012476</v>
      </c>
      <c r="D757" s="31">
        <f t="shared" ref="D757:D765" si="72">$E247</f>
        <v>3.6955700248124754E-3</v>
      </c>
      <c r="E757" s="6">
        <f>C757*24*Input!$F$58/$D$13</f>
        <v>0.99979837505524305</v>
      </c>
      <c r="F757" s="29">
        <f>IF(Input!$E355,$C757+$B757-Input!$E355,$E757*$D$636/Input!$F$58/24)</f>
        <v>0.62061349045021297</v>
      </c>
      <c r="G757" s="29">
        <f t="shared" ref="G757:G765" si="73">1-$F757-$D757</f>
        <v>0.37569093952497457</v>
      </c>
      <c r="H757" s="10"/>
    </row>
    <row r="758" spans="1:8" x14ac:dyDescent="0.25">
      <c r="A758" s="11" t="s">
        <v>140</v>
      </c>
      <c r="B758" s="31">
        <f t="shared" si="70"/>
        <v>0.64295595897706448</v>
      </c>
      <c r="C758" s="31">
        <f t="shared" si="71"/>
        <v>0.29675812280232788</v>
      </c>
      <c r="D758" s="31">
        <f t="shared" si="72"/>
        <v>6.0285918220607672E-2</v>
      </c>
      <c r="E758" s="6">
        <f>C758*24*Input!$F$58/$D$13</f>
        <v>0.69211958353258574</v>
      </c>
      <c r="F758" s="29">
        <f>IF(Input!$E356,$C758+$B758-Input!$E356,$E758*$D$636/Input!$F$58/24)</f>
        <v>0.3581254895662177</v>
      </c>
      <c r="G758" s="29">
        <f t="shared" si="73"/>
        <v>0.5815885922131746</v>
      </c>
      <c r="H758" s="10"/>
    </row>
    <row r="759" spans="1:8" x14ac:dyDescent="0.25">
      <c r="A759" s="11" t="s">
        <v>141</v>
      </c>
      <c r="B759" s="31">
        <f t="shared" si="70"/>
        <v>0.64295595897706448</v>
      </c>
      <c r="C759" s="31">
        <f t="shared" si="71"/>
        <v>0.29675812280232788</v>
      </c>
      <c r="D759" s="31">
        <f t="shared" si="72"/>
        <v>6.0285918220607672E-2</v>
      </c>
      <c r="E759" s="6">
        <f>C759*24*Input!$F$58/$D$13</f>
        <v>0.69211958353258574</v>
      </c>
      <c r="F759" s="29">
        <f>IF(Input!$E357,$C759+$B759-Input!$E357,$E759*$D$636/Input!$F$58/24)</f>
        <v>0.3581254895662177</v>
      </c>
      <c r="G759" s="29">
        <f t="shared" si="73"/>
        <v>0.5815885922131746</v>
      </c>
      <c r="H759" s="10"/>
    </row>
    <row r="760" spans="1:8" x14ac:dyDescent="0.25">
      <c r="A760" s="11" t="s">
        <v>142</v>
      </c>
      <c r="B760" s="31">
        <f t="shared" si="70"/>
        <v>0.52994203457233025</v>
      </c>
      <c r="C760" s="31">
        <f t="shared" si="71"/>
        <v>0.38962870839196934</v>
      </c>
      <c r="D760" s="31">
        <f t="shared" si="72"/>
        <v>8.0429257035700363E-2</v>
      </c>
      <c r="E760" s="6">
        <f>C760*24*Input!$F$58/$D$13</f>
        <v>0.90871871286305939</v>
      </c>
      <c r="F760" s="29">
        <f>IF(Input!$E358,$C760+$B760-Input!$E358,$E760*$D$636/Input!$F$58/24)</f>
        <v>0.43711567576851285</v>
      </c>
      <c r="G760" s="29">
        <f t="shared" si="73"/>
        <v>0.48245506719578679</v>
      </c>
      <c r="H760" s="10"/>
    </row>
    <row r="761" spans="1:8" x14ac:dyDescent="0.25">
      <c r="A761" s="11" t="s">
        <v>143</v>
      </c>
      <c r="B761" s="31">
        <f t="shared" si="70"/>
        <v>0.52994203457233025</v>
      </c>
      <c r="C761" s="31">
        <f t="shared" si="71"/>
        <v>0.38962870839196934</v>
      </c>
      <c r="D761" s="31">
        <f t="shared" si="72"/>
        <v>8.0429257035700363E-2</v>
      </c>
      <c r="E761" s="6">
        <f>C761*24*Input!$F$58/$D$13</f>
        <v>0.90871871286305939</v>
      </c>
      <c r="F761" s="29">
        <f>IF(Input!$E359,$C761+$B761-Input!$E359,$E761*$D$636/Input!$F$58/24)</f>
        <v>0.43711567576851285</v>
      </c>
      <c r="G761" s="29">
        <f t="shared" si="73"/>
        <v>0.48245506719578679</v>
      </c>
      <c r="H761" s="10"/>
    </row>
    <row r="762" spans="1:8" x14ac:dyDescent="0.25">
      <c r="A762" s="11" t="s">
        <v>148</v>
      </c>
      <c r="B762" s="31">
        <f t="shared" si="70"/>
        <v>0.64295595897706448</v>
      </c>
      <c r="C762" s="31">
        <f t="shared" si="71"/>
        <v>0.29675812280232788</v>
      </c>
      <c r="D762" s="31">
        <f t="shared" si="72"/>
        <v>6.0285918220607672E-2</v>
      </c>
      <c r="E762" s="6">
        <f>C762*24*Input!$F$58/$D$13</f>
        <v>0.69211958353258574</v>
      </c>
      <c r="F762" s="29">
        <f>IF(Input!$E360,$C762+$B762-Input!$E360,$E762*$D$636/Input!$F$58/24)</f>
        <v>0.3581254895662177</v>
      </c>
      <c r="G762" s="29">
        <f t="shared" si="73"/>
        <v>0.5815885922131746</v>
      </c>
      <c r="H762" s="10"/>
    </row>
    <row r="763" spans="1:8" x14ac:dyDescent="0.25">
      <c r="A763" s="11" t="s">
        <v>144</v>
      </c>
      <c r="B763" s="31">
        <f t="shared" si="70"/>
        <v>0.52994203457233025</v>
      </c>
      <c r="C763" s="31">
        <f t="shared" si="71"/>
        <v>0.38962870839196934</v>
      </c>
      <c r="D763" s="31">
        <f t="shared" si="72"/>
        <v>8.0429257035700363E-2</v>
      </c>
      <c r="E763" s="6">
        <f>C763*24*Input!$F$58/$D$13</f>
        <v>0.90871871286305939</v>
      </c>
      <c r="F763" s="29">
        <f>IF(Input!$E361,$C763+$B763-Input!$E361,$E763*$D$636/Input!$F$58/24)</f>
        <v>0.43711567576851285</v>
      </c>
      <c r="G763" s="29">
        <f t="shared" si="73"/>
        <v>0.48245506719578679</v>
      </c>
      <c r="H763" s="10"/>
    </row>
    <row r="764" spans="1:8" x14ac:dyDescent="0.25">
      <c r="A764" s="11" t="s">
        <v>145</v>
      </c>
      <c r="B764" s="31">
        <f t="shared" si="70"/>
        <v>0.52994203457233025</v>
      </c>
      <c r="C764" s="31">
        <f t="shared" si="71"/>
        <v>0.38962870839196934</v>
      </c>
      <c r="D764" s="31">
        <f t="shared" si="72"/>
        <v>8.0429257035700363E-2</v>
      </c>
      <c r="E764" s="6">
        <f>C764*24*Input!$F$58/$D$13</f>
        <v>0.90871871286305939</v>
      </c>
      <c r="F764" s="29">
        <f>IF(Input!$E362,$C764+$B764-Input!$E362,$E764*$D$636/Input!$F$58/24)</f>
        <v>0.43711567576851285</v>
      </c>
      <c r="G764" s="29">
        <f t="shared" si="73"/>
        <v>0.48245506719578679</v>
      </c>
      <c r="H764" s="10"/>
    </row>
    <row r="765" spans="1:8" x14ac:dyDescent="0.25">
      <c r="A765" s="11" t="s">
        <v>146</v>
      </c>
      <c r="B765" s="31">
        <f t="shared" si="70"/>
        <v>0.52994203457233025</v>
      </c>
      <c r="C765" s="31">
        <f t="shared" si="71"/>
        <v>0.38962870839196934</v>
      </c>
      <c r="D765" s="31">
        <f t="shared" si="72"/>
        <v>8.0429257035700363E-2</v>
      </c>
      <c r="E765" s="6">
        <f>C765*24*Input!$F$58/$D$13</f>
        <v>0.90871871286305939</v>
      </c>
      <c r="F765" s="29">
        <f>IF(Input!$E363,$C765+$B765-Input!$E363,$E765*$D$636/Input!$F$58/24)</f>
        <v>0.43711567576851285</v>
      </c>
      <c r="G765" s="29">
        <f t="shared" si="73"/>
        <v>0.48245506719578679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0.37569093952497457</v>
      </c>
      <c r="C775" s="31">
        <f>$F$757</f>
        <v>0.62061349045021297</v>
      </c>
      <c r="D775" s="31">
        <f>$D$757</f>
        <v>3.6955700248124754E-3</v>
      </c>
      <c r="E775" s="10"/>
    </row>
    <row r="776" spans="1:5" x14ac:dyDescent="0.25">
      <c r="A776" s="11" t="s">
        <v>140</v>
      </c>
      <c r="B776" s="31">
        <f>$G$758</f>
        <v>0.5815885922131746</v>
      </c>
      <c r="C776" s="31">
        <f>$F$758</f>
        <v>0.3581254895662177</v>
      </c>
      <c r="D776" s="31">
        <f>$D$758</f>
        <v>6.0285918220607672E-2</v>
      </c>
      <c r="E776" s="10"/>
    </row>
    <row r="777" spans="1:5" x14ac:dyDescent="0.25">
      <c r="A777" s="11" t="s">
        <v>141</v>
      </c>
      <c r="B777" s="31">
        <f>$G$759</f>
        <v>0.5815885922131746</v>
      </c>
      <c r="C777" s="31">
        <f>$F$759</f>
        <v>0.3581254895662177</v>
      </c>
      <c r="D777" s="31">
        <f>$D$759</f>
        <v>6.0285918220607672E-2</v>
      </c>
      <c r="E777" s="10"/>
    </row>
    <row r="778" spans="1:5" x14ac:dyDescent="0.25">
      <c r="A778" s="11" t="s">
        <v>142</v>
      </c>
      <c r="B778" s="31">
        <f>$G$760</f>
        <v>0.48245506719578679</v>
      </c>
      <c r="C778" s="31">
        <f>$F$760</f>
        <v>0.43711567576851285</v>
      </c>
      <c r="D778" s="31">
        <f>$D$760</f>
        <v>8.0429257035700363E-2</v>
      </c>
      <c r="E778" s="10"/>
    </row>
    <row r="779" spans="1:5" x14ac:dyDescent="0.25">
      <c r="A779" s="11" t="s">
        <v>143</v>
      </c>
      <c r="B779" s="31">
        <f>$G$761</f>
        <v>0.48245506719578679</v>
      </c>
      <c r="C779" s="31">
        <f>$F$761</f>
        <v>0.43711567576851285</v>
      </c>
      <c r="D779" s="31">
        <f>$D$761</f>
        <v>8.0429257035700363E-2</v>
      </c>
      <c r="E779" s="10"/>
    </row>
    <row r="780" spans="1:5" x14ac:dyDescent="0.25">
      <c r="A780" s="11" t="s">
        <v>148</v>
      </c>
      <c r="B780" s="31">
        <f>$G$762</f>
        <v>0.5815885922131746</v>
      </c>
      <c r="C780" s="31">
        <f>$F$762</f>
        <v>0.3581254895662177</v>
      </c>
      <c r="D780" s="31">
        <f>$D$762</f>
        <v>6.0285918220607672E-2</v>
      </c>
      <c r="E780" s="10"/>
    </row>
    <row r="781" spans="1:5" x14ac:dyDescent="0.25">
      <c r="A781" s="11" t="s">
        <v>144</v>
      </c>
      <c r="B781" s="31">
        <f>$G$763</f>
        <v>0.48245506719578679</v>
      </c>
      <c r="C781" s="31">
        <f>$F$763</f>
        <v>0.43711567576851285</v>
      </c>
      <c r="D781" s="31">
        <f>$D$763</f>
        <v>8.0429257035700363E-2</v>
      </c>
      <c r="E781" s="10"/>
    </row>
    <row r="782" spans="1:5" x14ac:dyDescent="0.25">
      <c r="A782" s="11" t="s">
        <v>145</v>
      </c>
      <c r="B782" s="31">
        <f>$G$764</f>
        <v>0.48245506719578679</v>
      </c>
      <c r="C782" s="31">
        <f>$F$764</f>
        <v>0.43711567576851285</v>
      </c>
      <c r="D782" s="31">
        <f>$D$764</f>
        <v>8.0429257035700363E-2</v>
      </c>
      <c r="E782" s="10"/>
    </row>
    <row r="783" spans="1:5" x14ac:dyDescent="0.25">
      <c r="A783" s="11" t="s">
        <v>146</v>
      </c>
      <c r="B783" s="31">
        <f>$G$765</f>
        <v>0.48245506719578679</v>
      </c>
      <c r="C783" s="31">
        <f>$F$765</f>
        <v>0.43711567576851285</v>
      </c>
      <c r="D783" s="31">
        <f>$D$765</f>
        <v>8.0429257035700363E-2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0.37569093952497457</v>
      </c>
      <c r="D791" s="31">
        <f>C$775</f>
        <v>0.62061349045021297</v>
      </c>
      <c r="E791" s="31">
        <f>D$775</f>
        <v>3.6955700248124754E-3</v>
      </c>
      <c r="G791" s="31">
        <f>B$776</f>
        <v>0.5815885922131746</v>
      </c>
      <c r="H791" s="31">
        <f>C$776</f>
        <v>0.3581254895662177</v>
      </c>
      <c r="I791" s="31">
        <f>D$776</f>
        <v>6.0285918220607672E-2</v>
      </c>
      <c r="K791" s="31">
        <f>B$777</f>
        <v>0.5815885922131746</v>
      </c>
      <c r="L791" s="31">
        <f>C$777</f>
        <v>0.3581254895662177</v>
      </c>
      <c r="M791" s="31">
        <f>D$777</f>
        <v>6.0285918220607672E-2</v>
      </c>
      <c r="O791" s="31">
        <f>B$778</f>
        <v>0.48245506719578679</v>
      </c>
      <c r="P791" s="31">
        <f>C$778</f>
        <v>0.43711567576851285</v>
      </c>
      <c r="Q791" s="31">
        <f>D$778</f>
        <v>8.0429257035700363E-2</v>
      </c>
      <c r="S791" s="31">
        <f>B$779</f>
        <v>0.48245506719578679</v>
      </c>
      <c r="T791" s="31">
        <f>C$779</f>
        <v>0.43711567576851285</v>
      </c>
      <c r="U791" s="31">
        <f>D$779</f>
        <v>8.0429257035700363E-2</v>
      </c>
      <c r="W791" s="31">
        <f>B$780</f>
        <v>0.5815885922131746</v>
      </c>
      <c r="X791" s="31">
        <f>C$780</f>
        <v>0.3581254895662177</v>
      </c>
      <c r="Y791" s="31">
        <f>D$780</f>
        <v>6.0285918220607672E-2</v>
      </c>
      <c r="AA791" s="31">
        <f>B$781</f>
        <v>0.48245506719578679</v>
      </c>
      <c r="AB791" s="31">
        <f>C$781</f>
        <v>0.43711567576851285</v>
      </c>
      <c r="AC791" s="31">
        <f>D$781</f>
        <v>8.0429257035700363E-2</v>
      </c>
      <c r="AE791" s="31">
        <f>B$782</f>
        <v>0.48245506719578679</v>
      </c>
      <c r="AF791" s="31">
        <f>C$782</f>
        <v>0.43711567576851285</v>
      </c>
      <c r="AG791" s="31">
        <f>D$782</f>
        <v>8.0429257035700363E-2</v>
      </c>
      <c r="AI791" s="31">
        <f>B$783</f>
        <v>0.48245506719578679</v>
      </c>
      <c r="AJ791" s="31">
        <f>C$783</f>
        <v>0.43711567576851285</v>
      </c>
      <c r="AK791" s="31">
        <f>D$783</f>
        <v>8.0429257035700363E-2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17.956148375253836</v>
      </c>
      <c r="D802" s="6">
        <f>IF(D636&gt;0,$B739*D791*24*Input!$F58/D636,0)</f>
        <v>1.3359777438781699</v>
      </c>
      <c r="E802" s="6">
        <f>IF(E636&gt;0,$B739*E791*24*Input!$F58/E636,0)</f>
        <v>7.7122040734308259E-3</v>
      </c>
      <c r="G802" s="6">
        <f>IF(C636&gt;0,$B739*G791*24*Input!$F58/C636,0)</f>
        <v>27.797026642002752</v>
      </c>
      <c r="H802" s="6">
        <f>IF(D636&gt;0,$B739*H791*24*Input!$F58/D636,0)</f>
        <v>0.770926979413321</v>
      </c>
      <c r="I802" s="6">
        <f>IF(E636&gt;0,$B739*I791*24*Input!$F58/E636,0)</f>
        <v>0.12580936119457792</v>
      </c>
      <c r="K802" s="6">
        <f>IF(C636&gt;0,$B739*K791*24*Input!$F58/C636,0)</f>
        <v>27.797026642002752</v>
      </c>
      <c r="L802" s="6">
        <f>IF(D636&gt;0,$B739*L791*24*Input!$F58/D636,0)</f>
        <v>0.770926979413321</v>
      </c>
      <c r="M802" s="6">
        <f>IF(E636&gt;0,$B739*M791*24*Input!$F58/E636,0)</f>
        <v>0.12580936119457792</v>
      </c>
      <c r="O802" s="6">
        <f>IF(C636&gt;0,$B739*O791*24*Input!$F58/C636,0)</f>
        <v>23.058939834732747</v>
      </c>
      <c r="P802" s="6">
        <f>IF(D636&gt;0,$B739*P791*24*Input!$F58/D636,0)</f>
        <v>0.94096700009431622</v>
      </c>
      <c r="Q802" s="6">
        <f>IF(E636&gt;0,$B739*Q791*24*Input!$F58/E636,0)</f>
        <v>0.1678460534015232</v>
      </c>
      <c r="S802" s="6">
        <f>IF(C636&gt;0,$B739*S791*24*Input!$F58/C636,0)</f>
        <v>23.058939834732747</v>
      </c>
      <c r="T802" s="6">
        <f>IF(D636&gt;0,$B739*T791*24*Input!$F58/D636,0)</f>
        <v>0.94096700009431622</v>
      </c>
      <c r="U802" s="6">
        <f>IF(E636&gt;0,$B739*U791*24*Input!$F58/E636,0)</f>
        <v>0.1678460534015232</v>
      </c>
      <c r="W802" s="6">
        <f>IF(C636&gt;0,$B739*W791*24*Input!$F58/C636,0)</f>
        <v>27.797026642002752</v>
      </c>
      <c r="X802" s="6">
        <f>IF(D636&gt;0,$B739*X791*24*Input!$F58/D636,0)</f>
        <v>0.770926979413321</v>
      </c>
      <c r="Y802" s="6">
        <f>IF(E636&gt;0,$B739*Y791*24*Input!$F58/E636,0)</f>
        <v>0.12580936119457792</v>
      </c>
      <c r="AA802" s="6">
        <f>IF(C636&gt;0,$B739*AA791*24*Input!$F58/C636,0)</f>
        <v>23.058939834732747</v>
      </c>
      <c r="AB802" s="6">
        <f>IF(D636&gt;0,$B739*AB791*24*Input!$F58/D636,0)</f>
        <v>0.94096700009431622</v>
      </c>
      <c r="AC802" s="6">
        <f>IF(E636&gt;0,$B739*AC791*24*Input!$F58/E636,0)</f>
        <v>0.1678460534015232</v>
      </c>
      <c r="AE802" s="6">
        <f>IF(C636&gt;0,$B739*AE791*24*Input!$F58/C636,0)</f>
        <v>23.058939834732747</v>
      </c>
      <c r="AF802" s="6">
        <f>IF(D636&gt;0,$B739*AF791*24*Input!$F58/D636,0)</f>
        <v>0.94096700009431622</v>
      </c>
      <c r="AG802" s="6">
        <f>IF(E636&gt;0,$B739*AG791*24*Input!$F58/E636,0)</f>
        <v>0.1678460534015232</v>
      </c>
      <c r="AI802" s="6">
        <f>IF(C636&gt;0,$B739*AI791*24*Input!$F58/C636,0)</f>
        <v>23.058939834732747</v>
      </c>
      <c r="AJ802" s="6">
        <f>IF(D636&gt;0,$B739*AJ791*24*Input!$F58/D636,0)</f>
        <v>0.94096700009431622</v>
      </c>
      <c r="AK802" s="6">
        <f>IF(E636&gt;0,$B739*AK791*24*Input!$F58/E636,0)</f>
        <v>0.1678460534015232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1.0393820576746577</v>
      </c>
      <c r="C811" s="6">
        <f>SUMPRODUCT($G$802:$I$802,$B661:$D661)</f>
        <v>1.0415828340250974</v>
      </c>
      <c r="D811" s="6">
        <f>SUMPRODUCT($K$802:$M$802,$B661:$D661)</f>
        <v>1.0415828340250974</v>
      </c>
      <c r="E811" s="6">
        <f>SUMPRODUCT($O$802:$Q$802,$B661:$D661)</f>
        <v>1.0406076185596567</v>
      </c>
      <c r="F811" s="6">
        <f>SUMPRODUCT($S$802:$U$802,$B661:$D661)</f>
        <v>1.0406076185596567</v>
      </c>
      <c r="G811" s="6">
        <f>SUMPRODUCT($W$802:$Y$802,$B661:$D661)</f>
        <v>1.0415828340250974</v>
      </c>
      <c r="H811" s="6">
        <f>SUMPRODUCT($AA$802:$AC$802,$B661:$D661)</f>
        <v>1.0406076185596567</v>
      </c>
      <c r="I811" s="6">
        <f>SUMPRODUCT($AE$802:$AG$802,$B661:$D661)</f>
        <v>1.0406076185596567</v>
      </c>
      <c r="J811" s="6">
        <f>SUMPRODUCT($AI$802:$AK$802,$B661:$D661)</f>
        <v>1.0406076185596567</v>
      </c>
      <c r="K811" s="10"/>
    </row>
    <row r="812" spans="1:38" x14ac:dyDescent="0.25">
      <c r="A812" s="11" t="s">
        <v>214</v>
      </c>
      <c r="B812" s="6">
        <f>SUMPRODUCT($C$802:$E$802,$B662:$D662)</f>
        <v>1.0374253917839777</v>
      </c>
      <c r="C812" s="6">
        <f>SUMPRODUCT($G$802:$I$802,$B662:$D662)</f>
        <v>1.4370471641313536</v>
      </c>
      <c r="D812" s="6">
        <f>SUMPRODUCT($K$802:$M$802,$B662:$D662)</f>
        <v>1.4370471641313536</v>
      </c>
      <c r="E812" s="6">
        <f>SUMPRODUCT($O$802:$Q$802,$B662:$D662)</f>
        <v>1.2997335205939229</v>
      </c>
      <c r="F812" s="6">
        <f>SUMPRODUCT($S$802:$U$802,$B662:$D662)</f>
        <v>1.2997335205939229</v>
      </c>
      <c r="G812" s="6">
        <f>SUMPRODUCT($W$802:$Y$802,$B662:$D662)</f>
        <v>1.4370471641313536</v>
      </c>
      <c r="H812" s="6">
        <f>SUMPRODUCT($AA$802:$AC$802,$B662:$D662)</f>
        <v>1.2997335205939229</v>
      </c>
      <c r="I812" s="6">
        <f>SUMPRODUCT($AE$802:$AG$802,$B662:$D662)</f>
        <v>1.2997335205939229</v>
      </c>
      <c r="J812" s="6">
        <f>SUMPRODUCT($AI$802:$AK$802,$B662:$D662)</f>
        <v>1.2997335205939229</v>
      </c>
      <c r="K812" s="10"/>
    </row>
    <row r="813" spans="1:38" x14ac:dyDescent="0.25">
      <c r="A813" s="11" t="s">
        <v>215</v>
      </c>
      <c r="B813" s="6">
        <f>SUMPRODUCT($C$802:$E$802,$B663:$D663)</f>
        <v>1.7143130683121133</v>
      </c>
      <c r="C813" s="6">
        <f>SUMPRODUCT($G$802:$I$802,$B663:$D663)</f>
        <v>2.3340271836722546</v>
      </c>
      <c r="D813" s="6">
        <f>SUMPRODUCT($K$802:$M$802,$B663:$D663)</f>
        <v>2.3340271836722546</v>
      </c>
      <c r="E813" s="6">
        <f>SUMPRODUCT($O$802:$Q$802,$B663:$D663)</f>
        <v>2.0667852399851618</v>
      </c>
      <c r="F813" s="6">
        <f>SUMPRODUCT($S$802:$U$802,$B663:$D663)</f>
        <v>2.0667852399851618</v>
      </c>
      <c r="G813" s="6">
        <f>SUMPRODUCT($W$802:$Y$802,$B663:$D663)</f>
        <v>2.3340271836722546</v>
      </c>
      <c r="H813" s="6">
        <f>SUMPRODUCT($AA$802:$AC$802,$B663:$D663)</f>
        <v>2.0667852399851618</v>
      </c>
      <c r="I813" s="6">
        <f>SUMPRODUCT($AE$802:$AG$802,$B663:$D663)</f>
        <v>2.0667852399851618</v>
      </c>
      <c r="J813" s="6">
        <f>SUMPRODUCT($AI$802:$AK$802,$B663:$D663)</f>
        <v>2.0667852399851618</v>
      </c>
      <c r="K813" s="10"/>
    </row>
    <row r="814" spans="1:38" x14ac:dyDescent="0.25">
      <c r="A814" s="11" t="s">
        <v>216</v>
      </c>
      <c r="B814" s="6">
        <f>SUMPRODUCT($C$802:$E$802,$B664:$D664)</f>
        <v>1.0356551557208127</v>
      </c>
      <c r="C814" s="6">
        <f>SUMPRODUCT($G$802:$I$802,$B664:$D664)</f>
        <v>0.6678387309709628</v>
      </c>
      <c r="D814" s="6">
        <f>SUMPRODUCT($K$802:$M$802,$B664:$D664)</f>
        <v>0.6678387309709628</v>
      </c>
      <c r="E814" s="6">
        <f>SUMPRODUCT($O$802:$Q$802,$B664:$D664)</f>
        <v>0.79424626964943279</v>
      </c>
      <c r="F814" s="6">
        <f>SUMPRODUCT($S$802:$U$802,$B664:$D664)</f>
        <v>0.79424626964943279</v>
      </c>
      <c r="G814" s="6">
        <f>SUMPRODUCT($W$802:$Y$802,$B664:$D664)</f>
        <v>0.6678387309709628</v>
      </c>
      <c r="H814" s="6">
        <f>SUMPRODUCT($AA$802:$AC$802,$B664:$D664)</f>
        <v>0.79424626964943279</v>
      </c>
      <c r="I814" s="6">
        <f>SUMPRODUCT($AE$802:$AG$802,$B664:$D664)</f>
        <v>0.79424626964943279</v>
      </c>
      <c r="J814" s="6">
        <f>SUMPRODUCT($AI$802:$AK$802,$B664:$D664)</f>
        <v>0.79424626964943279</v>
      </c>
      <c r="K814" s="10"/>
    </row>
    <row r="815" spans="1:38" x14ac:dyDescent="0.25">
      <c r="A815" s="11" t="s">
        <v>217</v>
      </c>
      <c r="B815" s="6">
        <f>SUMPRODUCT($C$802:$E$802,$B665:$D665)</f>
        <v>17.956148375253836</v>
      </c>
      <c r="C815" s="6">
        <f>SUMPRODUCT($G$802:$I$802,$B665:$D665)</f>
        <v>27.797026642002752</v>
      </c>
      <c r="D815" s="6">
        <f>SUMPRODUCT($K$802:$M$802,$B665:$D665)</f>
        <v>27.797026642002752</v>
      </c>
      <c r="E815" s="6">
        <f>SUMPRODUCT($O$802:$Q$802,$B665:$D665)</f>
        <v>23.058939834732747</v>
      </c>
      <c r="F815" s="6">
        <f>SUMPRODUCT($S$802:$U$802,$B665:$D665)</f>
        <v>23.058939834732747</v>
      </c>
      <c r="G815" s="6">
        <f>SUMPRODUCT($W$802:$Y$802,$B665:$D665)</f>
        <v>27.797026642002752</v>
      </c>
      <c r="H815" s="6">
        <f>SUMPRODUCT($AA$802:$AC$802,$B665:$D665)</f>
        <v>23.058939834732747</v>
      </c>
      <c r="I815" s="6">
        <f>SUMPRODUCT($AE$802:$AG$802,$B665:$D665)</f>
        <v>23.058939834732747</v>
      </c>
      <c r="J815" s="6">
        <f>SUMPRODUCT($AI$802:$AK$802,$B665:$D665)</f>
        <v>23.058939834732747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1.3359777438781699</v>
      </c>
      <c r="C824" s="6">
        <f>SUMPRODUCT($G$802:$I$802,$B670:$D670)</f>
        <v>0.770926979413321</v>
      </c>
      <c r="D824" s="6">
        <f>SUMPRODUCT($K$802:$M$802,$B670:$D670)</f>
        <v>0.770926979413321</v>
      </c>
      <c r="E824" s="6">
        <f>SUMPRODUCT($O$802:$Q$802,$B670:$D670)</f>
        <v>0.94096700009431622</v>
      </c>
      <c r="F824" s="6">
        <f>SUMPRODUCT($S$802:$U$802,$B670:$D670)</f>
        <v>0.94096700009431622</v>
      </c>
      <c r="G824" s="6">
        <f>SUMPRODUCT($W$802:$Y$802,$B670:$D670)</f>
        <v>0.770926979413321</v>
      </c>
      <c r="H824" s="6">
        <f>SUMPRODUCT($AA$802:$AC$802,$B670:$D670)</f>
        <v>0.94096700009431622</v>
      </c>
      <c r="I824" s="6">
        <f>SUMPRODUCT($AE$802:$AG$802,$B670:$D670)</f>
        <v>0.94096700009431622</v>
      </c>
      <c r="J824" s="6">
        <f>SUMPRODUCT($AI$802:$AK$802,$B670:$D670)</f>
        <v>0.94096700009431622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7.7122040734308259E-3</v>
      </c>
      <c r="C833" s="6">
        <f>SUMPRODUCT($G$802:$I$802,$B675:$D675)</f>
        <v>0.12580936119457792</v>
      </c>
      <c r="D833" s="6">
        <f>SUMPRODUCT($K$802:$M$802,$B675:$D675)</f>
        <v>0.12580936119457792</v>
      </c>
      <c r="E833" s="6">
        <f>SUMPRODUCT($O$802:$Q$802,$B675:$D675)</f>
        <v>0.1678460534015232</v>
      </c>
      <c r="F833" s="6">
        <f>SUMPRODUCT($S$802:$U$802,$B675:$D675)</f>
        <v>0.1678460534015232</v>
      </c>
      <c r="G833" s="6">
        <f>SUMPRODUCT($W$802:$Y$802,$B675:$D675)</f>
        <v>0.12580936119457792</v>
      </c>
      <c r="H833" s="6">
        <f>SUMPRODUCT($AA$802:$AC$802,$B675:$D675)</f>
        <v>0.1678460534015232</v>
      </c>
      <c r="I833" s="6">
        <f>SUMPRODUCT($AE$802:$AG$802,$B675:$D675)</f>
        <v>0.1678460534015232</v>
      </c>
      <c r="J833" s="6">
        <f>SUMPRODUCT($AI$802:$AK$802,$B675:$D675)</f>
        <v>0.1678460534015232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1.9898186703591483</v>
      </c>
      <c r="C842" s="7">
        <f>$C$571</f>
        <v>1.9898186703591483</v>
      </c>
      <c r="D842" s="7">
        <f>$D$571</f>
        <v>1.9898186703591483</v>
      </c>
      <c r="E842" s="7">
        <f>$E$571</f>
        <v>1.9898186703591483</v>
      </c>
      <c r="F842" s="7">
        <f>$F$571</f>
        <v>1.9898186703591483</v>
      </c>
      <c r="G842" s="7">
        <f>$G$571</f>
        <v>1.9898186703591483</v>
      </c>
      <c r="H842" s="7">
        <f>$H$571</f>
        <v>1.9898186703591483</v>
      </c>
      <c r="I842" s="7">
        <f>$I$571</f>
        <v>1.9898186703591483</v>
      </c>
      <c r="J842" s="7">
        <f>$J$571</f>
        <v>1.9898186703591483</v>
      </c>
      <c r="K842" s="10"/>
    </row>
    <row r="843" spans="1:11" x14ac:dyDescent="0.25">
      <c r="A843" s="11" t="s">
        <v>172</v>
      </c>
      <c r="B843" s="7">
        <f>$B$572</f>
        <v>2.1852730995224703</v>
      </c>
      <c r="C843" s="7">
        <f>$C$572</f>
        <v>2.168110376561057</v>
      </c>
      <c r="D843" s="7">
        <f>$D$572</f>
        <v>2.168110376561057</v>
      </c>
      <c r="E843" s="7">
        <f>$E$572</f>
        <v>2.0810628685397932</v>
      </c>
      <c r="F843" s="7">
        <f>$F$572</f>
        <v>2.0810628685397932</v>
      </c>
      <c r="G843" s="7">
        <f>$G$572</f>
        <v>2.168110376561057</v>
      </c>
      <c r="H843" s="7">
        <f>$H$572</f>
        <v>2.0810628685397932</v>
      </c>
      <c r="I843" s="7">
        <f>$I$572</f>
        <v>2.0810628685397932</v>
      </c>
      <c r="J843" s="7">
        <f>$J$572</f>
        <v>2.0810628685397932</v>
      </c>
      <c r="K843" s="10"/>
    </row>
    <row r="844" spans="1:11" x14ac:dyDescent="0.25">
      <c r="A844" s="11" t="s">
        <v>211</v>
      </c>
      <c r="B844" s="7">
        <f>$B$573</f>
        <v>0.17660444792460475</v>
      </c>
      <c r="C844" s="7">
        <f>$C$573</f>
        <v>0.218666742058928</v>
      </c>
      <c r="D844" s="7">
        <f>$D$573</f>
        <v>0.218666742058928</v>
      </c>
      <c r="E844" s="7">
        <f>$E$573</f>
        <v>0.28922111941364215</v>
      </c>
      <c r="F844" s="7">
        <f>$F$573</f>
        <v>0.28922111941364215</v>
      </c>
      <c r="G844" s="7">
        <f>$G$573</f>
        <v>0.218666742058928</v>
      </c>
      <c r="H844" s="7">
        <f>$H$573</f>
        <v>0.28922111941364215</v>
      </c>
      <c r="I844" s="7">
        <f>$I$573</f>
        <v>0.28922111941364215</v>
      </c>
      <c r="J844" s="7">
        <f>$J$573</f>
        <v>0.28922111941364215</v>
      </c>
      <c r="K844" s="10"/>
    </row>
    <row r="845" spans="1:11" x14ac:dyDescent="0.25">
      <c r="A845" s="11" t="s">
        <v>173</v>
      </c>
      <c r="B845" s="7">
        <f>$B$574</f>
        <v>1.4481478900264113</v>
      </c>
      <c r="C845" s="7">
        <f>$C$574</f>
        <v>1.4443220113246453</v>
      </c>
      <c r="D845" s="7">
        <f>$D$574</f>
        <v>1.4443220113246453</v>
      </c>
      <c r="E845" s="7">
        <f>$E$574</f>
        <v>1.4461729760490285</v>
      </c>
      <c r="F845" s="7">
        <f>$F$574</f>
        <v>1.4461729760490285</v>
      </c>
      <c r="G845" s="7">
        <f>$G$574</f>
        <v>1.4443220113246453</v>
      </c>
      <c r="H845" s="7">
        <f>$H$574</f>
        <v>1.4461729760490285</v>
      </c>
      <c r="I845" s="7">
        <f>$I$574</f>
        <v>1.4461729760490285</v>
      </c>
      <c r="J845" s="7">
        <f>$J$574</f>
        <v>1.4461729760490285</v>
      </c>
      <c r="K845" s="10"/>
    </row>
    <row r="846" spans="1:11" x14ac:dyDescent="0.25">
      <c r="A846" s="11" t="s">
        <v>174</v>
      </c>
      <c r="B846" s="7">
        <f>$B$575</f>
        <v>2.0024949022609144</v>
      </c>
      <c r="C846" s="7">
        <f>$C$575</f>
        <v>1.8891482772988428</v>
      </c>
      <c r="D846" s="7">
        <f>$D$575</f>
        <v>1.8891482772988428</v>
      </c>
      <c r="E846" s="7">
        <f>$E$575</f>
        <v>1.8954412544496666</v>
      </c>
      <c r="F846" s="7">
        <f>$F$575</f>
        <v>1.8954412544496666</v>
      </c>
      <c r="G846" s="7">
        <f>$G$575</f>
        <v>1.8891482772988428</v>
      </c>
      <c r="H846" s="7">
        <f>$H$575</f>
        <v>1.8954412544496666</v>
      </c>
      <c r="I846" s="7">
        <f>$I$575</f>
        <v>1.8954412544496666</v>
      </c>
      <c r="J846" s="7">
        <f>$J$575</f>
        <v>1.8954412544496666</v>
      </c>
      <c r="K846" s="10"/>
    </row>
    <row r="847" spans="1:11" x14ac:dyDescent="0.25">
      <c r="A847" s="11" t="s">
        <v>212</v>
      </c>
      <c r="B847" s="7">
        <f>$B$576</f>
        <v>0.1827968211564171</v>
      </c>
      <c r="C847" s="7">
        <f>$C$576</f>
        <v>0.22227062442758333</v>
      </c>
      <c r="D847" s="7">
        <f>$D$576</f>
        <v>0.22227062442758333</v>
      </c>
      <c r="E847" s="7">
        <f>$E$576</f>
        <v>0.29369062202213092</v>
      </c>
      <c r="F847" s="7">
        <f>$F$576</f>
        <v>0.29369062202213092</v>
      </c>
      <c r="G847" s="7">
        <f>$G$576</f>
        <v>0.22227062442758333</v>
      </c>
      <c r="H847" s="7">
        <f>$H$576</f>
        <v>0.29369062202213092</v>
      </c>
      <c r="I847" s="7">
        <f>$I$576</f>
        <v>0.29369062202213092</v>
      </c>
      <c r="J847" s="7">
        <f>$J$576</f>
        <v>0.29369062202213092</v>
      </c>
      <c r="K847" s="10"/>
    </row>
    <row r="848" spans="1:11" x14ac:dyDescent="0.25">
      <c r="A848" s="11" t="s">
        <v>175</v>
      </c>
      <c r="B848" s="7">
        <f>$B$577</f>
        <v>1.8131495784574734</v>
      </c>
      <c r="C848" s="7">
        <f>$C$577</f>
        <v>1.7177428763008733</v>
      </c>
      <c r="D848" s="7">
        <f>$D$577</f>
        <v>1.7177428763008733</v>
      </c>
      <c r="E848" s="7">
        <f>$E$577</f>
        <v>1.714442384061579</v>
      </c>
      <c r="F848" s="7">
        <f>$F$577</f>
        <v>1.714442384061579</v>
      </c>
      <c r="G848" s="7">
        <f>$G$577</f>
        <v>1.7177428763008733</v>
      </c>
      <c r="H848" s="7">
        <f>$H$577</f>
        <v>1.714442384061579</v>
      </c>
      <c r="I848" s="7">
        <f>$I$577</f>
        <v>1.714442384061579</v>
      </c>
      <c r="J848" s="7">
        <f>$J$577</f>
        <v>1.714442384061579</v>
      </c>
      <c r="K848" s="10"/>
    </row>
    <row r="849" spans="1:11" x14ac:dyDescent="0.25">
      <c r="A849" s="11" t="s">
        <v>176</v>
      </c>
      <c r="B849" s="7">
        <f>$B$578</f>
        <v>1.8665788196468829</v>
      </c>
      <c r="C849" s="7">
        <f>$C$578</f>
        <v>1.7577189287907407</v>
      </c>
      <c r="D849" s="7">
        <f>$D$578</f>
        <v>1.7577189287907407</v>
      </c>
      <c r="E849" s="7">
        <f>$E$578</f>
        <v>1.7636739992886534</v>
      </c>
      <c r="F849" s="7">
        <f>$F$578</f>
        <v>1.7636739992886534</v>
      </c>
      <c r="G849" s="7">
        <f>$G$578</f>
        <v>1.7577189287907407</v>
      </c>
      <c r="H849" s="7">
        <f>$H$578</f>
        <v>1.7636739992886534</v>
      </c>
      <c r="I849" s="7">
        <f>$I$578</f>
        <v>1.7636739992886534</v>
      </c>
      <c r="J849" s="7">
        <f>$J$578</f>
        <v>1.7636739992886534</v>
      </c>
      <c r="K849" s="10"/>
    </row>
    <row r="850" spans="1:11" x14ac:dyDescent="0.25">
      <c r="A850" s="11" t="s">
        <v>192</v>
      </c>
      <c r="B850" s="7">
        <f>$B$579</f>
        <v>1.9998476413001236</v>
      </c>
      <c r="C850" s="7">
        <f>$C$579</f>
        <v>1.8754287095748188</v>
      </c>
      <c r="D850" s="7">
        <f>$D$579</f>
        <v>1.8754287095748188</v>
      </c>
      <c r="E850" s="7">
        <f>$E$579</f>
        <v>1.8876566702876192</v>
      </c>
      <c r="F850" s="7">
        <f>$F$579</f>
        <v>1.8876566702876192</v>
      </c>
      <c r="G850" s="7">
        <f>$G$579</f>
        <v>1.8754287095748188</v>
      </c>
      <c r="H850" s="7">
        <f>$H$579</f>
        <v>1.8876566702876192</v>
      </c>
      <c r="I850" s="7">
        <f>$I$579</f>
        <v>1.8876566702876192</v>
      </c>
      <c r="J850" s="7">
        <f>$J$579</f>
        <v>1.8876566702876192</v>
      </c>
      <c r="K850" s="10"/>
    </row>
    <row r="851" spans="1:11" x14ac:dyDescent="0.25">
      <c r="A851" s="11" t="s">
        <v>177</v>
      </c>
      <c r="B851" s="7">
        <f>$B$580</f>
        <v>11.068540113411853</v>
      </c>
      <c r="C851" s="7">
        <f>$C$580</f>
        <v>12.5117832588135</v>
      </c>
      <c r="D851" s="7">
        <f>$D$580</f>
        <v>12.5117832588135</v>
      </c>
      <c r="E851" s="7">
        <f>$E$580</f>
        <v>10.651024001129219</v>
      </c>
      <c r="F851" s="7">
        <f>$F$580</f>
        <v>10.651024001129219</v>
      </c>
      <c r="G851" s="7">
        <f>$G$580</f>
        <v>12.5117832588135</v>
      </c>
      <c r="H851" s="7">
        <f>$H$580</f>
        <v>10.651024001129219</v>
      </c>
      <c r="I851" s="7">
        <f>$I$580</f>
        <v>10.651024001129219</v>
      </c>
      <c r="J851" s="7">
        <f>$J$580</f>
        <v>10.651024001129219</v>
      </c>
      <c r="K851" s="10"/>
    </row>
    <row r="852" spans="1:11" x14ac:dyDescent="0.25">
      <c r="A852" s="11" t="s">
        <v>178</v>
      </c>
      <c r="B852" s="7">
        <f>$B$581</f>
        <v>10.01878224555329</v>
      </c>
      <c r="C852" s="7">
        <f>$C$581</f>
        <v>11.849332673986442</v>
      </c>
      <c r="D852" s="7">
        <f>$D$581</f>
        <v>11.849332673986442</v>
      </c>
      <c r="E852" s="7">
        <f>$E$581</f>
        <v>9.5659481782896698</v>
      </c>
      <c r="F852" s="7">
        <f>$F$581</f>
        <v>9.5659481782896698</v>
      </c>
      <c r="G852" s="7">
        <f>$G$581</f>
        <v>11.849332673986442</v>
      </c>
      <c r="H852" s="7">
        <f>$H$581</f>
        <v>9.5659481782896698</v>
      </c>
      <c r="I852" s="7">
        <f>$I$581</f>
        <v>9.5659481782896698</v>
      </c>
      <c r="J852" s="7">
        <f>$J$581</f>
        <v>9.5659481782896698</v>
      </c>
      <c r="K852" s="10"/>
    </row>
    <row r="853" spans="1:11" x14ac:dyDescent="0.25">
      <c r="A853" s="11" t="s">
        <v>179</v>
      </c>
      <c r="B853" s="7">
        <f>$B$582</f>
        <v>8.8279899186088819</v>
      </c>
      <c r="C853" s="7">
        <f>$C$582</f>
        <v>9.999596837889813</v>
      </c>
      <c r="D853" s="7">
        <f>$D$582</f>
        <v>9.999596837889813</v>
      </c>
      <c r="E853" s="7">
        <f>$E$582</f>
        <v>8.2419435097939591</v>
      </c>
      <c r="F853" s="7">
        <f>$F$582</f>
        <v>8.2419435097939591</v>
      </c>
      <c r="G853" s="7">
        <f>$G$582</f>
        <v>9.999596837889813</v>
      </c>
      <c r="H853" s="7">
        <f>$H$582</f>
        <v>8.2419435097939591</v>
      </c>
      <c r="I853" s="7">
        <f>$I$582</f>
        <v>8.2419435097939591</v>
      </c>
      <c r="J853" s="7">
        <f>$J$582</f>
        <v>8.2419435097939591</v>
      </c>
      <c r="K853" s="10"/>
    </row>
    <row r="854" spans="1:11" x14ac:dyDescent="0.25">
      <c r="A854" s="11" t="s">
        <v>180</v>
      </c>
      <c r="B854" s="7">
        <f>$B$583</f>
        <v>8.5191250853064968</v>
      </c>
      <c r="C854" s="7">
        <f>$C$583</f>
        <v>9.6497409999356432</v>
      </c>
      <c r="D854" s="7">
        <f>$D$583</f>
        <v>9.6497409999356432</v>
      </c>
      <c r="E854" s="7">
        <f>$E$583</f>
        <v>7.9535826788788588</v>
      </c>
      <c r="F854" s="7">
        <f>$F$583</f>
        <v>7.9535826788788588</v>
      </c>
      <c r="G854" s="7">
        <f>$G$583</f>
        <v>9.6497409999356432</v>
      </c>
      <c r="H854" s="7">
        <f>$H$583</f>
        <v>7.9535826788788588</v>
      </c>
      <c r="I854" s="7">
        <f>$I$583</f>
        <v>7.9535826788788588</v>
      </c>
      <c r="J854" s="7">
        <f>$J$583</f>
        <v>7.9535826788788588</v>
      </c>
      <c r="K854" s="10"/>
    </row>
    <row r="855" spans="1:11" x14ac:dyDescent="0.25">
      <c r="A855" s="11" t="s">
        <v>193</v>
      </c>
      <c r="B855" s="7">
        <f>$B$584</f>
        <v>8.237909300463242</v>
      </c>
      <c r="C855" s="7">
        <f>$C$584</f>
        <v>9.33120365464986</v>
      </c>
      <c r="D855" s="7">
        <f>$D$584</f>
        <v>9.33120365464986</v>
      </c>
      <c r="E855" s="7">
        <f>$E$584</f>
        <v>7.6910354134073868</v>
      </c>
      <c r="F855" s="7">
        <f>$F$584</f>
        <v>7.6910354134073868</v>
      </c>
      <c r="G855" s="7">
        <f>$G$584</f>
        <v>9.33120365464986</v>
      </c>
      <c r="H855" s="7">
        <f>$H$584</f>
        <v>7.6910354134073868</v>
      </c>
      <c r="I855" s="7">
        <f>$I$584</f>
        <v>7.6910354134073868</v>
      </c>
      <c r="J855" s="7">
        <f>$J$584</f>
        <v>7.6910354134073868</v>
      </c>
      <c r="K855" s="10"/>
    </row>
    <row r="856" spans="1:11" x14ac:dyDescent="0.25">
      <c r="A856" s="11" t="s">
        <v>213</v>
      </c>
      <c r="B856" s="7">
        <f>$B$811</f>
        <v>1.0393820576746577</v>
      </c>
      <c r="C856" s="7">
        <f>$C$811</f>
        <v>1.0415828340250974</v>
      </c>
      <c r="D856" s="7">
        <f>$D$811</f>
        <v>1.0415828340250974</v>
      </c>
      <c r="E856" s="7">
        <f>$E$811</f>
        <v>1.0406076185596567</v>
      </c>
      <c r="F856" s="7">
        <f>$F$811</f>
        <v>1.0406076185596567</v>
      </c>
      <c r="G856" s="7">
        <f>$G$811</f>
        <v>1.0415828340250974</v>
      </c>
      <c r="H856" s="7">
        <f>$H$811</f>
        <v>1.0406076185596567</v>
      </c>
      <c r="I856" s="7">
        <f>$I$811</f>
        <v>1.0406076185596567</v>
      </c>
      <c r="J856" s="7">
        <f>$J$811</f>
        <v>1.0406076185596567</v>
      </c>
      <c r="K856" s="10"/>
    </row>
    <row r="857" spans="1:11" x14ac:dyDescent="0.25">
      <c r="A857" s="11" t="s">
        <v>214</v>
      </c>
      <c r="B857" s="7">
        <f>$B$812</f>
        <v>1.0374253917839777</v>
      </c>
      <c r="C857" s="7">
        <f>$C$812</f>
        <v>1.4370471641313536</v>
      </c>
      <c r="D857" s="7">
        <f>$D$812</f>
        <v>1.4370471641313536</v>
      </c>
      <c r="E857" s="7">
        <f>$E$812</f>
        <v>1.2997335205939229</v>
      </c>
      <c r="F857" s="7">
        <f>$F$812</f>
        <v>1.2997335205939229</v>
      </c>
      <c r="G857" s="7">
        <f>$G$812</f>
        <v>1.4370471641313536</v>
      </c>
      <c r="H857" s="7">
        <f>$H$812</f>
        <v>1.2997335205939229</v>
      </c>
      <c r="I857" s="7">
        <f>$I$812</f>
        <v>1.2997335205939229</v>
      </c>
      <c r="J857" s="7">
        <f>$J$812</f>
        <v>1.2997335205939229</v>
      </c>
      <c r="K857" s="10"/>
    </row>
    <row r="858" spans="1:11" x14ac:dyDescent="0.25">
      <c r="A858" s="11" t="s">
        <v>215</v>
      </c>
      <c r="B858" s="7">
        <f>$B$813</f>
        <v>1.7143130683121133</v>
      </c>
      <c r="C858" s="7">
        <f>$C$813</f>
        <v>2.3340271836722546</v>
      </c>
      <c r="D858" s="7">
        <f>$D$813</f>
        <v>2.3340271836722546</v>
      </c>
      <c r="E858" s="7">
        <f>$E$813</f>
        <v>2.0667852399851618</v>
      </c>
      <c r="F858" s="7">
        <f>$F$813</f>
        <v>2.0667852399851618</v>
      </c>
      <c r="G858" s="7">
        <f>$G$813</f>
        <v>2.3340271836722546</v>
      </c>
      <c r="H858" s="7">
        <f>$H$813</f>
        <v>2.0667852399851618</v>
      </c>
      <c r="I858" s="7">
        <f>$I$813</f>
        <v>2.0667852399851618</v>
      </c>
      <c r="J858" s="7">
        <f>$J$813</f>
        <v>2.0667852399851618</v>
      </c>
      <c r="K858" s="10"/>
    </row>
    <row r="859" spans="1:11" x14ac:dyDescent="0.25">
      <c r="A859" s="11" t="s">
        <v>216</v>
      </c>
      <c r="B859" s="7">
        <f>$B$814</f>
        <v>1.0356551557208127</v>
      </c>
      <c r="C859" s="7">
        <f>$C$814</f>
        <v>0.6678387309709628</v>
      </c>
      <c r="D859" s="7">
        <f>$D$814</f>
        <v>0.6678387309709628</v>
      </c>
      <c r="E859" s="7">
        <f>$E$814</f>
        <v>0.79424626964943279</v>
      </c>
      <c r="F859" s="7">
        <f>$F$814</f>
        <v>0.79424626964943279</v>
      </c>
      <c r="G859" s="7">
        <f>$G$814</f>
        <v>0.6678387309709628</v>
      </c>
      <c r="H859" s="7">
        <f>$H$814</f>
        <v>0.79424626964943279</v>
      </c>
      <c r="I859" s="7">
        <f>$I$814</f>
        <v>0.79424626964943279</v>
      </c>
      <c r="J859" s="7">
        <f>$J$814</f>
        <v>0.79424626964943279</v>
      </c>
      <c r="K859" s="10"/>
    </row>
    <row r="860" spans="1:11" x14ac:dyDescent="0.25">
      <c r="A860" s="11" t="s">
        <v>217</v>
      </c>
      <c r="B860" s="7">
        <f>$B$815</f>
        <v>17.956148375253836</v>
      </c>
      <c r="C860" s="7">
        <f>$C$815</f>
        <v>27.797026642002752</v>
      </c>
      <c r="D860" s="7">
        <f>$D$815</f>
        <v>27.797026642002752</v>
      </c>
      <c r="E860" s="7">
        <f>$E$815</f>
        <v>23.058939834732747</v>
      </c>
      <c r="F860" s="7">
        <f>$F$815</f>
        <v>23.058939834732747</v>
      </c>
      <c r="G860" s="7">
        <f>$G$815</f>
        <v>27.797026642002752</v>
      </c>
      <c r="H860" s="7">
        <f>$H$815</f>
        <v>23.058939834732747</v>
      </c>
      <c r="I860" s="7">
        <f>$I$815</f>
        <v>23.058939834732747</v>
      </c>
      <c r="J860" s="7">
        <f>$J$815</f>
        <v>23.058939834732747</v>
      </c>
      <c r="K860" s="10"/>
    </row>
    <row r="861" spans="1:11" x14ac:dyDescent="0.25">
      <c r="A861" s="11" t="s">
        <v>184</v>
      </c>
      <c r="B861" s="7">
        <f>$B$585</f>
        <v>-7.6205120457856701</v>
      </c>
      <c r="C861" s="7">
        <f>$C$585</f>
        <v>-8.6318685067265672</v>
      </c>
      <c r="D861" s="7">
        <f>$D$585</f>
        <v>-8.6318685067265672</v>
      </c>
      <c r="E861" s="7">
        <f>$E$585</f>
        <v>-7.1146240963273755</v>
      </c>
      <c r="F861" s="7">
        <f>$F$585</f>
        <v>-7.1146240963273755</v>
      </c>
      <c r="G861" s="7">
        <f>$G$585</f>
        <v>-8.6318685067265672</v>
      </c>
      <c r="H861" s="7">
        <f>$H$585</f>
        <v>-7.1146240963273755</v>
      </c>
      <c r="I861" s="7">
        <f>$I$585</f>
        <v>-7.1146240963273755</v>
      </c>
      <c r="J861" s="7">
        <f>$J$585</f>
        <v>-7.1146240963273755</v>
      </c>
      <c r="K861" s="10"/>
    </row>
    <row r="862" spans="1:11" x14ac:dyDescent="0.25">
      <c r="A862" s="11" t="s">
        <v>186</v>
      </c>
      <c r="B862" s="7">
        <f>$B$586</f>
        <v>-7.6205120457856701</v>
      </c>
      <c r="C862" s="7">
        <f>$C$586</f>
        <v>-8.6318685067265672</v>
      </c>
      <c r="D862" s="7">
        <f>$D$586</f>
        <v>-8.6318685067265672</v>
      </c>
      <c r="E862" s="7">
        <f>$E$586</f>
        <v>-7.1146240963273755</v>
      </c>
      <c r="F862" s="7">
        <f>$F$586</f>
        <v>-7.1146240963273755</v>
      </c>
      <c r="G862" s="7">
        <f>$G$586</f>
        <v>-8.6318685067265672</v>
      </c>
      <c r="H862" s="7">
        <f>$H$586</f>
        <v>-7.1146240963273755</v>
      </c>
      <c r="I862" s="7">
        <f>$I$586</f>
        <v>-7.1146240963273755</v>
      </c>
      <c r="J862" s="7">
        <f>$J$586</f>
        <v>-7.1146240963273755</v>
      </c>
      <c r="K862" s="10"/>
    </row>
    <row r="863" spans="1:11" x14ac:dyDescent="0.25">
      <c r="A863" s="11" t="s">
        <v>195</v>
      </c>
      <c r="B863" s="7">
        <f>$B$587</f>
        <v>-7.6205120457856701</v>
      </c>
      <c r="C863" s="7">
        <f>$C$587</f>
        <v>-8.6318685067265672</v>
      </c>
      <c r="D863" s="7">
        <f>$D$587</f>
        <v>-8.6318685067265672</v>
      </c>
      <c r="E863" s="7">
        <f>$E$587</f>
        <v>-7.1146240963273755</v>
      </c>
      <c r="F863" s="7">
        <f>$F$587</f>
        <v>-7.1146240963273755</v>
      </c>
      <c r="G863" s="7">
        <f>$G$587</f>
        <v>-8.6318685067265672</v>
      </c>
      <c r="H863" s="7">
        <f>$H$587</f>
        <v>-7.1146240963273755</v>
      </c>
      <c r="I863" s="7">
        <f>$I$587</f>
        <v>-7.1146240963273755</v>
      </c>
      <c r="J863" s="7">
        <f>$J$587</f>
        <v>-7.1146240963273755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5.0583705960869453E-2</v>
      </c>
      <c r="C872" s="7">
        <f>$C$596</f>
        <v>0.18954045397024888</v>
      </c>
      <c r="D872" s="7">
        <f>$D$596</f>
        <v>0.18954045397024888</v>
      </c>
      <c r="E872" s="7">
        <f>$E$596</f>
        <v>0.25227501043778877</v>
      </c>
      <c r="F872" s="7">
        <f>$F$596</f>
        <v>0.25227501043778877</v>
      </c>
      <c r="G872" s="7">
        <f>$G$596</f>
        <v>0.18954045397024888</v>
      </c>
      <c r="H872" s="7">
        <f>$H$596</f>
        <v>0.25227501043778877</v>
      </c>
      <c r="I872" s="7">
        <f>$I$596</f>
        <v>0.25227501043778877</v>
      </c>
      <c r="J872" s="7">
        <f>$J$596</f>
        <v>0.25227501043778877</v>
      </c>
      <c r="K872" s="10"/>
    </row>
    <row r="873" spans="1:11" x14ac:dyDescent="0.25">
      <c r="A873" s="11" t="s">
        <v>174</v>
      </c>
      <c r="B873" s="7">
        <f>$B$597</f>
        <v>9.5625761216745223E-2</v>
      </c>
      <c r="C873" s="7">
        <f>$C$597</f>
        <v>0.21920616832224132</v>
      </c>
      <c r="D873" s="7">
        <f>$D$597</f>
        <v>0.21920616832224132</v>
      </c>
      <c r="E873" s="7">
        <f>$E$597</f>
        <v>0.2915681606206858</v>
      </c>
      <c r="F873" s="7">
        <f>$F$597</f>
        <v>0.2915681606206858</v>
      </c>
      <c r="G873" s="7">
        <f>$G$597</f>
        <v>0.21920616832224132</v>
      </c>
      <c r="H873" s="7">
        <f>$H$597</f>
        <v>0.2915681606206858</v>
      </c>
      <c r="I873" s="7">
        <f>$I$597</f>
        <v>0.2915681606206858</v>
      </c>
      <c r="J873" s="7">
        <f>$J$597</f>
        <v>0.2915681606206858</v>
      </c>
      <c r="K873" s="10"/>
    </row>
    <row r="874" spans="1:11" x14ac:dyDescent="0.25">
      <c r="A874" s="11" t="s">
        <v>175</v>
      </c>
      <c r="B874" s="7">
        <f>$B$598</f>
        <v>1.656303354484364E-2</v>
      </c>
      <c r="C874" s="7">
        <f>$C$598</f>
        <v>0.15400003628929826</v>
      </c>
      <c r="D874" s="7">
        <f>$D$598</f>
        <v>0.15400003628929826</v>
      </c>
      <c r="E874" s="7">
        <f>$E$598</f>
        <v>0.20534702110708308</v>
      </c>
      <c r="F874" s="7">
        <f>$F$598</f>
        <v>0.20534702110708308</v>
      </c>
      <c r="G874" s="7">
        <f>$G$598</f>
        <v>0.15400003628929826</v>
      </c>
      <c r="H874" s="7">
        <f>$H$598</f>
        <v>0.20534702110708308</v>
      </c>
      <c r="I874" s="7">
        <f>$I$598</f>
        <v>0.20534702110708308</v>
      </c>
      <c r="J874" s="7">
        <f>$J$598</f>
        <v>0.20534702110708308</v>
      </c>
      <c r="K874" s="10"/>
    </row>
    <row r="875" spans="1:11" x14ac:dyDescent="0.25">
      <c r="A875" s="11" t="s">
        <v>176</v>
      </c>
      <c r="B875" s="7">
        <f>$B$599</f>
        <v>1.1733010693219522E-2</v>
      </c>
      <c r="C875" s="7">
        <f>$C$599</f>
        <v>0.15727158672432406</v>
      </c>
      <c r="D875" s="7">
        <f>$D$599</f>
        <v>0.15727158672432406</v>
      </c>
      <c r="E875" s="7">
        <f>$E$599</f>
        <v>0.20978872085856576</v>
      </c>
      <c r="F875" s="7">
        <f>$F$599</f>
        <v>0.20978872085856576</v>
      </c>
      <c r="G875" s="7">
        <f>$G$599</f>
        <v>0.15727158672432406</v>
      </c>
      <c r="H875" s="7">
        <f>$H$599</f>
        <v>0.20978872085856576</v>
      </c>
      <c r="I875" s="7">
        <f>$I$599</f>
        <v>0.20978872085856576</v>
      </c>
      <c r="J875" s="7">
        <f>$J$599</f>
        <v>0.20978872085856576</v>
      </c>
      <c r="K875" s="10"/>
    </row>
    <row r="876" spans="1:11" x14ac:dyDescent="0.25">
      <c r="A876" s="11" t="s">
        <v>192</v>
      </c>
      <c r="B876" s="7">
        <f>$B$600</f>
        <v>1.0269698273555637E-2</v>
      </c>
      <c r="C876" s="7">
        <f>$C$600</f>
        <v>0.16752982249370496</v>
      </c>
      <c r="D876" s="7">
        <f>$D$600</f>
        <v>0.16752982249370496</v>
      </c>
      <c r="E876" s="7">
        <f>$E$600</f>
        <v>0.22350657586709036</v>
      </c>
      <c r="F876" s="7">
        <f>$F$600</f>
        <v>0.22350657586709036</v>
      </c>
      <c r="G876" s="7">
        <f>$G$600</f>
        <v>0.16752982249370496</v>
      </c>
      <c r="H876" s="7">
        <f>$H$600</f>
        <v>0.22350657586709036</v>
      </c>
      <c r="I876" s="7">
        <f>$I$600</f>
        <v>0.22350657586709036</v>
      </c>
      <c r="J876" s="7">
        <f>$J$600</f>
        <v>0.22350657586709036</v>
      </c>
      <c r="K876" s="10"/>
    </row>
    <row r="877" spans="1:11" x14ac:dyDescent="0.25">
      <c r="A877" s="11" t="s">
        <v>177</v>
      </c>
      <c r="B877" s="7">
        <f>$B$601</f>
        <v>1.4521738635322918</v>
      </c>
      <c r="C877" s="7">
        <f>$C$601</f>
        <v>1.0032185049612099</v>
      </c>
      <c r="D877" s="7">
        <f>$D$601</f>
        <v>1.0032185049612099</v>
      </c>
      <c r="E877" s="7">
        <f>$E$601</f>
        <v>1.3604070559365127</v>
      </c>
      <c r="F877" s="7">
        <f>$F$601</f>
        <v>1.3604070559365127</v>
      </c>
      <c r="G877" s="7">
        <f>$G$601</f>
        <v>1.0032185049612099</v>
      </c>
      <c r="H877" s="7">
        <f>$H$601</f>
        <v>1.3604070559365127</v>
      </c>
      <c r="I877" s="7">
        <f>$I$601</f>
        <v>1.3604070559365127</v>
      </c>
      <c r="J877" s="7">
        <f>$J$601</f>
        <v>1.3604070559365127</v>
      </c>
      <c r="K877" s="10"/>
    </row>
    <row r="878" spans="1:11" x14ac:dyDescent="0.25">
      <c r="A878" s="11" t="s">
        <v>178</v>
      </c>
      <c r="B878" s="7">
        <f>$B$602</f>
        <v>1.3144473952607962</v>
      </c>
      <c r="C878" s="7">
        <f>$C$602</f>
        <v>0.95010196101430788</v>
      </c>
      <c r="D878" s="7">
        <f>$D$602</f>
        <v>0.95010196101430788</v>
      </c>
      <c r="E878" s="7">
        <f>$E$602</f>
        <v>1.2218152355199461</v>
      </c>
      <c r="F878" s="7">
        <f>$F$602</f>
        <v>1.2218152355199461</v>
      </c>
      <c r="G878" s="7">
        <f>$G$602</f>
        <v>0.95010196101430788</v>
      </c>
      <c r="H878" s="7">
        <f>$H$602</f>
        <v>1.2218152355199461</v>
      </c>
      <c r="I878" s="7">
        <f>$I$602</f>
        <v>1.2218152355199461</v>
      </c>
      <c r="J878" s="7">
        <f>$J$602</f>
        <v>1.2218152355199461</v>
      </c>
      <c r="K878" s="10"/>
    </row>
    <row r="879" spans="1:11" x14ac:dyDescent="0.25">
      <c r="A879" s="11" t="s">
        <v>179</v>
      </c>
      <c r="B879" s="7">
        <f>$B$603</f>
        <v>1.1582174429486447</v>
      </c>
      <c r="C879" s="7">
        <f>$C$603</f>
        <v>0.80178663443966824</v>
      </c>
      <c r="D879" s="7">
        <f>$D$603</f>
        <v>0.80178663443966824</v>
      </c>
      <c r="E879" s="7">
        <f>$E$603</f>
        <v>1.0527061157842768</v>
      </c>
      <c r="F879" s="7">
        <f>$F$603</f>
        <v>1.0527061157842768</v>
      </c>
      <c r="G879" s="7">
        <f>$G$603</f>
        <v>0.80178663443966824</v>
      </c>
      <c r="H879" s="7">
        <f>$H$603</f>
        <v>1.0527061157842768</v>
      </c>
      <c r="I879" s="7">
        <f>$I$603</f>
        <v>1.0527061157842768</v>
      </c>
      <c r="J879" s="7">
        <f>$J$603</f>
        <v>1.0527061157842768</v>
      </c>
      <c r="K879" s="10"/>
    </row>
    <row r="880" spans="1:11" x14ac:dyDescent="0.25">
      <c r="A880" s="11" t="s">
        <v>180</v>
      </c>
      <c r="B880" s="7">
        <f>$B$604</f>
        <v>1.1176948958294906</v>
      </c>
      <c r="C880" s="7">
        <f>$C$604</f>
        <v>0.7737345299998718</v>
      </c>
      <c r="D880" s="7">
        <f>$D$604</f>
        <v>0.7737345299998718</v>
      </c>
      <c r="E880" s="7">
        <f>$E$604</f>
        <v>1.0158750928712663</v>
      </c>
      <c r="F880" s="7">
        <f>$F$604</f>
        <v>1.0158750928712663</v>
      </c>
      <c r="G880" s="7">
        <f>$G$604</f>
        <v>0.7737345299998718</v>
      </c>
      <c r="H880" s="7">
        <f>$H$604</f>
        <v>1.0158750928712663</v>
      </c>
      <c r="I880" s="7">
        <f>$I$604</f>
        <v>1.0158750928712663</v>
      </c>
      <c r="J880" s="7">
        <f>$J$604</f>
        <v>1.0158750928712663</v>
      </c>
      <c r="K880" s="10"/>
    </row>
    <row r="881" spans="1:11" x14ac:dyDescent="0.25">
      <c r="A881" s="11" t="s">
        <v>193</v>
      </c>
      <c r="B881" s="7">
        <f>$B$605</f>
        <v>1.0807998574072812</v>
      </c>
      <c r="C881" s="7">
        <f>$C$605</f>
        <v>0.74819360168441262</v>
      </c>
      <c r="D881" s="7">
        <f>$D$605</f>
        <v>0.74819360168441262</v>
      </c>
      <c r="E881" s="7">
        <f>$E$605</f>
        <v>0.98234111975972693</v>
      </c>
      <c r="F881" s="7">
        <f>$F$605</f>
        <v>0.98234111975972693</v>
      </c>
      <c r="G881" s="7">
        <f>$G$605</f>
        <v>0.74819360168441262</v>
      </c>
      <c r="H881" s="7">
        <f>$H$605</f>
        <v>0.98234111975972693</v>
      </c>
      <c r="I881" s="7">
        <f>$I$605</f>
        <v>0.98234111975972693</v>
      </c>
      <c r="J881" s="7">
        <f>$J$605</f>
        <v>0.98234111975972693</v>
      </c>
      <c r="K881" s="10"/>
    </row>
    <row r="882" spans="1:11" x14ac:dyDescent="0.25">
      <c r="A882" s="11" t="s">
        <v>217</v>
      </c>
      <c r="B882" s="7">
        <f>$B$824</f>
        <v>1.3359777438781699</v>
      </c>
      <c r="C882" s="7">
        <f>$C$824</f>
        <v>0.770926979413321</v>
      </c>
      <c r="D882" s="7">
        <f>$D$824</f>
        <v>0.770926979413321</v>
      </c>
      <c r="E882" s="7">
        <f>$E$824</f>
        <v>0.94096700009431622</v>
      </c>
      <c r="F882" s="7">
        <f>$F$824</f>
        <v>0.94096700009431622</v>
      </c>
      <c r="G882" s="7">
        <f>$G$824</f>
        <v>0.770926979413321</v>
      </c>
      <c r="H882" s="7">
        <f>$H$824</f>
        <v>0.94096700009431622</v>
      </c>
      <c r="I882" s="7">
        <f>$I$824</f>
        <v>0.94096700009431622</v>
      </c>
      <c r="J882" s="7">
        <f>$J$824</f>
        <v>0.94096700009431622</v>
      </c>
      <c r="K882" s="10"/>
    </row>
    <row r="883" spans="1:11" x14ac:dyDescent="0.25">
      <c r="A883" s="11" t="s">
        <v>184</v>
      </c>
      <c r="B883" s="7">
        <f>$B$606</f>
        <v>-0.99979837505524305</v>
      </c>
      <c r="C883" s="7">
        <f>$C$606</f>
        <v>-0.69211958353258574</v>
      </c>
      <c r="D883" s="7">
        <f>$D$606</f>
        <v>-0.69211958353258574</v>
      </c>
      <c r="E883" s="7">
        <f>$E$606</f>
        <v>-0.90871871286305939</v>
      </c>
      <c r="F883" s="7">
        <f>$F$606</f>
        <v>-0.90871871286305939</v>
      </c>
      <c r="G883" s="7">
        <f>$G$606</f>
        <v>-0.69211958353258574</v>
      </c>
      <c r="H883" s="7">
        <f>$H$606</f>
        <v>-0.90871871286305939</v>
      </c>
      <c r="I883" s="7">
        <f>$I$606</f>
        <v>-0.90871871286305939</v>
      </c>
      <c r="J883" s="7">
        <f>$J$606</f>
        <v>-0.90871871286305939</v>
      </c>
      <c r="K883" s="10"/>
    </row>
    <row r="884" spans="1:11" x14ac:dyDescent="0.25">
      <c r="A884" s="11" t="s">
        <v>186</v>
      </c>
      <c r="B884" s="7">
        <f>$B$607</f>
        <v>-0.99979837505524305</v>
      </c>
      <c r="C884" s="7">
        <f>$C$607</f>
        <v>-0.69211958353258574</v>
      </c>
      <c r="D884" s="7">
        <f>$D$607</f>
        <v>-0.69211958353258574</v>
      </c>
      <c r="E884" s="7">
        <f>$E$607</f>
        <v>-0.90871871286305939</v>
      </c>
      <c r="F884" s="7">
        <f>$F$607</f>
        <v>-0.90871871286305939</v>
      </c>
      <c r="G884" s="7">
        <f>$G$607</f>
        <v>-0.69211958353258574</v>
      </c>
      <c r="H884" s="7">
        <f>$H$607</f>
        <v>-0.90871871286305939</v>
      </c>
      <c r="I884" s="7">
        <f>$I$607</f>
        <v>-0.90871871286305939</v>
      </c>
      <c r="J884" s="7">
        <f>$J$607</f>
        <v>-0.90871871286305939</v>
      </c>
      <c r="K884" s="10"/>
    </row>
    <row r="885" spans="1:11" x14ac:dyDescent="0.25">
      <c r="A885" s="11" t="s">
        <v>195</v>
      </c>
      <c r="B885" s="7">
        <f>$B$608</f>
        <v>-0.99979837505524305</v>
      </c>
      <c r="C885" s="7">
        <f>$C$608</f>
        <v>-0.69211958353258574</v>
      </c>
      <c r="D885" s="7">
        <f>$D$608</f>
        <v>-0.69211958353258574</v>
      </c>
      <c r="E885" s="7">
        <f>$E$608</f>
        <v>-0.90871871286305939</v>
      </c>
      <c r="F885" s="7">
        <f>$F$608</f>
        <v>-0.90871871286305939</v>
      </c>
      <c r="G885" s="7">
        <f>$G$608</f>
        <v>-0.69211958353258574</v>
      </c>
      <c r="H885" s="7">
        <f>$H$608</f>
        <v>-0.90871871286305939</v>
      </c>
      <c r="I885" s="7">
        <f>$I$608</f>
        <v>-0.90871871286305939</v>
      </c>
      <c r="J885" s="7">
        <f>$J$608</f>
        <v>-0.90871871286305939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1.0805695958510671E-2</v>
      </c>
      <c r="C894" s="7">
        <f>$C$617</f>
        <v>0.17591197112709578</v>
      </c>
      <c r="D894" s="7">
        <f>$D$617</f>
        <v>0.17591197112709578</v>
      </c>
      <c r="E894" s="7">
        <f>$E$617</f>
        <v>0.24239216606532582</v>
      </c>
      <c r="F894" s="7">
        <f>$F$617</f>
        <v>0.24239216606532582</v>
      </c>
      <c r="G894" s="7">
        <f>$G$617</f>
        <v>0.17591197112709578</v>
      </c>
      <c r="H894" s="7">
        <f>$H$617</f>
        <v>0.24239216606532582</v>
      </c>
      <c r="I894" s="7">
        <f>$I$617</f>
        <v>0.24239216606532582</v>
      </c>
      <c r="J894" s="7">
        <f>$J$617</f>
        <v>0.24239216606532582</v>
      </c>
      <c r="K894" s="10"/>
    </row>
    <row r="895" spans="1:11" x14ac:dyDescent="0.25">
      <c r="A895" s="11" t="s">
        <v>178</v>
      </c>
      <c r="B895" s="7">
        <f>$B$618</f>
        <v>9.7808666464328092E-3</v>
      </c>
      <c r="C895" s="7">
        <f>$C$618</f>
        <v>0.16659811188411874</v>
      </c>
      <c r="D895" s="7">
        <f>$D$618</f>
        <v>0.16659811188411874</v>
      </c>
      <c r="E895" s="7">
        <f>$E$618</f>
        <v>0.21769840150190831</v>
      </c>
      <c r="F895" s="7">
        <f>$F$618</f>
        <v>0.21769840150190831</v>
      </c>
      <c r="G895" s="7">
        <f>$G$618</f>
        <v>0.16659811188411874</v>
      </c>
      <c r="H895" s="7">
        <f>$H$618</f>
        <v>0.21769840150190831</v>
      </c>
      <c r="I895" s="7">
        <f>$I$618</f>
        <v>0.21769840150190831</v>
      </c>
      <c r="J895" s="7">
        <f>$J$618</f>
        <v>0.21769840150190831</v>
      </c>
      <c r="K895" s="10"/>
    </row>
    <row r="896" spans="1:11" x14ac:dyDescent="0.25">
      <c r="A896" s="11" t="s">
        <v>179</v>
      </c>
      <c r="B896" s="7">
        <f>$B$619</f>
        <v>8.6183520146163508E-3</v>
      </c>
      <c r="C896" s="7">
        <f>$C$619</f>
        <v>0.1405913732553167</v>
      </c>
      <c r="D896" s="7">
        <f>$D$619</f>
        <v>0.1405913732553167</v>
      </c>
      <c r="E896" s="7">
        <f>$E$619</f>
        <v>0.18756718036831083</v>
      </c>
      <c r="F896" s="7">
        <f>$F$619</f>
        <v>0.18756718036831083</v>
      </c>
      <c r="G896" s="7">
        <f>$G$619</f>
        <v>0.1405913732553167</v>
      </c>
      <c r="H896" s="7">
        <f>$H$619</f>
        <v>0.18756718036831083</v>
      </c>
      <c r="I896" s="7">
        <f>$I$619</f>
        <v>0.18756718036831083</v>
      </c>
      <c r="J896" s="7">
        <f>$J$619</f>
        <v>0.18756718036831083</v>
      </c>
      <c r="K896" s="10"/>
    </row>
    <row r="897" spans="1:11" x14ac:dyDescent="0.25">
      <c r="A897" s="11" t="s">
        <v>180</v>
      </c>
      <c r="B897" s="7">
        <f>$B$620</f>
        <v>8.3168217814740802E-3</v>
      </c>
      <c r="C897" s="7">
        <f>$C$620</f>
        <v>0.13567250367519607</v>
      </c>
      <c r="D897" s="7">
        <f>$D$620</f>
        <v>0.13567250367519607</v>
      </c>
      <c r="E897" s="7">
        <f>$E$620</f>
        <v>0.18100476849068309</v>
      </c>
      <c r="F897" s="7">
        <f>$F$620</f>
        <v>0.18100476849068309</v>
      </c>
      <c r="G897" s="7">
        <f>$G$620</f>
        <v>0.13567250367519607</v>
      </c>
      <c r="H897" s="7">
        <f>$H$620</f>
        <v>0.18100476849068309</v>
      </c>
      <c r="I897" s="7">
        <f>$I$620</f>
        <v>0.18100476849068309</v>
      </c>
      <c r="J897" s="7">
        <f>$J$620</f>
        <v>0.18100476849068309</v>
      </c>
      <c r="K897" s="10"/>
    </row>
    <row r="898" spans="1:11" x14ac:dyDescent="0.25">
      <c r="A898" s="11" t="s">
        <v>193</v>
      </c>
      <c r="B898" s="7">
        <f>$B$621</f>
        <v>8.0422840160041687E-3</v>
      </c>
      <c r="C898" s="7">
        <f>$C$621</f>
        <v>0.13119396283671547</v>
      </c>
      <c r="D898" s="7">
        <f>$D$621</f>
        <v>0.13119396283671547</v>
      </c>
      <c r="E898" s="7">
        <f>$E$621</f>
        <v>0.17502981243336777</v>
      </c>
      <c r="F898" s="7">
        <f>$F$621</f>
        <v>0.17502981243336777</v>
      </c>
      <c r="G898" s="7">
        <f>$G$621</f>
        <v>0.13119396283671547</v>
      </c>
      <c r="H898" s="7">
        <f>$H$621</f>
        <v>0.17502981243336777</v>
      </c>
      <c r="I898" s="7">
        <f>$I$621</f>
        <v>0.17502981243336777</v>
      </c>
      <c r="J898" s="7">
        <f>$J$621</f>
        <v>0.17502981243336777</v>
      </c>
      <c r="K898" s="10"/>
    </row>
    <row r="899" spans="1:11" x14ac:dyDescent="0.25">
      <c r="A899" s="11" t="s">
        <v>217</v>
      </c>
      <c r="B899" s="7">
        <f>$B$833</f>
        <v>7.7122040734308259E-3</v>
      </c>
      <c r="C899" s="7">
        <f>$C$833</f>
        <v>0.12580936119457792</v>
      </c>
      <c r="D899" s="7">
        <f>$D$833</f>
        <v>0.12580936119457792</v>
      </c>
      <c r="E899" s="7">
        <f>$E$833</f>
        <v>0.1678460534015232</v>
      </c>
      <c r="F899" s="7">
        <f>$F$833</f>
        <v>0.1678460534015232</v>
      </c>
      <c r="G899" s="7">
        <f>$G$833</f>
        <v>0.12580936119457792</v>
      </c>
      <c r="H899" s="7">
        <f>$H$833</f>
        <v>0.1678460534015232</v>
      </c>
      <c r="I899" s="7">
        <f>$I$833</f>
        <v>0.1678460534015232</v>
      </c>
      <c r="J899" s="7">
        <f>$J$833</f>
        <v>0.1678460534015232</v>
      </c>
      <c r="K899" s="10"/>
    </row>
    <row r="900" spans="1:11" x14ac:dyDescent="0.25">
      <c r="A900" s="11" t="s">
        <v>184</v>
      </c>
      <c r="B900" s="7">
        <f>$B$622</f>
        <v>-7.439548067874821E-3</v>
      </c>
      <c r="C900" s="7">
        <f>$C$622</f>
        <v>-0.12136151754855182</v>
      </c>
      <c r="D900" s="7">
        <f>$D$622</f>
        <v>-0.12136151754855182</v>
      </c>
      <c r="E900" s="7">
        <f>$E$622</f>
        <v>-0.16191205139210274</v>
      </c>
      <c r="F900" s="7">
        <f>$F$622</f>
        <v>-0.16191205139210274</v>
      </c>
      <c r="G900" s="7">
        <f>$G$622</f>
        <v>-0.12136151754855182</v>
      </c>
      <c r="H900" s="7">
        <f>$H$622</f>
        <v>-0.16191205139210274</v>
      </c>
      <c r="I900" s="7">
        <f>$I$622</f>
        <v>-0.16191205139210274</v>
      </c>
      <c r="J900" s="7">
        <f>$J$622</f>
        <v>-0.16191205139210274</v>
      </c>
      <c r="K900" s="10"/>
    </row>
    <row r="901" spans="1:11" x14ac:dyDescent="0.25">
      <c r="A901" s="11" t="s">
        <v>186</v>
      </c>
      <c r="B901" s="7">
        <f>$B$623</f>
        <v>-7.439548067874821E-3</v>
      </c>
      <c r="C901" s="7">
        <f>$C$623</f>
        <v>-0.12136151754855182</v>
      </c>
      <c r="D901" s="7">
        <f>$D$623</f>
        <v>-0.12136151754855182</v>
      </c>
      <c r="E901" s="7">
        <f>$E$623</f>
        <v>-0.16191205139210274</v>
      </c>
      <c r="F901" s="7">
        <f>$F$623</f>
        <v>-0.16191205139210274</v>
      </c>
      <c r="G901" s="7">
        <f>$G$623</f>
        <v>-0.12136151754855182</v>
      </c>
      <c r="H901" s="7">
        <f>$H$623</f>
        <v>-0.16191205139210274</v>
      </c>
      <c r="I901" s="7">
        <f>$I$623</f>
        <v>-0.16191205139210274</v>
      </c>
      <c r="J901" s="7">
        <f>$J$623</f>
        <v>-0.16191205139210274</v>
      </c>
      <c r="K901" s="10"/>
    </row>
    <row r="902" spans="1:11" x14ac:dyDescent="0.25">
      <c r="A902" s="11" t="s">
        <v>195</v>
      </c>
      <c r="B902" s="7">
        <f>$B$624</f>
        <v>-7.439548067874821E-3</v>
      </c>
      <c r="C902" s="7">
        <f>$C$624</f>
        <v>-0.12136151754855182</v>
      </c>
      <c r="D902" s="7">
        <f>$D$624</f>
        <v>-0.12136151754855182</v>
      </c>
      <c r="E902" s="7">
        <f>$E$624</f>
        <v>-0.16191205139210274</v>
      </c>
      <c r="F902" s="7">
        <f>$F$624</f>
        <v>-0.16191205139210274</v>
      </c>
      <c r="G902" s="7">
        <f>$G$624</f>
        <v>-0.12136151754855182</v>
      </c>
      <c r="H902" s="7">
        <f>$H$624</f>
        <v>-0.16191205139210274</v>
      </c>
      <c r="I902" s="7">
        <f>$I$624</f>
        <v>-0.16191205139210274</v>
      </c>
      <c r="J902" s="7">
        <f>$J$624</f>
        <v>-0.16191205139210274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F117" activePane="bottomRight" state="frozen"/>
      <selection pane="topRight" activeCell="B1" sqref="B1"/>
      <selection pane="bottomLeft" activeCell="A2" sqref="A2"/>
      <selection pane="bottomRight" activeCell="A135" sqref="A135:J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WPD South Wales in April 16 (Finals)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790678.79063633329</v>
      </c>
      <c r="C12" s="17">
        <f>(Loads!$B$302*Multi!C$842)*LAFs!C$237/(24*Input!$F$58)*1000</f>
        <v>783626.15523918066</v>
      </c>
      <c r="D12" s="17">
        <f>(Loads!$B$302*Multi!D$842)*LAFs!D$237/(24*Input!$F$58)*1000</f>
        <v>545833.48466019053</v>
      </c>
      <c r="E12" s="17">
        <f>(Loads!$B$302*Multi!E$842)*LAFs!E$237/(24*Input!$F$58)*1000</f>
        <v>539449.46729574387</v>
      </c>
      <c r="F12" s="17">
        <f>(Loads!$B$302*Multi!F$842)*LAFs!F$237/(24*Input!$F$58)*1000</f>
        <v>535793.95299654722</v>
      </c>
      <c r="G12" s="17">
        <f>(Loads!$B$302*Multi!G$842)*LAFs!G$237/(24*Input!$F$58)*1000</f>
        <v>229625.97985566308</v>
      </c>
      <c r="H12" s="17">
        <f>(Loads!$B$302*Multi!H$842)*LAFs!H$237/(24*Input!$F$58)*1000</f>
        <v>758081.29495333973</v>
      </c>
      <c r="I12" s="17">
        <f>(Loads!$B$302*Multi!I$842)*LAFs!I$237/(24*Input!$F$58)*1000</f>
        <v>743818.24142646603</v>
      </c>
      <c r="J12" s="17">
        <f>(Loads!$B$302*Multi!J$842)*LAFs!J$237/(24*Input!$F$58)*1000</f>
        <v>729408.47844680189</v>
      </c>
      <c r="K12" s="10"/>
    </row>
    <row r="13" spans="1:11" x14ac:dyDescent="0.25">
      <c r="A13" s="11" t="s">
        <v>211</v>
      </c>
      <c r="B13" s="17">
        <f>(Loads!$B$304*Multi!B$844)*LAFs!B$239/(24*Input!$F$58)*1000</f>
        <v>76.599540931518121</v>
      </c>
      <c r="C13" s="17">
        <f>(Loads!$B$304*Multi!C$844)*LAFs!C$239/(24*Input!$F$58)*1000</f>
        <v>93.997455529155943</v>
      </c>
      <c r="D13" s="17">
        <f>(Loads!$B$304*Multi!D$844)*LAFs!D$239/(24*Input!$F$58)*1000</f>
        <v>65.473770059411081</v>
      </c>
      <c r="E13" s="17">
        <f>(Loads!$B$304*Multi!E$844)*LAFs!E$239/(24*Input!$F$58)*1000</f>
        <v>85.586489121791615</v>
      </c>
      <c r="F13" s="17">
        <f>(Loads!$B$304*Multi!F$844)*LAFs!F$239/(24*Input!$F$58)*1000</f>
        <v>85.006522593376786</v>
      </c>
      <c r="G13" s="17">
        <f>(Loads!$B$304*Multi!G$844)*LAFs!G$239/(24*Input!$F$58)*1000</f>
        <v>27.544075303654889</v>
      </c>
      <c r="H13" s="17">
        <f>(Loads!$B$304*Multi!H$844)*LAFs!H$239/(24*Input!$F$58)*1000</f>
        <v>120.27357600186029</v>
      </c>
      <c r="I13" s="17">
        <f>(Loads!$B$304*Multi!I$844)*LAFs!I$239/(24*Input!$F$58)*1000</f>
        <v>118.01066770455343</v>
      </c>
      <c r="J13" s="17">
        <f>(Loads!$B$304*Multi!J$844)*LAFs!J$239/(24*Input!$F$58)*1000</f>
        <v>115.72448318260173</v>
      </c>
      <c r="K13" s="10"/>
    </row>
    <row r="14" spans="1:11" x14ac:dyDescent="0.25">
      <c r="A14" s="11" t="s">
        <v>173</v>
      </c>
      <c r="B14" s="17">
        <f>(Loads!$B$305*Multi!B$845)*LAFs!B$240/(24*Input!$F$58)*1000</f>
        <v>146757.85571494995</v>
      </c>
      <c r="C14" s="17">
        <f>(Loads!$B$305*Multi!C$845)*LAFs!C$240/(24*Input!$F$58)*1000</f>
        <v>145064.55345321755</v>
      </c>
      <c r="D14" s="17">
        <f>(Loads!$B$305*Multi!D$845)*LAFs!D$240/(24*Input!$F$58)*1000</f>
        <v>101044.471502966</v>
      </c>
      <c r="E14" s="17">
        <f>(Loads!$B$305*Multi!E$845)*LAFs!E$240/(24*Input!$F$58)*1000</f>
        <v>99990.643391651931</v>
      </c>
      <c r="F14" s="17">
        <f>(Loads!$B$305*Multi!F$845)*LAFs!F$240/(24*Input!$F$58)*1000</f>
        <v>99313.06884785564</v>
      </c>
      <c r="G14" s="17">
        <f>(Loads!$B$305*Multi!G$845)*LAFs!G$240/(24*Input!$F$58)*1000</f>
        <v>42508.267502699855</v>
      </c>
      <c r="H14" s="17">
        <f>(Loads!$B$305*Multi!H$845)*LAFs!H$240/(24*Input!$F$58)*1000</f>
        <v>140515.54597977659</v>
      </c>
      <c r="I14" s="17">
        <f>(Loads!$B$305*Multi!I$845)*LAFs!I$240/(24*Input!$F$58)*1000</f>
        <v>137871.7915869304</v>
      </c>
      <c r="J14" s="17">
        <f>(Loads!$B$305*Multi!J$845)*LAFs!J$240/(24*Input!$F$58)*1000</f>
        <v>135200.84359493261</v>
      </c>
      <c r="K14" s="10"/>
    </row>
    <row r="15" spans="1:11" x14ac:dyDescent="0.25">
      <c r="A15" s="11" t="s">
        <v>212</v>
      </c>
      <c r="B15" s="17">
        <f>(Loads!$B$307*Multi!B$847)*LAFs!B$242/(24*Input!$F$58)*1000</f>
        <v>49.149062352804663</v>
      </c>
      <c r="C15" s="17">
        <f>(Loads!$B$307*Multi!C$847)*LAFs!C$242/(24*Input!$F$58)*1000</f>
        <v>59.229422911459345</v>
      </c>
      <c r="D15" s="17">
        <f>(Loads!$B$307*Multi!D$847)*LAFs!D$242/(24*Input!$F$58)*1000</f>
        <v>41.256155229155546</v>
      </c>
      <c r="E15" s="17">
        <f>(Loads!$B$307*Multi!E$847)*LAFs!E$242/(24*Input!$F$58)*1000</f>
        <v>53.875009058422542</v>
      </c>
      <c r="F15" s="17">
        <f>(Loads!$B$307*Multi!F$847)*LAFs!F$242/(24*Input!$F$58)*1000</f>
        <v>53.509931552702355</v>
      </c>
      <c r="G15" s="17">
        <f>(Loads!$B$307*Multi!G$847)*LAFs!G$242/(24*Input!$F$58)*1000</f>
        <v>17.355998369117852</v>
      </c>
      <c r="H15" s="17">
        <f>(Loads!$B$307*Multi!H$847)*LAFs!H$242/(24*Input!$F$58)*1000</f>
        <v>75.70984699896114</v>
      </c>
      <c r="I15" s="17">
        <f>(Loads!$B$307*Multi!I$847)*LAFs!I$242/(24*Input!$F$58)*1000</f>
        <v>74.285390799545127</v>
      </c>
      <c r="J15" s="17">
        <f>(Loads!$B$307*Multi!J$847)*LAFs!J$242/(24*Input!$F$58)*1000</f>
        <v>72.846282675199689</v>
      </c>
      <c r="K15" s="10"/>
    </row>
    <row r="16" spans="1:11" x14ac:dyDescent="0.25">
      <c r="A16" s="11" t="s">
        <v>213</v>
      </c>
      <c r="B16" s="17">
        <f>(Loads!$B$316*Multi!B$856)*LAFs!B$251/(24*Input!$F$58)*1000</f>
        <v>879.51674630139803</v>
      </c>
      <c r="C16" s="17">
        <f>(Loads!$B$316*Multi!C$856)*LAFs!C$251/(24*Input!$F$58)*1000</f>
        <v>873.51736924383397</v>
      </c>
      <c r="D16" s="17">
        <f>(Loads!$B$316*Multi!D$856)*LAFs!D$251/(24*Input!$F$58)*1000</f>
        <v>608.44705906994068</v>
      </c>
      <c r="E16" s="17">
        <f>(Loads!$B$316*Multi!E$856)*LAFs!E$251/(24*Input!$F$58)*1000</f>
        <v>600.76770395016626</v>
      </c>
      <c r="F16" s="17">
        <f>(Loads!$B$316*Multi!F$856)*LAFs!F$251/(24*Input!$F$58)*1000</f>
        <v>596.69667401052345</v>
      </c>
      <c r="G16" s="17">
        <f>(Loads!$B$316*Multi!G$856)*LAFs!G$251/(24*Input!$F$58)*1000</f>
        <v>255.96680316564229</v>
      </c>
      <c r="H16" s="17">
        <f>(Loads!$B$316*Multi!H$856)*LAFs!H$251/(24*Input!$F$58)*1000</f>
        <v>844.25101253646176</v>
      </c>
      <c r="I16" s="17">
        <f>(Loads!$B$316*Multi!I$856)*LAFs!I$251/(24*Input!$F$58)*1000</f>
        <v>828.3667037399149</v>
      </c>
      <c r="J16" s="17">
        <f>(Loads!$B$316*Multi!J$856)*LAFs!J$251/(24*Input!$F$58)*1000</f>
        <v>812.31900929476888</v>
      </c>
      <c r="K16" s="10"/>
    </row>
    <row r="17" spans="1:11" x14ac:dyDescent="0.25">
      <c r="A17" s="11" t="s">
        <v>214</v>
      </c>
      <c r="B17" s="17">
        <f>(Loads!$B$317*Multi!B$857)*LAFs!B$252/(24*Input!$F$58)*1000</f>
        <v>745.40815590729028</v>
      </c>
      <c r="C17" s="17">
        <f>(Loads!$B$317*Multi!C$857)*LAFs!C$252/(24*Input!$F$58)*1000</f>
        <v>1023.3333375842375</v>
      </c>
      <c r="D17" s="17">
        <f>(Loads!$B$317*Multi!D$857)*LAFs!D$252/(24*Input!$F$58)*1000</f>
        <v>712.80112064669322</v>
      </c>
      <c r="E17" s="17">
        <f>(Loads!$B$317*Multi!E$857)*LAFs!E$252/(24*Input!$F$58)*1000</f>
        <v>637.15084841991927</v>
      </c>
      <c r="F17" s="17">
        <f>(Loads!$B$317*Multi!F$857)*LAFs!F$252/(24*Input!$F$58)*1000</f>
        <v>632.83327248677381</v>
      </c>
      <c r="G17" s="17">
        <f>(Loads!$B$317*Multi!G$857)*LAFs!G$252/(24*Input!$F$58)*1000</f>
        <v>299.86737781873057</v>
      </c>
      <c r="H17" s="17">
        <f>(Loads!$B$317*Multi!H$857)*LAFs!H$252/(24*Input!$F$58)*1000</f>
        <v>895.37977055038675</v>
      </c>
      <c r="I17" s="17">
        <f>(Loads!$B$317*Multi!I$857)*LAFs!I$252/(24*Input!$F$58)*1000</f>
        <v>878.53349076580753</v>
      </c>
      <c r="J17" s="17">
        <f>(Loads!$B$317*Multi!J$857)*LAFs!J$252/(24*Input!$F$58)*1000</f>
        <v>861.51393052034427</v>
      </c>
      <c r="K17" s="10"/>
    </row>
    <row r="18" spans="1:11" x14ac:dyDescent="0.25">
      <c r="A18" s="11" t="s">
        <v>215</v>
      </c>
      <c r="B18" s="17">
        <f>(Loads!$B$318*Multi!B$858)*LAFs!B$253/(24*Input!$F$58)*1000</f>
        <v>73.833983860023977</v>
      </c>
      <c r="C18" s="17">
        <f>(Loads!$B$318*Multi!C$858)*LAFs!C$253/(24*Input!$F$58)*1000</f>
        <v>99.627884836567489</v>
      </c>
      <c r="D18" s="17">
        <f>(Loads!$B$318*Multi!D$858)*LAFs!D$253/(24*Input!$F$58)*1000</f>
        <v>69.395636153912818</v>
      </c>
      <c r="E18" s="17">
        <f>(Loads!$B$318*Multi!E$858)*LAFs!E$253/(24*Input!$F$58)*1000</f>
        <v>60.731246783264737</v>
      </c>
      <c r="F18" s="17">
        <f>(Loads!$B$318*Multi!F$858)*LAFs!F$253/(24*Input!$F$58)*1000</f>
        <v>60.319708808934784</v>
      </c>
      <c r="G18" s="17">
        <f>(Loads!$B$318*Multi!G$858)*LAFs!G$253/(24*Input!$F$58)*1000</f>
        <v>29.193960058111301</v>
      </c>
      <c r="H18" s="17">
        <f>(Loads!$B$318*Multi!H$858)*LAFs!H$253/(24*Input!$F$58)*1000</f>
        <v>85.344828379166742</v>
      </c>
      <c r="I18" s="17">
        <f>(Loads!$B$318*Multi!I$858)*LAFs!I$253/(24*Input!$F$58)*1000</f>
        <v>83.739093132145726</v>
      </c>
      <c r="J18" s="17">
        <f>(Loads!$B$318*Multi!J$858)*LAFs!J$253/(24*Input!$F$58)*1000</f>
        <v>82.116841327925187</v>
      </c>
      <c r="K18" s="10"/>
    </row>
    <row r="19" spans="1:11" x14ac:dyDescent="0.25">
      <c r="A19" s="11" t="s">
        <v>216</v>
      </c>
      <c r="B19" s="17">
        <f>(Loads!$B$319*Multi!B$859)*LAFs!B$254/(24*Input!$F$58)*1000</f>
        <v>0</v>
      </c>
      <c r="C19" s="17">
        <f>(Loads!$B$319*Multi!C$859)*LAFs!C$254/(24*Input!$F$58)*1000</f>
        <v>0</v>
      </c>
      <c r="D19" s="17">
        <f>(Loads!$B$319*Multi!D$859)*LAFs!D$254/(24*Input!$F$58)*1000</f>
        <v>0</v>
      </c>
      <c r="E19" s="17">
        <f>(Loads!$B$319*Multi!E$859)*LAFs!E$254/(24*Input!$F$58)*1000</f>
        <v>0</v>
      </c>
      <c r="F19" s="17">
        <f>(Loads!$B$319*Multi!F$859)*LAFs!F$254/(24*Input!$F$58)*1000</f>
        <v>0</v>
      </c>
      <c r="G19" s="17">
        <f>(Loads!$B$319*Multi!G$859)*LAFs!G$254/(24*Input!$F$58)*1000</f>
        <v>0</v>
      </c>
      <c r="H19" s="17">
        <f>(Loads!$B$319*Multi!H$859)*LAFs!H$254/(24*Input!$F$58)*1000</f>
        <v>0</v>
      </c>
      <c r="I19" s="17">
        <f>(Loads!$B$319*Multi!I$859)*LAFs!I$254/(24*Input!$F$58)*1000</f>
        <v>0</v>
      </c>
      <c r="J19" s="17">
        <f>(Loads!$B$319*Multi!J$859)*LAFs!J$254/(24*Input!$F$58)*1000</f>
        <v>0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46670.560303432518</v>
      </c>
      <c r="C32" s="17">
        <f>(Loads!$B$303*Multi!C$843+Loads!$C$303*Multi!C$872)*LAFs!C$238/(24*Input!$F$58)*1000</f>
        <v>48903.908041249284</v>
      </c>
      <c r="D32" s="17">
        <f>(Loads!$B$303*Multi!D$843+Loads!$C$303*Multi!D$872)*LAFs!D$238/(24*Input!$F$58)*1000</f>
        <v>34063.935157331718</v>
      </c>
      <c r="E32" s="17">
        <f>(Loads!$B$303*Multi!E$843+Loads!$C$303*Multi!E$872)*LAFs!E$238/(24*Input!$F$58)*1000</f>
        <v>33360.867551650132</v>
      </c>
      <c r="F32" s="17">
        <f>(Loads!$B$303*Multi!F$843+Loads!$C$303*Multi!F$872)*LAFs!F$238/(24*Input!$F$58)*1000</f>
        <v>33134.801653429851</v>
      </c>
      <c r="G32" s="17">
        <f>(Loads!$B$303*Multi!G$843+Loads!$C$303*Multi!G$872)*LAFs!G$238/(24*Input!$F$58)*1000</f>
        <v>14330.312646743616</v>
      </c>
      <c r="H32" s="17">
        <f>(Loads!$B$303*Multi!H$843+Loads!$C$303*Multi!H$872)*LAFs!H$238/(24*Input!$F$58)*1000</f>
        <v>46881.591710715024</v>
      </c>
      <c r="I32" s="17">
        <f>(Loads!$B$303*Multi!I$843+Loads!$C$303*Multi!I$872)*LAFs!I$238/(24*Input!$F$58)*1000</f>
        <v>45999.529778246259</v>
      </c>
      <c r="J32" s="17">
        <f>(Loads!$B$303*Multi!J$843+Loads!$C$303*Multi!J$872)*LAFs!J$238/(24*Input!$F$58)*1000</f>
        <v>45108.394976269155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52711.814233291385</v>
      </c>
      <c r="C33" s="17">
        <f>(Loads!$B$306*Multi!C$846+Loads!$C$306*Multi!C$873)*LAFs!C$241/(24*Input!$F$58)*1000</f>
        <v>50749.761940282937</v>
      </c>
      <c r="D33" s="17">
        <f>(Loads!$B$306*Multi!D$846+Loads!$C$306*Multi!D$873)*LAFs!D$241/(24*Input!$F$58)*1000</f>
        <v>35349.661596076759</v>
      </c>
      <c r="E33" s="17">
        <f>(Loads!$B$306*Multi!E$846+Loads!$C$306*Multi!E$873)*LAFs!E$241/(24*Input!$F$58)*1000</f>
        <v>35612.685395069151</v>
      </c>
      <c r="F33" s="17">
        <f>(Loads!$B$306*Multi!F$846+Loads!$C$306*Multi!F$873)*LAFs!F$241/(24*Input!$F$58)*1000</f>
        <v>35371.360324628222</v>
      </c>
      <c r="G33" s="17">
        <f>(Loads!$B$306*Multi!G$846+Loads!$C$306*Multi!G$873)*LAFs!G$241/(24*Input!$F$58)*1000</f>
        <v>14871.203232646316</v>
      </c>
      <c r="H33" s="17">
        <f>(Loads!$B$306*Multi!H$846+Loads!$C$306*Multi!H$873)*LAFs!H$241/(24*Input!$F$58)*1000</f>
        <v>50046.041933078966</v>
      </c>
      <c r="I33" s="17">
        <f>(Loads!$B$306*Multi!I$846+Loads!$C$306*Multi!I$873)*LAFs!I$241/(24*Input!$F$58)*1000</f>
        <v>49104.441896708711</v>
      </c>
      <c r="J33" s="17">
        <f>(Loads!$B$306*Multi!J$846+Loads!$C$306*Multi!J$873)*LAFs!J$241/(24*Input!$F$58)*1000</f>
        <v>48153.156583211581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53048.675058573906</v>
      </c>
      <c r="C34" s="17">
        <f>(Loads!$B$308*Multi!C$848+Loads!$C$308*Multi!C$874)*LAFs!C$243/(24*Input!$F$58)*1000</f>
        <v>50864.350082416036</v>
      </c>
      <c r="D34" s="17">
        <f>(Loads!$B$308*Multi!D$848+Loads!$C$308*Multi!D$874)*LAFs!D$243/(24*Input!$F$58)*1000</f>
        <v>35429.477774369268</v>
      </c>
      <c r="E34" s="17">
        <f>(Loads!$B$308*Multi!E$848+Loads!$C$308*Multi!E$874)*LAFs!E$243/(24*Input!$F$58)*1000</f>
        <v>35219.086074533268</v>
      </c>
      <c r="F34" s="17">
        <f>(Loads!$B$308*Multi!F$848+Loads!$C$308*Multi!F$874)*LAFs!F$243/(24*Input!$F$58)*1000</f>
        <v>34980.428182450276</v>
      </c>
      <c r="G34" s="17">
        <f>(Loads!$B$308*Multi!G$848+Loads!$C$308*Multi!G$874)*LAFs!G$243/(24*Input!$F$58)*1000</f>
        <v>14904.780997044852</v>
      </c>
      <c r="H34" s="17">
        <f>(Loads!$B$308*Multi!H$848+Loads!$C$308*Multi!H$874)*LAFs!H$243/(24*Input!$F$58)*1000</f>
        <v>49492.921945584356</v>
      </c>
      <c r="I34" s="17">
        <f>(Loads!$B$308*Multi!I$848+Loads!$C$308*Multi!I$874)*LAFs!I$243/(24*Input!$F$58)*1000</f>
        <v>48561.728682261979</v>
      </c>
      <c r="J34" s="17">
        <f>(Loads!$B$308*Multi!J$848+Loads!$C$308*Multi!J$874)*LAFs!J$243/(24*Input!$F$58)*1000</f>
        <v>47620.957185649888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76.723450586217965</v>
      </c>
      <c r="C35" s="17">
        <f>(Loads!$B$309*Multi!C$849+Loads!$C$309*Multi!C$875)*LAFs!C$244/(24*Input!$F$58)*1000</f>
        <v>73.218319650461865</v>
      </c>
      <c r="D35" s="17">
        <f>(Loads!$B$309*Multi!D$849+Loads!$C$309*Multi!D$875)*LAFs!D$244/(24*Input!$F$58)*1000</f>
        <v>51.000097799922287</v>
      </c>
      <c r="E35" s="17">
        <f>(Loads!$B$309*Multi!E$849+Loads!$C$309*Multi!E$875)*LAFs!E$244/(24*Input!$F$58)*1000</f>
        <v>50.969341660626945</v>
      </c>
      <c r="F35" s="17">
        <f>(Loads!$B$309*Multi!F$849+Loads!$C$309*Multi!F$875)*LAFs!F$244/(24*Input!$F$58)*1000</f>
        <v>50.623954059828883</v>
      </c>
      <c r="G35" s="17">
        <f>(Loads!$B$309*Multi!G$849+Loads!$C$309*Multi!G$875)*LAFs!G$244/(24*Input!$F$58)*1000</f>
        <v>21.455164915967867</v>
      </c>
      <c r="H35" s="17">
        <f>(Loads!$B$309*Multi!H$849+Loads!$C$309*Multi!H$875)*LAFs!H$244/(24*Input!$F$58)*1000</f>
        <v>71.626550532534253</v>
      </c>
      <c r="I35" s="17">
        <f>(Loads!$B$309*Multi!I$849+Loads!$C$309*Multi!I$875)*LAFs!I$244/(24*Input!$F$58)*1000</f>
        <v>70.278920230887323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119.07574794956038</v>
      </c>
      <c r="C36" s="17">
        <f>(Loads!$B$310*Multi!C$850+Loads!$C$310*Multi!C$876)*LAFs!C$245/(24*Input!$F$58)*1000</f>
        <v>113.4779857567848</v>
      </c>
      <c r="D36" s="17">
        <f>(Loads!$B$310*Multi!D$850+Loads!$C$310*Multi!D$876)*LAFs!D$245/(24*Input!$F$58)*1000</f>
        <v>79.042900729799882</v>
      </c>
      <c r="E36" s="17">
        <f>(Loads!$B$310*Multi!E$850+Loads!$C$310*Multi!E$876)*LAFs!E$245/(24*Input!$F$58)*1000</f>
        <v>79.299305000473737</v>
      </c>
      <c r="F36" s="17">
        <f>(Loads!$B$310*Multi!F$850+Loads!$C$310*Multi!F$876)*LAFs!F$245/(24*Input!$F$58)*1000</f>
        <v>78.761942817508285</v>
      </c>
      <c r="G36" s="17">
        <f>(Loads!$B$310*Multi!G$850+Loads!$C$310*Multi!G$876)*LAFs!G$245/(24*Input!$F$58)*1000</f>
        <v>33.252455264839071</v>
      </c>
      <c r="H36" s="17">
        <f>(Loads!$B$310*Multi!H$850+Loads!$C$310*Multi!H$876)*LAFs!H$245/(24*Input!$F$58)*1000</f>
        <v>111.43827822282711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12221.206981847055</v>
      </c>
      <c r="C52" s="17">
        <f>(Loads!$B$312*Multi!C$852+Loads!$C$312*Multi!C$878+Loads!$D$312*Multi!C$895)*LAFs!C$247/(24*Input!$F$58)*1000</f>
        <v>12251.648569260078</v>
      </c>
      <c r="D52" s="17">
        <f>(Loads!$B$312*Multi!D$852+Loads!$C$312*Multi!D$878+Loads!$D$312*Multi!D$895)*LAFs!D$247/(24*Input!$F$58)*1000</f>
        <v>8533.8652706788871</v>
      </c>
      <c r="E52" s="17">
        <f>(Loads!$B$312*Multi!E$852+Loads!$C$312*Multi!E$878+Loads!$D$312*Multi!E$895)*LAFs!E$247/(24*Input!$F$58)*1000</f>
        <v>8322.7364699505433</v>
      </c>
      <c r="F52" s="17">
        <f>(Loads!$B$312*Multi!F$852+Loads!$C$312*Multi!F$878+Loads!$D$312*Multi!F$895)*LAFs!F$247/(24*Input!$F$58)*1000</f>
        <v>8266.3384493410049</v>
      </c>
      <c r="G52" s="17">
        <f>(Loads!$B$312*Multi!G$852+Loads!$C$312*Multi!G$878+Loads!$D$312*Multi!G$895)*LAFs!G$247/(24*Input!$F$58)*1000</f>
        <v>3590.1006988528807</v>
      </c>
      <c r="H52" s="17">
        <f>(Loads!$B$312*Multi!H$852+Loads!$C$312*Multi!H$878+Loads!$D$312*Multi!H$895)*LAFs!H$247/(24*Input!$F$58)*1000</f>
        <v>11695.832924488779</v>
      </c>
      <c r="I52" s="17">
        <f>(Loads!$B$312*Multi!I$852+Loads!$C$312*Multi!I$878+Loads!$D$312*Multi!I$895)*LAFs!I$247/(24*Input!$F$58)*1000</f>
        <v>11475.779623933959</v>
      </c>
      <c r="J52" s="17">
        <f>(Loads!$B$312*Multi!J$852+Loads!$C$312*Multi!J$878+Loads!$D$312*Multi!J$895)*LAFs!J$247/(24*Input!$F$58)*1000</f>
        <v>11253.462860001657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225476.06253441275</v>
      </c>
      <c r="C53" s="17">
        <f>(Loads!$B$313*Multi!C$853+Loads!$C$313*Multi!C$879+Loads!$D$313*Multi!C$896)*LAFs!C$248/(24*Input!$F$58)*1000</f>
        <v>217106.83684218369</v>
      </c>
      <c r="D53" s="17">
        <f>(Loads!$B$313*Multi!D$853+Loads!$C$313*Multi!D$879+Loads!$D$313*Multi!D$896)*LAFs!D$248/(24*Input!$F$58)*1000</f>
        <v>151225.40321660187</v>
      </c>
      <c r="E53" s="17">
        <f>(Loads!$B$313*Multi!E$853+Loads!$C$313*Multi!E$879+Loads!$D$313*Multi!E$896)*LAFs!E$248/(24*Input!$F$58)*1000</f>
        <v>149967.59487839972</v>
      </c>
      <c r="F53" s="17">
        <f>(Loads!$B$313*Multi!F$853+Loads!$C$313*Multi!F$879+Loads!$D$313*Multi!F$896)*LAFs!F$248/(24*Input!$F$58)*1000</f>
        <v>148951.35754621311</v>
      </c>
      <c r="G53" s="17">
        <f>(Loads!$B$313*Multi!G$853+Loads!$C$313*Multi!G$879+Loads!$D$313*Multi!G$896)*LAFs!G$248/(24*Input!$F$58)*1000</f>
        <v>63618.818501576963</v>
      </c>
      <c r="H53" s="17">
        <f>(Loads!$B$313*Multi!H$853+Loads!$C$313*Multi!H$879+Loads!$D$313*Multi!H$896)*LAFs!H$248/(24*Input!$F$58)*1000</f>
        <v>210747.50355463382</v>
      </c>
      <c r="I53" s="17">
        <f>(Loads!$B$313*Multi!I$853+Loads!$C$313*Multi!I$879+Loads!$D$313*Multi!I$896)*LAFs!I$248/(24*Input!$F$58)*1000</f>
        <v>206782.35767401982</v>
      </c>
      <c r="J53" s="17">
        <f>(Loads!$B$313*Multi!J$853+Loads!$C$313*Multi!J$879+Loads!$D$313*Multi!J$896)*LAFs!J$248/(24*Input!$F$58)*1000</f>
        <v>202776.42639066701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3930.6478454701005</v>
      </c>
      <c r="C54" s="17">
        <f>(Loads!$B$314*Multi!C$854+Loads!$C$314*Multi!C$880+Loads!$D$314*Multi!C$897)*LAFs!C$249/(24*Input!$F$58)*1000</f>
        <v>3801.2204461853207</v>
      </c>
      <c r="D54" s="17">
        <f>(Loads!$B$314*Multi!D$854+Loads!$C$314*Multi!D$880+Loads!$D$314*Multi!D$897)*LAFs!D$249/(24*Input!$F$58)*1000</f>
        <v>2647.7337289355928</v>
      </c>
      <c r="E54" s="17">
        <f>(Loads!$B$314*Multi!E$854+Loads!$C$314*Multi!E$880+Loads!$D$314*Multi!E$897)*LAFs!E$249/(24*Input!$F$58)*1000</f>
        <v>2613.2110871397199</v>
      </c>
      <c r="F54" s="17">
        <f>(Loads!$B$314*Multi!F$854+Loads!$C$314*Multi!F$880+Loads!$D$314*Multi!F$897)*LAFs!F$249/(24*Input!$F$58)*1000</f>
        <v>2595.5029771591021</v>
      </c>
      <c r="G54" s="17">
        <f>(Loads!$B$314*Multi!G$854+Loads!$C$314*Multi!G$880+Loads!$D$314*Multi!G$897)*LAFs!G$249/(24*Input!$F$58)*1000</f>
        <v>1113.8716641435592</v>
      </c>
      <c r="H54" s="17">
        <f>(Loads!$B$314*Multi!H$854+Loads!$C$314*Multi!H$880+Loads!$D$314*Multi!H$897)*LAFs!H$249/(24*Input!$F$58)*1000</f>
        <v>3672.3114304963065</v>
      </c>
      <c r="I54" s="17">
        <f>(Loads!$B$314*Multi!I$854+Loads!$C$314*Multi!I$880+Loads!$D$314*Multi!I$897)*LAFs!I$249/(24*Input!$F$58)*1000</f>
        <v>3603.2180827917659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276703.5098483052</v>
      </c>
      <c r="C55" s="17">
        <f>(Loads!$B$315*Multi!C$855+Loads!$C$315*Multi!C$881+Loads!$D$315*Multi!C$898)*LAFs!C$250/(24*Input!$F$58)*1000</f>
        <v>270144.23791616439</v>
      </c>
      <c r="D55" s="17">
        <f>(Loads!$B$315*Multi!D$855+Loads!$C$315*Multi!D$881+Loads!$D$315*Multi!D$898)*LAFs!D$250/(24*Input!$F$58)*1000</f>
        <v>188168.51601596331</v>
      </c>
      <c r="E55" s="17">
        <f>(Loads!$B$315*Multi!E$855+Loads!$C$315*Multi!E$881+Loads!$D$315*Multi!E$898)*LAFs!E$250/(24*Input!$F$58)*1000</f>
        <v>186293.93633217708</v>
      </c>
      <c r="F55" s="17">
        <f>(Loads!$B$315*Multi!F$855+Loads!$C$315*Multi!F$881+Loads!$D$315*Multi!F$898)*LAFs!F$250/(24*Input!$F$58)*1000</f>
        <v>185031.5379252795</v>
      </c>
      <c r="G55" s="17">
        <f>(Loads!$B$315*Multi!G$855+Loads!$C$315*Multi!G$881+Loads!$D$315*Multi!G$898)*LAFs!G$250/(24*Input!$F$58)*1000</f>
        <v>79160.368651716301</v>
      </c>
      <c r="H55" s="17">
        <f>(Loads!$B$315*Multi!H$855+Loads!$C$315*Multi!H$881+Loads!$D$315*Multi!H$898)*LAFs!H$250/(24*Input!$F$58)*1000</f>
        <v>261796.43703165828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19264.468912250319</v>
      </c>
      <c r="C56" s="17">
        <f>(Loads!$B$320*Multi!C$860+Loads!$C$320*Multi!C$882+Loads!$D$320*Multi!C$899)*LAFs!C$255/(24*Input!$F$58)*1000</f>
        <v>25294.16046291808</v>
      </c>
      <c r="D56" s="17">
        <f>(Loads!$B$320*Multi!D$860+Loads!$C$320*Multi!D$882+Loads!$D$320*Multi!D$899)*LAFs!D$255/(24*Input!$F$58)*1000</f>
        <v>17618.605064062169</v>
      </c>
      <c r="E56" s="17">
        <f>(Loads!$B$320*Multi!E$860+Loads!$C$320*Multi!E$882+Loads!$D$320*Multi!E$899)*LAFs!E$255/(24*Input!$F$58)*1000</f>
        <v>15868.131181772553</v>
      </c>
      <c r="F56" s="17">
        <f>(Loads!$B$320*Multi!F$860+Loads!$C$320*Multi!F$882+Loads!$D$320*Multi!F$899)*LAFs!F$255/(24*Input!$F$58)*1000</f>
        <v>15760.602703290069</v>
      </c>
      <c r="G56" s="17">
        <f>(Loads!$B$320*Multi!G$860+Loads!$C$320*Multi!G$882+Loads!$D$320*Multi!G$899)*LAFs!G$255/(24*Input!$F$58)*1000</f>
        <v>7411.9480853100704</v>
      </c>
      <c r="H56" s="17">
        <f>(Loads!$B$320*Multi!H$860+Loads!$C$320*Multi!H$882+Loads!$D$320*Multi!H$899)*LAFs!H$255/(24*Input!$F$58)*1000</f>
        <v>22299.277622926507</v>
      </c>
      <c r="I56" s="17">
        <f>(Loads!$B$320*Multi!I$860+Loads!$C$320*Multi!I$882+Loads!$D$320*Multi!I$899)*LAFs!I$255/(24*Input!$F$58)*1000</f>
        <v>21879.723951751974</v>
      </c>
      <c r="J56" s="17">
        <f>(Loads!$B$320*Multi!J$860+Loads!$C$320*Multi!J$882+Loads!$D$320*Multi!J$899)*LAFs!J$255/(24*Input!$F$58)*1000</f>
        <v>21455.854760804745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-307.98541536761826</v>
      </c>
      <c r="C57" s="17">
        <f>(Loads!$B$324*Multi!C$861+Loads!$C$324*Multi!C$883+Loads!$D$324*Multi!C$900)*LAFs!C$259/(24*Input!$F$58)*1000</f>
        <v>-301.19329991620361</v>
      </c>
      <c r="D57" s="17">
        <f>(Loads!$B$324*Multi!D$861+Loads!$C$324*Multi!D$883+Loads!$D$324*Multi!D$900)*LAFs!D$259/(24*Input!$F$58)*1000</f>
        <v>-209.79568809745024</v>
      </c>
      <c r="E57" s="17">
        <f>(Loads!$B$324*Multi!E$861+Loads!$C$324*Multi!E$883+Loads!$D$324*Multi!E$900)*LAFs!E$259/(24*Input!$F$58)*1000</f>
        <v>-209.47506946988602</v>
      </c>
      <c r="F57" s="17">
        <f>(Loads!$B$324*Multi!F$861+Loads!$C$324*Multi!F$883+Loads!$D$324*Multi!F$900)*LAFs!F$259/(24*Input!$F$58)*1000</f>
        <v>-208.05558690813467</v>
      </c>
      <c r="G57" s="17">
        <f>(Loads!$B$324*Multi!G$861+Loads!$C$324*Multi!G$883+Loads!$D$324*Multi!G$900)*LAFs!G$259/(24*Input!$F$58)*1000</f>
        <v>-88.258675590159555</v>
      </c>
      <c r="H57" s="17">
        <f>(Loads!$B$324*Multi!H$861+Loads!$C$324*Multi!H$883+Loads!$D$324*Multi!H$900)*LAFs!H$259/(24*Input!$F$58)*1000</f>
        <v>-294.37258084660067</v>
      </c>
      <c r="I57" s="17">
        <f>(Loads!$B$324*Multi!I$861+Loads!$C$324*Multi!I$883+Loads!$D$324*Multi!I$900)*LAFs!I$259/(24*Input!$F$58)*1000</f>
        <v>-288.83405627752069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0</v>
      </c>
      <c r="C58" s="17">
        <f>(Loads!$B$326*Multi!C$862+Loads!$C$326*Multi!C$884+Loads!$D$326*Multi!C$901)*LAFs!C$261/(24*Input!$F$58)*1000</f>
        <v>0</v>
      </c>
      <c r="D58" s="17">
        <f>(Loads!$B$326*Multi!D$862+Loads!$C$326*Multi!D$884+Loads!$D$326*Multi!D$901)*LAFs!D$261/(24*Input!$F$58)*1000</f>
        <v>0</v>
      </c>
      <c r="E58" s="17">
        <f>(Loads!$B$326*Multi!E$862+Loads!$C$326*Multi!E$884+Loads!$D$326*Multi!E$901)*LAFs!E$261/(24*Input!$F$58)*1000</f>
        <v>0</v>
      </c>
      <c r="F58" s="17">
        <f>(Loads!$B$326*Multi!F$862+Loads!$C$326*Multi!F$884+Loads!$D$326*Multi!F$901)*LAFs!F$261/(24*Input!$F$58)*1000</f>
        <v>0</v>
      </c>
      <c r="G58" s="17">
        <f>(Loads!$B$326*Multi!G$862+Loads!$C$326*Multi!G$884+Loads!$D$326*Multi!G$901)*LAFs!G$261/(24*Input!$F$58)*1000</f>
        <v>0</v>
      </c>
      <c r="H58" s="17">
        <f>(Loads!$B$326*Multi!H$862+Loads!$C$326*Multi!H$884+Loads!$D$326*Multi!H$901)*LAFs!H$261/(24*Input!$F$58)*1000</f>
        <v>0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-18406.372860423493</v>
      </c>
      <c r="C59" s="17">
        <f>(Loads!$B$328*Multi!C$863+Loads!$C$328*Multi!C$885+Loads!$D$328*Multi!C$902)*LAFs!C$263/(24*Input!$F$58)*1000</f>
        <v>-18532.55429054319</v>
      </c>
      <c r="D59" s="17">
        <f>(Loads!$B$328*Multi!D$863+Loads!$C$328*Multi!D$885+Loads!$D$328*Multi!D$902)*LAFs!D$263/(24*Input!$F$58)*1000</f>
        <v>-12908.819620720564</v>
      </c>
      <c r="E59" s="17">
        <f>(Loads!$B$328*Multi!E$863+Loads!$C$328*Multi!E$885+Loads!$D$328*Multi!E$902)*LAFs!E$263/(24*Input!$F$58)*1000</f>
        <v>-12426.474979218387</v>
      </c>
      <c r="F59" s="17">
        <f>(Loads!$B$328*Multi!F$863+Loads!$C$328*Multi!F$885+Loads!$D$328*Multi!F$902)*LAFs!F$263/(24*Input!$F$58)*1000</f>
        <v>-12342.268469194647</v>
      </c>
      <c r="G59" s="17">
        <f>(Loads!$B$328*Multi!G$863+Loads!$C$328*Multi!G$885+Loads!$D$328*Multi!G$902)*LAFs!G$263/(24*Input!$F$58)*1000</f>
        <v>-5430.5945631630439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790678.79063633329</v>
      </c>
      <c r="C70" s="17">
        <f>Multi!$B119*Loads!$B46*LAFs!C237/(24*Input!$F$58)*1000</f>
        <v>783626.15523918066</v>
      </c>
      <c r="D70" s="17">
        <f>Multi!$B119*Loads!$B46*LAFs!D237/(24*Input!$F$58)*1000</f>
        <v>545833.48466019053</v>
      </c>
      <c r="E70" s="17">
        <f>Multi!$B119*Loads!$B46*LAFs!E237/(24*Input!$F$58)*1000</f>
        <v>539449.46729574387</v>
      </c>
      <c r="F70" s="17">
        <f>Multi!$B119*Loads!$B46*LAFs!F237/(24*Input!$F$58)*1000</f>
        <v>535793.95299654722</v>
      </c>
      <c r="G70" s="17">
        <f>Multi!$B119*Loads!$B46*LAFs!G237/(24*Input!$F$58)*1000</f>
        <v>229625.97985566308</v>
      </c>
      <c r="H70" s="17">
        <f>Multi!$B119*Loads!$B46*LAFs!H237/(24*Input!$F$58)*1000</f>
        <v>758081.29495333973</v>
      </c>
      <c r="I70" s="17">
        <f>Multi!$B119*Loads!$B46*LAFs!I237/(24*Input!$F$58)*1000</f>
        <v>743818.24142646603</v>
      </c>
      <c r="J70" s="17">
        <f>Multi!$B119*Loads!$B46*LAFs!J237/(24*Input!$F$58)*1000</f>
        <v>729408.47844680189</v>
      </c>
      <c r="K70" s="10"/>
    </row>
    <row r="71" spans="1:11" x14ac:dyDescent="0.25">
      <c r="A71" s="11" t="s">
        <v>172</v>
      </c>
      <c r="B71" s="17">
        <f>Multi!$B120*Loads!$B47*LAFs!B238/(24*Input!$F$58)*1000</f>
        <v>50868.569832377529</v>
      </c>
      <c r="C71" s="17">
        <f>Multi!$B120*Loads!$B47*LAFs!C238/(24*Input!$F$58)*1000</f>
        <v>50414.836305626901</v>
      </c>
      <c r="D71" s="17">
        <f>Multi!$B120*Loads!$B47*LAFs!D238/(24*Input!$F$58)*1000</f>
        <v>35116.369706769503</v>
      </c>
      <c r="E71" s="17">
        <f>Multi!$B120*Loads!$B47*LAFs!E238/(24*Input!$F$58)*1000</f>
        <v>34705.651932421315</v>
      </c>
      <c r="F71" s="17">
        <f>Multi!$B120*Loads!$B47*LAFs!F238/(24*Input!$F$58)*1000</f>
        <v>34470.473264921857</v>
      </c>
      <c r="G71" s="17">
        <f>Multi!$B120*Loads!$B47*LAFs!G238/(24*Input!$F$58)*1000</f>
        <v>14773.059970680795</v>
      </c>
      <c r="H71" s="17">
        <f>Multi!$B120*Loads!$B47*LAFs!H238/(24*Input!$F$58)*1000</f>
        <v>48771.399647533595</v>
      </c>
      <c r="I71" s="17">
        <f>Multi!$B120*Loads!$B47*LAFs!I238/(24*Input!$F$58)*1000</f>
        <v>47853.781592076717</v>
      </c>
      <c r="J71" s="17">
        <f>Multi!$B120*Loads!$B47*LAFs!J238/(24*Input!$F$58)*1000</f>
        <v>46926.724937617648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146729.40384205556</v>
      </c>
      <c r="C73" s="17">
        <f>Multi!$B122*Loads!$B49*LAFs!C240/(24*Input!$F$58)*1000</f>
        <v>145420.61827755757</v>
      </c>
      <c r="D73" s="17">
        <f>Multi!$B122*Loads!$B49*LAFs!D240/(24*Input!$F$58)*1000</f>
        <v>101292.48785940719</v>
      </c>
      <c r="E73" s="17">
        <f>Multi!$B122*Loads!$B49*LAFs!E240/(24*Input!$F$58)*1000</f>
        <v>100107.78039906324</v>
      </c>
      <c r="F73" s="17">
        <f>Multi!$B122*Loads!$B49*LAFs!F240/(24*Input!$F$58)*1000</f>
        <v>99429.412090453916</v>
      </c>
      <c r="G73" s="17">
        <f>Multi!$B122*Loads!$B49*LAFs!G240/(24*Input!$F$58)*1000</f>
        <v>42612.605181623112</v>
      </c>
      <c r="H73" s="17">
        <f>Multi!$B122*Loads!$B49*LAFs!H240/(24*Input!$F$58)*1000</f>
        <v>140680.1570873016</v>
      </c>
      <c r="I73" s="17">
        <f>Multi!$B122*Loads!$B49*LAFs!I240/(24*Input!$F$58)*1000</f>
        <v>138033.30558989241</v>
      </c>
      <c r="J73" s="17">
        <f>Multi!$B122*Loads!$B49*LAFs!J240/(24*Input!$F$58)*1000</f>
        <v>135359.22863658261</v>
      </c>
      <c r="K73" s="10"/>
    </row>
    <row r="74" spans="1:11" x14ac:dyDescent="0.25">
      <c r="A74" s="11" t="s">
        <v>174</v>
      </c>
      <c r="B74" s="17">
        <f>Multi!$B123*Loads!$B50*LAFs!B241/(24*Input!$F$58)*1000</f>
        <v>48367.632766642833</v>
      </c>
      <c r="C74" s="17">
        <f>Multi!$B123*Loads!$B50*LAFs!C241/(24*Input!$F$58)*1000</f>
        <v>47936.206904502316</v>
      </c>
      <c r="D74" s="17">
        <f>Multi!$B123*Loads!$B50*LAFs!D241/(24*Input!$F$58)*1000</f>
        <v>33389.88455290925</v>
      </c>
      <c r="E74" s="17">
        <f>Multi!$B123*Loads!$B50*LAFs!E241/(24*Input!$F$58)*1000</f>
        <v>32999.359587378145</v>
      </c>
      <c r="F74" s="17">
        <f>Multi!$B123*Loads!$B50*LAFs!F241/(24*Input!$F$58)*1000</f>
        <v>32775.743404307825</v>
      </c>
      <c r="G74" s="17">
        <f>Multi!$B123*Loads!$B50*LAFs!G241/(24*Input!$F$58)*1000</f>
        <v>14046.747173274782</v>
      </c>
      <c r="H74" s="17">
        <f>Multi!$B123*Loads!$B50*LAFs!H241/(24*Input!$F$58)*1000</f>
        <v>46373.569287289392</v>
      </c>
      <c r="I74" s="17">
        <f>Multi!$B123*Loads!$B50*LAFs!I241/(24*Input!$F$58)*1000</f>
        <v>45501.065631837104</v>
      </c>
      <c r="J74" s="17">
        <f>Multi!$B123*Loads!$B50*LAFs!J241/(24*Input!$F$58)*1000</f>
        <v>44619.587423102239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50304.405350245717</v>
      </c>
      <c r="C76" s="17">
        <f>Multi!$B125*Loads!$B52*LAFs!C243/(24*Input!$F$58)*1000</f>
        <v>49855.704014118652</v>
      </c>
      <c r="D76" s="17">
        <f>Multi!$B125*Loads!$B52*LAFs!D243/(24*Input!$F$58)*1000</f>
        <v>34726.907046520711</v>
      </c>
      <c r="E76" s="17">
        <f>Multi!$B125*Loads!$B52*LAFs!E243/(24*Input!$F$58)*1000</f>
        <v>34320.744391005843</v>
      </c>
      <c r="F76" s="17">
        <f>Multi!$B125*Loads!$B52*LAFs!F243/(24*Input!$F$58)*1000</f>
        <v>34088.174003070671</v>
      </c>
      <c r="G76" s="17">
        <f>Multi!$B125*Loads!$B52*LAFs!G243/(24*Input!$F$58)*1000</f>
        <v>14609.217429887429</v>
      </c>
      <c r="H76" s="17">
        <f>Multi!$B125*Loads!$B52*LAFs!H243/(24*Input!$F$58)*1000</f>
        <v>48230.494103783043</v>
      </c>
      <c r="I76" s="17">
        <f>Multi!$B125*Loads!$B52*LAFs!I243/(24*Input!$F$58)*1000</f>
        <v>47323.053010579228</v>
      </c>
      <c r="J76" s="17">
        <f>Multi!$B125*Loads!$B52*LAFs!J243/(24*Input!$F$58)*1000</f>
        <v>46406.277998381651</v>
      </c>
      <c r="K76" s="10"/>
    </row>
    <row r="77" spans="1:11" x14ac:dyDescent="0.25">
      <c r="A77" s="11" t="s">
        <v>176</v>
      </c>
      <c r="B77" s="17">
        <f>Multi!$B126*Loads!$B53*LAFs!B244/(24*Input!$F$58)*1000</f>
        <v>71.147753764556938</v>
      </c>
      <c r="C77" s="17">
        <f>Multi!$B126*Loads!$B53*LAFs!C244/(24*Input!$F$58)*1000</f>
        <v>70.513135544655057</v>
      </c>
      <c r="D77" s="17">
        <f>Multi!$B126*Loads!$B53*LAFs!D244/(24*Input!$F$58)*1000</f>
        <v>49.115806346341088</v>
      </c>
      <c r="E77" s="17">
        <f>Multi!$B126*Loads!$B53*LAFs!E244/(24*Input!$F$58)*1000</f>
        <v>48.541352470945277</v>
      </c>
      <c r="F77" s="17">
        <f>Multi!$B126*Loads!$B53*LAFs!F244/(24*Input!$F$58)*1000</f>
        <v>48.212417846263165</v>
      </c>
      <c r="G77" s="17">
        <f>Multi!$B126*Loads!$B53*LAFs!G244/(24*Input!$F$58)*1000</f>
        <v>20.662464791255648</v>
      </c>
      <c r="H77" s="17">
        <f>Multi!$B126*Loads!$B53*LAFs!H244/(24*Input!$F$58)*1000</f>
        <v>68.214529016833126</v>
      </c>
      <c r="I77" s="17">
        <f>Multi!$B126*Loads!$B53*LAFs!I244/(24*Input!$F$58)*1000</f>
        <v>66.931094792621764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108.86717144142239</v>
      </c>
      <c r="C78" s="17">
        <f>Multi!$B127*Loads!$B54*LAFs!C245/(24*Input!$F$58)*1000</f>
        <v>107.89610648307472</v>
      </c>
      <c r="D78" s="17">
        <f>Multi!$B127*Loads!$B54*LAFs!D245/(24*Input!$F$58)*1000</f>
        <v>75.154852079877358</v>
      </c>
      <c r="E78" s="17">
        <f>Multi!$B127*Loads!$B54*LAFs!E245/(24*Input!$F$58)*1000</f>
        <v>74.27584796198407</v>
      </c>
      <c r="F78" s="17">
        <f>Multi!$B127*Loads!$B54*LAFs!F245/(24*Input!$F$58)*1000</f>
        <v>73.77252663019911</v>
      </c>
      <c r="G78" s="17">
        <f>Multi!$B127*Loads!$B54*LAFs!G245/(24*Input!$F$58)*1000</f>
        <v>31.616797127228182</v>
      </c>
      <c r="H78" s="17">
        <f>Multi!$B127*Loads!$B54*LAFs!H245/(24*Input!$F$58)*1000</f>
        <v>104.37887961785464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11580.087839895252</v>
      </c>
      <c r="C80" s="17">
        <f>Multi!$B129*Loads!$B56*LAFs!C247/(24*Input!$F$58)*1000</f>
        <v>11476.796669866455</v>
      </c>
      <c r="D80" s="17">
        <f>Multi!$B129*Loads!$B56*LAFs!D247/(24*Input!$F$58)*1000</f>
        <v>7994.1434792176287</v>
      </c>
      <c r="E80" s="17">
        <f>Multi!$B129*Loads!$B56*LAFs!E247/(24*Input!$F$58)*1000</f>
        <v>7900.6447250747324</v>
      </c>
      <c r="F80" s="17">
        <f>Multi!$B129*Loads!$B56*LAFs!F247/(24*Input!$F$58)*1000</f>
        <v>7847.1069583026883</v>
      </c>
      <c r="G80" s="17">
        <f>Multi!$B129*Loads!$B56*LAFs!G247/(24*Input!$F$58)*1000</f>
        <v>3363.04583927258</v>
      </c>
      <c r="H80" s="17">
        <f>Multi!$B129*Loads!$B56*LAFs!H247/(24*Input!$F$58)*1000</f>
        <v>11102.672904981066</v>
      </c>
      <c r="I80" s="17">
        <f>Multi!$B129*Loads!$B56*LAFs!I247/(24*Input!$F$58)*1000</f>
        <v>10893.779717681329</v>
      </c>
      <c r="J80" s="17">
        <f>Multi!$B129*Loads!$B56*LAFs!J247/(24*Input!$F$58)*1000</f>
        <v>10682.737859681965</v>
      </c>
      <c r="K80" s="10"/>
    </row>
    <row r="81" spans="1:11" x14ac:dyDescent="0.25">
      <c r="A81" s="11" t="s">
        <v>179</v>
      </c>
      <c r="B81" s="17">
        <f>Multi!$B130*Loads!$B57*LAFs!B248/(24*Input!$F$58)*1000</f>
        <v>216411.6767002712</v>
      </c>
      <c r="C81" s="17">
        <f>Multi!$B130*Loads!$B57*LAFs!C248/(24*Input!$F$58)*1000</f>
        <v>214481.34459888126</v>
      </c>
      <c r="D81" s="17">
        <f>Multi!$B130*Loads!$B57*LAFs!D248/(24*Input!$F$58)*1000</f>
        <v>149396.62099624245</v>
      </c>
      <c r="E81" s="17">
        <f>Multi!$B130*Loads!$B57*LAFs!E248/(24*Input!$F$58)*1000</f>
        <v>147649.29209570159</v>
      </c>
      <c r="F81" s="17">
        <f>Multi!$B130*Loads!$B57*LAFs!F248/(24*Input!$F$58)*1000</f>
        <v>146648.76446291371</v>
      </c>
      <c r="G81" s="17">
        <f>Multi!$B130*Loads!$B57*LAFs!G248/(24*Input!$F$58)*1000</f>
        <v>62849.47048410587</v>
      </c>
      <c r="H81" s="17">
        <f>Multi!$B130*Loads!$B57*LAFs!H248/(24*Input!$F$58)*1000</f>
        <v>207489.62291492923</v>
      </c>
      <c r="I81" s="17">
        <f>Multi!$B130*Loads!$B57*LAFs!I248/(24*Input!$F$58)*1000</f>
        <v>203585.77300119589</v>
      </c>
      <c r="J81" s="17">
        <f>Multi!$B130*Loads!$B57*LAFs!J248/(24*Input!$F$58)*1000</f>
        <v>199641.76817368189</v>
      </c>
      <c r="K81" s="10"/>
    </row>
    <row r="82" spans="1:11" x14ac:dyDescent="0.25">
      <c r="A82" s="11" t="s">
        <v>180</v>
      </c>
      <c r="B82" s="17">
        <f>Multi!$B131*Loads!$B58*LAFs!B249/(24*Input!$F$58)*1000</f>
        <v>3847.1675131387542</v>
      </c>
      <c r="C82" s="17">
        <f>Multi!$B131*Loads!$B58*LAFs!C249/(24*Input!$F$58)*1000</f>
        <v>3812.8518465200737</v>
      </c>
      <c r="D82" s="17">
        <f>Multi!$B131*Loads!$B58*LAFs!D249/(24*Input!$F$58)*1000</f>
        <v>2655.8355613383901</v>
      </c>
      <c r="E82" s="17">
        <f>Multi!$B131*Loads!$B58*LAFs!E249/(24*Input!$F$58)*1000</f>
        <v>2624.7731571122104</v>
      </c>
      <c r="F82" s="17">
        <f>Multi!$B131*Loads!$B58*LAFs!F249/(24*Input!$F$58)*1000</f>
        <v>2606.9866981579162</v>
      </c>
      <c r="G82" s="17">
        <f>Multi!$B131*Loads!$B58*LAFs!G249/(24*Input!$F$58)*1000</f>
        <v>1117.2800134962504</v>
      </c>
      <c r="H82" s="17">
        <f>Multi!$B131*Loads!$B58*LAFs!H249/(24*Input!$F$58)*1000</f>
        <v>3688.5594565088736</v>
      </c>
      <c r="I82" s="17">
        <f>Multi!$B131*Loads!$B58*LAFs!I249/(24*Input!$F$58)*1000</f>
        <v>3619.1604074682546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270882.52145653608</v>
      </c>
      <c r="C83" s="17">
        <f>Multi!$B132*Loads!$B59*LAFs!C250/(24*Input!$F$58)*1000</f>
        <v>268466.3245357147</v>
      </c>
      <c r="D83" s="17">
        <f>Multi!$B132*Loads!$B59*LAFs!D250/(24*Input!$F$58)*1000</f>
        <v>186999.76826388089</v>
      </c>
      <c r="E83" s="17">
        <f>Multi!$B132*Loads!$B59*LAFs!E250/(24*Input!$F$58)*1000</f>
        <v>184812.63647132087</v>
      </c>
      <c r="F83" s="17">
        <f>Multi!$B132*Loads!$B59*LAFs!F250/(24*Input!$F$58)*1000</f>
        <v>183560.27591440009</v>
      </c>
      <c r="G83" s="17">
        <f>Multi!$B132*Loads!$B59*LAFs!G250/(24*Input!$F$58)*1000</f>
        <v>78668.689677600021</v>
      </c>
      <c r="H83" s="17">
        <f>Multi!$B132*Loads!$B59*LAFs!H250/(24*Input!$F$58)*1000</f>
        <v>259714.78567261374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846.19196551178095</v>
      </c>
      <c r="C84" s="17">
        <f>Multi!$B133*Loads!$B60*LAFs!C251/(24*Input!$F$58)*1000</f>
        <v>838.64416799978301</v>
      </c>
      <c r="D84" s="17">
        <f>Multi!$B133*Loads!$B60*LAFs!D251/(24*Input!$F$58)*1000</f>
        <v>584.15618920931627</v>
      </c>
      <c r="E84" s="17">
        <f>Multi!$B133*Loads!$B60*LAFs!E251/(24*Input!$F$58)*1000</f>
        <v>577.32395307821321</v>
      </c>
      <c r="F84" s="17">
        <f>Multi!$B133*Loads!$B60*LAFs!F251/(24*Input!$F$58)*1000</f>
        <v>573.4117868908487</v>
      </c>
      <c r="G84" s="17">
        <f>Multi!$B133*Loads!$B60*LAFs!G251/(24*Input!$F$58)*1000</f>
        <v>245.74790866750658</v>
      </c>
      <c r="H84" s="17">
        <f>Multi!$B133*Loads!$B60*LAFs!H251/(24*Input!$F$58)*1000</f>
        <v>811.30581544753704</v>
      </c>
      <c r="I84" s="17">
        <f>Multi!$B133*Loads!$B60*LAFs!I251/(24*Input!$F$58)*1000</f>
        <v>796.04135984175082</v>
      </c>
      <c r="J84" s="17">
        <f>Multi!$B133*Loads!$B60*LAFs!J251/(24*Input!$F$58)*1000</f>
        <v>780.6198943835617</v>
      </c>
      <c r="K84" s="10"/>
    </row>
    <row r="85" spans="1:11" x14ac:dyDescent="0.25">
      <c r="A85" s="11" t="s">
        <v>214</v>
      </c>
      <c r="B85" s="17">
        <f>Multi!$B134*Loads!$B61*LAFs!B252/(24*Input!$F$58)*1000</f>
        <v>1476.8715222761998</v>
      </c>
      <c r="C85" s="17">
        <f>Multi!$B134*Loads!$B61*LAFs!C252/(24*Input!$F$58)*1000</f>
        <v>1463.6982381330029</v>
      </c>
      <c r="D85" s="17">
        <f>Multi!$B134*Loads!$B61*LAFs!D252/(24*Input!$F$58)*1000</f>
        <v>1019.5365538395857</v>
      </c>
      <c r="E85" s="17">
        <f>Multi!$B134*Loads!$B61*LAFs!E252/(24*Input!$F$58)*1000</f>
        <v>1007.612149701111</v>
      </c>
      <c r="F85" s="17">
        <f>Multi!$B134*Loads!$B61*LAFs!F252/(24*Input!$F$58)*1000</f>
        <v>1000.7841874088479</v>
      </c>
      <c r="G85" s="17">
        <f>Multi!$B134*Loads!$B61*LAFs!G252/(24*Input!$F$58)*1000</f>
        <v>428.90750888950629</v>
      </c>
      <c r="H85" s="17">
        <f>Multi!$B134*Loads!$B61*LAFs!H252/(24*Input!$F$58)*1000</f>
        <v>1415.984201607095</v>
      </c>
      <c r="I85" s="17">
        <f>Multi!$B134*Loads!$B61*LAFs!I252/(24*Input!$F$58)*1000</f>
        <v>1389.3429184159925</v>
      </c>
      <c r="J85" s="17">
        <f>Multi!$B134*Loads!$B61*LAFs!J252/(24*Input!$F$58)*1000</f>
        <v>1362.4276035758301</v>
      </c>
      <c r="K85" s="10"/>
    </row>
    <row r="86" spans="1:11" x14ac:dyDescent="0.25">
      <c r="A86" s="11" t="s">
        <v>215</v>
      </c>
      <c r="B86" s="17">
        <f>Multi!$B135*Loads!$B62*LAFs!B253/(24*Input!$F$58)*1000</f>
        <v>94.068420126356102</v>
      </c>
      <c r="C86" s="17">
        <f>Multi!$B135*Loads!$B62*LAFs!C253/(24*Input!$F$58)*1000</f>
        <v>93.229355923048672</v>
      </c>
      <c r="D86" s="17">
        <f>Multi!$B135*Loads!$B62*LAFs!D253/(24*Input!$F$58)*1000</f>
        <v>64.938751566518022</v>
      </c>
      <c r="E86" s="17">
        <f>Multi!$B135*Loads!$B62*LAFs!E253/(24*Input!$F$58)*1000</f>
        <v>64.179234004336521</v>
      </c>
      <c r="F86" s="17">
        <f>Multi!$B135*Loads!$B62*LAFs!F253/(24*Input!$F$58)*1000</f>
        <v>63.744331160163867</v>
      </c>
      <c r="G86" s="17">
        <f>Multi!$B135*Loads!$B62*LAFs!G253/(24*Input!$F$58)*1000</f>
        <v>27.318999068641663</v>
      </c>
      <c r="H86" s="17">
        <f>Multi!$B135*Loads!$B62*LAFs!H253/(24*Input!$F$58)*1000</f>
        <v>90.19023981433952</v>
      </c>
      <c r="I86" s="17">
        <f>Multi!$B135*Loads!$B62*LAFs!I253/(24*Input!$F$58)*1000</f>
        <v>88.493339723759291</v>
      </c>
      <c r="J86" s="17">
        <f>Multi!$B135*Loads!$B62*LAFs!J253/(24*Input!$F$58)*1000</f>
        <v>86.778985356417081</v>
      </c>
      <c r="K86" s="10"/>
    </row>
    <row r="87" spans="1:11" x14ac:dyDescent="0.25">
      <c r="A87" s="11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11" t="s">
        <v>217</v>
      </c>
      <c r="B88" s="17">
        <f>Multi!$B137*Loads!$B64*LAFs!B255/(24*Input!$F$58)*1000</f>
        <v>35554.139922059956</v>
      </c>
      <c r="C88" s="17">
        <f>Multi!$B137*Loads!$B64*LAFs!C255/(24*Input!$F$58)*1000</f>
        <v>35237.006860317102</v>
      </c>
      <c r="D88" s="17">
        <f>Multi!$B137*Loads!$B64*LAFs!D255/(24*Input!$F$58)*1000</f>
        <v>24544.278052704107</v>
      </c>
      <c r="E88" s="17">
        <f>Multi!$B137*Loads!$B64*LAFs!E255/(24*Input!$F$58)*1000</f>
        <v>24257.210473140316</v>
      </c>
      <c r="F88" s="17">
        <f>Multi!$B137*Loads!$B64*LAFs!F255/(24*Input!$F$58)*1000</f>
        <v>24092.83440991478</v>
      </c>
      <c r="G88" s="17">
        <f>Multi!$B137*Loads!$B64*LAFs!G255/(24*Input!$F$58)*1000</f>
        <v>10325.500461392048</v>
      </c>
      <c r="H88" s="17">
        <f>Multi!$B137*Loads!$B64*LAFs!H255/(24*Input!$F$58)*1000</f>
        <v>34088.341248379635</v>
      </c>
      <c r="I88" s="17">
        <f>Multi!$B137*Loads!$B64*LAFs!I255/(24*Input!$F$58)*1000</f>
        <v>33446.980171269948</v>
      </c>
      <c r="J88" s="17">
        <f>Multi!$B137*Loads!$B64*LAFs!J255/(24*Input!$F$58)*1000</f>
        <v>32799.022068320985</v>
      </c>
      <c r="K88" s="10"/>
    </row>
    <row r="89" spans="1:11" x14ac:dyDescent="0.25">
      <c r="A89" s="11" t="s">
        <v>181</v>
      </c>
      <c r="B89" s="17">
        <f>Multi!$B138*Loads!$B65*LAFs!B256/(24*Input!$F$58)*1000</f>
        <v>-170.96640503736617</v>
      </c>
      <c r="C89" s="17">
        <f>Multi!$B138*Loads!$B65*LAFs!C256/(24*Input!$F$58)*1000</f>
        <v>-169.4414321480339</v>
      </c>
      <c r="D89" s="17">
        <f>Multi!$B138*Loads!$B65*LAFs!D256/(24*Input!$F$58)*1000</f>
        <v>-118.02414548930604</v>
      </c>
      <c r="E89" s="17">
        <f>Multi!$B138*Loads!$B65*LAFs!E256/(24*Input!$F$58)*1000</f>
        <v>-116.64374612685801</v>
      </c>
      <c r="F89" s="17">
        <f>Multi!$B138*Loads!$B65*LAFs!F256/(24*Input!$F$58)*1000</f>
        <v>-115.85332383945433</v>
      </c>
      <c r="G89" s="17">
        <f>Multi!$B138*Loads!$B65*LAFs!G256/(24*Input!$F$58)*1000</f>
        <v>-49.651424502623286</v>
      </c>
      <c r="H89" s="17">
        <f>Multi!$B138*Loads!$B65*LAFs!H256/(24*Input!$F$58)*1000</f>
        <v>-163.91793388050451</v>
      </c>
      <c r="I89" s="17">
        <f>Multi!$B138*Loads!$B65*LAFs!I256/(24*Input!$F$58)*1000</f>
        <v>-160.83387115462486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-2660.8680489199505</v>
      </c>
      <c r="C91" s="17">
        <f>Multi!$B140*Loads!$B67*LAFs!C258/(24*Input!$F$58)*1000</f>
        <v>-2637.1338443210611</v>
      </c>
      <c r="D91" s="17">
        <f>Multi!$B140*Loads!$B67*LAFs!D258/(24*Input!$F$58)*1000</f>
        <v>-1836.8911580315241</v>
      </c>
      <c r="E91" s="17">
        <f>Multi!$B140*Loads!$B67*LAFs!E258/(24*Input!$F$58)*1000</f>
        <v>-1815.4070509200442</v>
      </c>
      <c r="F91" s="17">
        <f>Multi!$B140*Loads!$B67*LAFs!F258/(24*Input!$F$58)*1000</f>
        <v>-1803.1051638373335</v>
      </c>
      <c r="G91" s="17">
        <f>Multi!$B140*Loads!$B67*LAFs!G258/(24*Input!$F$58)*1000</f>
        <v>-772.75935593028578</v>
      </c>
      <c r="H91" s="17">
        <f>Multi!$B140*Loads!$B67*LAFs!H258/(24*Input!$F$58)*1000</f>
        <v>-2551.1678321380164</v>
      </c>
      <c r="I91" s="17">
        <f>Multi!$B140*Loads!$B67*LAFs!I258/(24*Input!$F$58)*1000</f>
        <v>-2503.1684373658995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-310.07089701779108</v>
      </c>
      <c r="C92" s="17">
        <f>Multi!$B141*Loads!$B68*LAFs!C259/(24*Input!$F$58)*1000</f>
        <v>-307.30515066183455</v>
      </c>
      <c r="D92" s="17">
        <f>Multi!$B141*Loads!$B68*LAFs!D259/(24*Input!$F$58)*1000</f>
        <v>-214.05288748762692</v>
      </c>
      <c r="E92" s="17">
        <f>Multi!$B141*Loads!$B68*LAFs!E259/(24*Input!$F$58)*1000</f>
        <v>-211.54934494391202</v>
      </c>
      <c r="F92" s="17">
        <f>Multi!$B141*Loads!$B68*LAFs!F259/(24*Input!$F$58)*1000</f>
        <v>-210.11580630440827</v>
      </c>
      <c r="G92" s="17">
        <f>Multi!$B141*Loads!$B68*LAFs!G259/(24*Input!$F$58)*1000</f>
        <v>-90.049631273317814</v>
      </c>
      <c r="H92" s="17">
        <f>Multi!$B141*Loads!$B68*LAFs!H259/(24*Input!$F$58)*1000</f>
        <v>-297.28753309471819</v>
      </c>
      <c r="I92" s="17">
        <f>Multi!$B141*Loads!$B68*LAFs!I259/(24*Input!$F$58)*1000</f>
        <v>-291.69416464514688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-19.836379013336753</v>
      </c>
      <c r="C93" s="17">
        <f>Multi!$B142*Loads!$B69*LAFs!C260/(24*Input!$F$58)*1000</f>
        <v>-19.659444017182114</v>
      </c>
      <c r="D93" s="17">
        <f>Multi!$B142*Loads!$B69*LAFs!D260/(24*Input!$F$58)*1000</f>
        <v>-13.693752770548052</v>
      </c>
      <c r="E93" s="17">
        <f>Multi!$B142*Loads!$B69*LAFs!E260/(24*Input!$F$58)*1000</f>
        <v>-13.533591919430529</v>
      </c>
      <c r="F93" s="17">
        <f>Multi!$B142*Loads!$B69*LAFs!F260/(24*Input!$F$58)*1000</f>
        <v>-13.441883164894215</v>
      </c>
      <c r="G93" s="17">
        <f>Multi!$B142*Loads!$B69*LAFs!G260/(24*Input!$F$58)*1000</f>
        <v>-5.7608070706689505</v>
      </c>
      <c r="H93" s="17">
        <f>Multi!$B142*Loads!$B69*LAFs!H260/(24*Input!$F$58)*1000</f>
        <v>-19.018580070313281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0</v>
      </c>
      <c r="C94" s="17">
        <f>Multi!$B143*Loads!$B70*LAFs!C261/(24*Input!$F$58)*1000</f>
        <v>0</v>
      </c>
      <c r="D94" s="17">
        <f>Multi!$B143*Loads!$B70*LAFs!D261/(24*Input!$F$58)*1000</f>
        <v>0</v>
      </c>
      <c r="E94" s="17">
        <f>Multi!$B143*Loads!$B70*LAFs!E261/(24*Input!$F$58)*1000</f>
        <v>0</v>
      </c>
      <c r="F94" s="17">
        <f>Multi!$B143*Loads!$B70*LAFs!F261/(24*Input!$F$58)*1000</f>
        <v>0</v>
      </c>
      <c r="G94" s="17">
        <f>Multi!$B143*Loads!$B70*LAFs!G261/(24*Input!$F$58)*1000</f>
        <v>0</v>
      </c>
      <c r="H94" s="17">
        <f>Multi!$B143*Loads!$B70*LAFs!H261/(24*Input!$F$58)*1000</f>
        <v>0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-12870.221292612789</v>
      </c>
      <c r="C95" s="17">
        <f>Multi!$B144*Loads!$B71*LAFs!C262/(24*Input!$F$58)*1000</f>
        <v>-12755.422490200979</v>
      </c>
      <c r="D95" s="17">
        <f>Multi!$B144*Loads!$B71*LAFs!D262/(24*Input!$F$58)*1000</f>
        <v>-8884.7681507188863</v>
      </c>
      <c r="E95" s="17">
        <f>Multi!$B144*Loads!$B71*LAFs!E262/(24*Input!$F$58)*1000</f>
        <v>-8780.8527337514133</v>
      </c>
      <c r="F95" s="17">
        <f>Multi!$B144*Loads!$B71*LAFs!F262/(24*Input!$F$58)*1000</f>
        <v>-8721.3503434936611</v>
      </c>
      <c r="G95" s="17">
        <f>Multi!$B144*Loads!$B71*LAFs!G262/(24*Input!$F$58)*1000</f>
        <v>-3737.7215757829972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-16109.022820808128</v>
      </c>
      <c r="C96" s="17">
        <f>Multi!$B145*Loads!$B72*LAFs!C263/(24*Input!$F$58)*1000</f>
        <v>-15965.33480754027</v>
      </c>
      <c r="D96" s="17">
        <f>Multi!$B145*Loads!$B72*LAFs!D263/(24*Input!$F$58)*1000</f>
        <v>-11120.627193851764</v>
      </c>
      <c r="E96" s="17">
        <f>Multi!$B145*Loads!$B72*LAFs!E263/(24*Input!$F$58)*1000</f>
        <v>-10990.561378718996</v>
      </c>
      <c r="F96" s="17">
        <f>Multi!$B145*Loads!$B72*LAFs!F263/(24*Input!$F$58)*1000</f>
        <v>-10916.085164148781</v>
      </c>
      <c r="G96" s="17">
        <f>Multi!$B145*Loads!$B72*LAFs!G263/(24*Input!$F$58)*1000</f>
        <v>-4678.3222132066203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790678.79063633329</v>
      </c>
      <c r="C107" s="33">
        <f t="shared" si="0"/>
        <v>783626.15523918066</v>
      </c>
      <c r="D107" s="33">
        <f t="shared" si="0"/>
        <v>545833.48466019053</v>
      </c>
      <c r="E107" s="33">
        <f t="shared" si="0"/>
        <v>539449.46729574387</v>
      </c>
      <c r="F107" s="33">
        <f t="shared" si="0"/>
        <v>535793.95299654722</v>
      </c>
      <c r="G107" s="33">
        <f t="shared" si="0"/>
        <v>229625.97985566308</v>
      </c>
      <c r="H107" s="33">
        <f t="shared" si="0"/>
        <v>758081.29495333973</v>
      </c>
      <c r="I107" s="33">
        <f t="shared" si="0"/>
        <v>743818.24142646603</v>
      </c>
      <c r="J107" s="33">
        <f t="shared" si="0"/>
        <v>729408.47844680189</v>
      </c>
      <c r="K107" s="10"/>
    </row>
    <row r="108" spans="1:11" x14ac:dyDescent="0.25">
      <c r="A108" s="11" t="s">
        <v>172</v>
      </c>
      <c r="B108" s="33">
        <f t="shared" ref="B108:J108" si="1">B$32</f>
        <v>46670.560303432518</v>
      </c>
      <c r="C108" s="33">
        <f t="shared" si="1"/>
        <v>48903.908041249284</v>
      </c>
      <c r="D108" s="33">
        <f t="shared" si="1"/>
        <v>34063.935157331718</v>
      </c>
      <c r="E108" s="33">
        <f t="shared" si="1"/>
        <v>33360.867551650132</v>
      </c>
      <c r="F108" s="33">
        <f t="shared" si="1"/>
        <v>33134.801653429851</v>
      </c>
      <c r="G108" s="33">
        <f t="shared" si="1"/>
        <v>14330.312646743616</v>
      </c>
      <c r="H108" s="33">
        <f t="shared" si="1"/>
        <v>46881.591710715024</v>
      </c>
      <c r="I108" s="33">
        <f t="shared" si="1"/>
        <v>45999.529778246259</v>
      </c>
      <c r="J108" s="33">
        <f t="shared" si="1"/>
        <v>45108.394976269155</v>
      </c>
      <c r="K108" s="10"/>
    </row>
    <row r="109" spans="1:11" x14ac:dyDescent="0.25">
      <c r="A109" s="11" t="s">
        <v>211</v>
      </c>
      <c r="B109" s="33">
        <f t="shared" ref="B109:J109" si="2">B$13</f>
        <v>76.599540931518121</v>
      </c>
      <c r="C109" s="33">
        <f t="shared" si="2"/>
        <v>93.997455529155943</v>
      </c>
      <c r="D109" s="33">
        <f t="shared" si="2"/>
        <v>65.473770059411081</v>
      </c>
      <c r="E109" s="33">
        <f t="shared" si="2"/>
        <v>85.586489121791615</v>
      </c>
      <c r="F109" s="33">
        <f t="shared" si="2"/>
        <v>85.006522593376786</v>
      </c>
      <c r="G109" s="33">
        <f t="shared" si="2"/>
        <v>27.544075303654889</v>
      </c>
      <c r="H109" s="33">
        <f t="shared" si="2"/>
        <v>120.27357600186029</v>
      </c>
      <c r="I109" s="33">
        <f t="shared" si="2"/>
        <v>118.01066770455343</v>
      </c>
      <c r="J109" s="33">
        <f t="shared" si="2"/>
        <v>115.72448318260173</v>
      </c>
      <c r="K109" s="10"/>
    </row>
    <row r="110" spans="1:11" x14ac:dyDescent="0.25">
      <c r="A110" s="11" t="s">
        <v>173</v>
      </c>
      <c r="B110" s="33">
        <f t="shared" ref="B110:J110" si="3">B$14</f>
        <v>146757.85571494995</v>
      </c>
      <c r="C110" s="33">
        <f t="shared" si="3"/>
        <v>145064.55345321755</v>
      </c>
      <c r="D110" s="33">
        <f t="shared" si="3"/>
        <v>101044.471502966</v>
      </c>
      <c r="E110" s="33">
        <f t="shared" si="3"/>
        <v>99990.643391651931</v>
      </c>
      <c r="F110" s="33">
        <f t="shared" si="3"/>
        <v>99313.06884785564</v>
      </c>
      <c r="G110" s="33">
        <f t="shared" si="3"/>
        <v>42508.267502699855</v>
      </c>
      <c r="H110" s="33">
        <f t="shared" si="3"/>
        <v>140515.54597977659</v>
      </c>
      <c r="I110" s="33">
        <f t="shared" si="3"/>
        <v>137871.7915869304</v>
      </c>
      <c r="J110" s="33">
        <f t="shared" si="3"/>
        <v>135200.84359493261</v>
      </c>
      <c r="K110" s="10"/>
    </row>
    <row r="111" spans="1:11" x14ac:dyDescent="0.25">
      <c r="A111" s="11" t="s">
        <v>174</v>
      </c>
      <c r="B111" s="33">
        <f t="shared" ref="B111:J111" si="4">B$33</f>
        <v>52711.814233291385</v>
      </c>
      <c r="C111" s="33">
        <f t="shared" si="4"/>
        <v>50749.761940282937</v>
      </c>
      <c r="D111" s="33">
        <f t="shared" si="4"/>
        <v>35349.661596076759</v>
      </c>
      <c r="E111" s="33">
        <f t="shared" si="4"/>
        <v>35612.685395069151</v>
      </c>
      <c r="F111" s="33">
        <f t="shared" si="4"/>
        <v>35371.360324628222</v>
      </c>
      <c r="G111" s="33">
        <f t="shared" si="4"/>
        <v>14871.203232646316</v>
      </c>
      <c r="H111" s="33">
        <f t="shared" si="4"/>
        <v>50046.041933078966</v>
      </c>
      <c r="I111" s="33">
        <f t="shared" si="4"/>
        <v>49104.441896708711</v>
      </c>
      <c r="J111" s="33">
        <f t="shared" si="4"/>
        <v>48153.156583211581</v>
      </c>
      <c r="K111" s="10"/>
    </row>
    <row r="112" spans="1:11" x14ac:dyDescent="0.25">
      <c r="A112" s="11" t="s">
        <v>212</v>
      </c>
      <c r="B112" s="33">
        <f t="shared" ref="B112:J112" si="5">B$15</f>
        <v>49.149062352804663</v>
      </c>
      <c r="C112" s="33">
        <f t="shared" si="5"/>
        <v>59.229422911459345</v>
      </c>
      <c r="D112" s="33">
        <f t="shared" si="5"/>
        <v>41.256155229155546</v>
      </c>
      <c r="E112" s="33">
        <f t="shared" si="5"/>
        <v>53.875009058422542</v>
      </c>
      <c r="F112" s="33">
        <f t="shared" si="5"/>
        <v>53.509931552702355</v>
      </c>
      <c r="G112" s="33">
        <f t="shared" si="5"/>
        <v>17.355998369117852</v>
      </c>
      <c r="H112" s="33">
        <f t="shared" si="5"/>
        <v>75.70984699896114</v>
      </c>
      <c r="I112" s="33">
        <f t="shared" si="5"/>
        <v>74.285390799545127</v>
      </c>
      <c r="J112" s="33">
        <f t="shared" si="5"/>
        <v>72.846282675199689</v>
      </c>
      <c r="K112" s="10"/>
    </row>
    <row r="113" spans="1:11" x14ac:dyDescent="0.25">
      <c r="A113" s="11" t="s">
        <v>175</v>
      </c>
      <c r="B113" s="33">
        <f t="shared" ref="B113:J113" si="6">B$34</f>
        <v>53048.675058573906</v>
      </c>
      <c r="C113" s="33">
        <f t="shared" si="6"/>
        <v>50864.350082416036</v>
      </c>
      <c r="D113" s="33">
        <f t="shared" si="6"/>
        <v>35429.477774369268</v>
      </c>
      <c r="E113" s="33">
        <f t="shared" si="6"/>
        <v>35219.086074533268</v>
      </c>
      <c r="F113" s="33">
        <f t="shared" si="6"/>
        <v>34980.428182450276</v>
      </c>
      <c r="G113" s="33">
        <f t="shared" si="6"/>
        <v>14904.780997044852</v>
      </c>
      <c r="H113" s="33">
        <f t="shared" si="6"/>
        <v>49492.921945584356</v>
      </c>
      <c r="I113" s="33">
        <f t="shared" si="6"/>
        <v>48561.728682261979</v>
      </c>
      <c r="J113" s="33">
        <f t="shared" si="6"/>
        <v>47620.957185649888</v>
      </c>
      <c r="K113" s="10"/>
    </row>
    <row r="114" spans="1:11" x14ac:dyDescent="0.25">
      <c r="A114" s="11" t="s">
        <v>176</v>
      </c>
      <c r="B114" s="33">
        <f t="shared" ref="B114:J114" si="7">B$35</f>
        <v>76.723450586217965</v>
      </c>
      <c r="C114" s="33">
        <f t="shared" si="7"/>
        <v>73.218319650461865</v>
      </c>
      <c r="D114" s="33">
        <f t="shared" si="7"/>
        <v>51.000097799922287</v>
      </c>
      <c r="E114" s="33">
        <f t="shared" si="7"/>
        <v>50.969341660626945</v>
      </c>
      <c r="F114" s="33">
        <f t="shared" si="7"/>
        <v>50.623954059828883</v>
      </c>
      <c r="G114" s="33">
        <f t="shared" si="7"/>
        <v>21.455164915967867</v>
      </c>
      <c r="H114" s="33">
        <f t="shared" si="7"/>
        <v>71.626550532534253</v>
      </c>
      <c r="I114" s="33">
        <f t="shared" si="7"/>
        <v>70.278920230887323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119.07574794956038</v>
      </c>
      <c r="C115" s="33">
        <f t="shared" si="8"/>
        <v>113.4779857567848</v>
      </c>
      <c r="D115" s="33">
        <f t="shared" si="8"/>
        <v>79.042900729799882</v>
      </c>
      <c r="E115" s="33">
        <f t="shared" si="8"/>
        <v>79.299305000473737</v>
      </c>
      <c r="F115" s="33">
        <f t="shared" si="8"/>
        <v>78.761942817508285</v>
      </c>
      <c r="G115" s="33">
        <f t="shared" si="8"/>
        <v>33.252455264839071</v>
      </c>
      <c r="H115" s="33">
        <f t="shared" si="8"/>
        <v>111.43827822282711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12221.206981847055</v>
      </c>
      <c r="C117" s="33">
        <f t="shared" si="10"/>
        <v>12251.648569260078</v>
      </c>
      <c r="D117" s="33">
        <f t="shared" si="10"/>
        <v>8533.8652706788871</v>
      </c>
      <c r="E117" s="33">
        <f t="shared" si="10"/>
        <v>8322.7364699505433</v>
      </c>
      <c r="F117" s="33">
        <f t="shared" si="10"/>
        <v>8266.3384493410049</v>
      </c>
      <c r="G117" s="33">
        <f t="shared" si="10"/>
        <v>3590.1006988528807</v>
      </c>
      <c r="H117" s="33">
        <f t="shared" si="10"/>
        <v>11695.832924488779</v>
      </c>
      <c r="I117" s="33">
        <f t="shared" si="10"/>
        <v>11475.779623933959</v>
      </c>
      <c r="J117" s="33">
        <f t="shared" si="10"/>
        <v>11253.462860001657</v>
      </c>
      <c r="K117" s="10"/>
    </row>
    <row r="118" spans="1:11" x14ac:dyDescent="0.25">
      <c r="A118" s="11" t="s">
        <v>179</v>
      </c>
      <c r="B118" s="33">
        <f t="shared" ref="B118:J118" si="11">B$53</f>
        <v>225476.06253441275</v>
      </c>
      <c r="C118" s="33">
        <f t="shared" si="11"/>
        <v>217106.83684218369</v>
      </c>
      <c r="D118" s="33">
        <f t="shared" si="11"/>
        <v>151225.40321660187</v>
      </c>
      <c r="E118" s="33">
        <f t="shared" si="11"/>
        <v>149967.59487839972</v>
      </c>
      <c r="F118" s="33">
        <f t="shared" si="11"/>
        <v>148951.35754621311</v>
      </c>
      <c r="G118" s="33">
        <f t="shared" si="11"/>
        <v>63618.818501576963</v>
      </c>
      <c r="H118" s="33">
        <f t="shared" si="11"/>
        <v>210747.50355463382</v>
      </c>
      <c r="I118" s="33">
        <f t="shared" si="11"/>
        <v>206782.35767401982</v>
      </c>
      <c r="J118" s="33">
        <f t="shared" si="11"/>
        <v>202776.42639066701</v>
      </c>
      <c r="K118" s="10"/>
    </row>
    <row r="119" spans="1:11" x14ac:dyDescent="0.25">
      <c r="A119" s="11" t="s">
        <v>180</v>
      </c>
      <c r="B119" s="33">
        <f t="shared" ref="B119:J119" si="12">B$54</f>
        <v>3930.6478454701005</v>
      </c>
      <c r="C119" s="33">
        <f t="shared" si="12"/>
        <v>3801.2204461853207</v>
      </c>
      <c r="D119" s="33">
        <f t="shared" si="12"/>
        <v>2647.7337289355928</v>
      </c>
      <c r="E119" s="33">
        <f t="shared" si="12"/>
        <v>2613.2110871397199</v>
      </c>
      <c r="F119" s="33">
        <f t="shared" si="12"/>
        <v>2595.5029771591021</v>
      </c>
      <c r="G119" s="33">
        <f t="shared" si="12"/>
        <v>1113.8716641435592</v>
      </c>
      <c r="H119" s="33">
        <f t="shared" si="12"/>
        <v>3672.3114304963065</v>
      </c>
      <c r="I119" s="33">
        <f t="shared" si="12"/>
        <v>3603.2180827917659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276703.5098483052</v>
      </c>
      <c r="C120" s="33">
        <f t="shared" si="13"/>
        <v>270144.23791616439</v>
      </c>
      <c r="D120" s="33">
        <f t="shared" si="13"/>
        <v>188168.51601596331</v>
      </c>
      <c r="E120" s="33">
        <f t="shared" si="13"/>
        <v>186293.93633217708</v>
      </c>
      <c r="F120" s="33">
        <f t="shared" si="13"/>
        <v>185031.5379252795</v>
      </c>
      <c r="G120" s="33">
        <f t="shared" si="13"/>
        <v>79160.368651716301</v>
      </c>
      <c r="H120" s="33">
        <f t="shared" si="13"/>
        <v>261796.43703165828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879.51674630139803</v>
      </c>
      <c r="C121" s="33">
        <f t="shared" si="14"/>
        <v>873.51736924383397</v>
      </c>
      <c r="D121" s="33">
        <f t="shared" si="14"/>
        <v>608.44705906994068</v>
      </c>
      <c r="E121" s="33">
        <f t="shared" si="14"/>
        <v>600.76770395016626</v>
      </c>
      <c r="F121" s="33">
        <f t="shared" si="14"/>
        <v>596.69667401052345</v>
      </c>
      <c r="G121" s="33">
        <f t="shared" si="14"/>
        <v>255.96680316564229</v>
      </c>
      <c r="H121" s="33">
        <f t="shared" si="14"/>
        <v>844.25101253646176</v>
      </c>
      <c r="I121" s="33">
        <f t="shared" si="14"/>
        <v>828.3667037399149</v>
      </c>
      <c r="J121" s="33">
        <f t="shared" si="14"/>
        <v>812.31900929476888</v>
      </c>
      <c r="K121" s="10"/>
    </row>
    <row r="122" spans="1:11" x14ac:dyDescent="0.25">
      <c r="A122" s="11" t="s">
        <v>214</v>
      </c>
      <c r="B122" s="33">
        <f t="shared" ref="B122:J122" si="15">B$17</f>
        <v>745.40815590729028</v>
      </c>
      <c r="C122" s="33">
        <f t="shared" si="15"/>
        <v>1023.3333375842375</v>
      </c>
      <c r="D122" s="33">
        <f t="shared" si="15"/>
        <v>712.80112064669322</v>
      </c>
      <c r="E122" s="33">
        <f t="shared" si="15"/>
        <v>637.15084841991927</v>
      </c>
      <c r="F122" s="33">
        <f t="shared" si="15"/>
        <v>632.83327248677381</v>
      </c>
      <c r="G122" s="33">
        <f t="shared" si="15"/>
        <v>299.86737781873057</v>
      </c>
      <c r="H122" s="33">
        <f t="shared" si="15"/>
        <v>895.37977055038675</v>
      </c>
      <c r="I122" s="33">
        <f t="shared" si="15"/>
        <v>878.53349076580753</v>
      </c>
      <c r="J122" s="33">
        <f t="shared" si="15"/>
        <v>861.51393052034427</v>
      </c>
      <c r="K122" s="10"/>
    </row>
    <row r="123" spans="1:11" x14ac:dyDescent="0.25">
      <c r="A123" s="11" t="s">
        <v>215</v>
      </c>
      <c r="B123" s="33">
        <f t="shared" ref="B123:J123" si="16">B$18</f>
        <v>73.833983860023977</v>
      </c>
      <c r="C123" s="33">
        <f t="shared" si="16"/>
        <v>99.627884836567489</v>
      </c>
      <c r="D123" s="33">
        <f t="shared" si="16"/>
        <v>69.395636153912818</v>
      </c>
      <c r="E123" s="33">
        <f t="shared" si="16"/>
        <v>60.731246783264737</v>
      </c>
      <c r="F123" s="33">
        <f t="shared" si="16"/>
        <v>60.319708808934784</v>
      </c>
      <c r="G123" s="33">
        <f t="shared" si="16"/>
        <v>29.193960058111301</v>
      </c>
      <c r="H123" s="33">
        <f t="shared" si="16"/>
        <v>85.344828379166742</v>
      </c>
      <c r="I123" s="33">
        <f t="shared" si="16"/>
        <v>83.739093132145726</v>
      </c>
      <c r="J123" s="33">
        <f t="shared" si="16"/>
        <v>82.116841327925187</v>
      </c>
      <c r="K123" s="10"/>
    </row>
    <row r="124" spans="1:11" x14ac:dyDescent="0.25">
      <c r="A124" s="11" t="s">
        <v>216</v>
      </c>
      <c r="B124" s="33">
        <f t="shared" ref="B124:J124" si="17">B$19</f>
        <v>0</v>
      </c>
      <c r="C124" s="33">
        <f t="shared" si="17"/>
        <v>0</v>
      </c>
      <c r="D124" s="33">
        <f t="shared" si="17"/>
        <v>0</v>
      </c>
      <c r="E124" s="33">
        <f t="shared" si="17"/>
        <v>0</v>
      </c>
      <c r="F124" s="33">
        <f t="shared" si="17"/>
        <v>0</v>
      </c>
      <c r="G124" s="33">
        <f t="shared" si="17"/>
        <v>0</v>
      </c>
      <c r="H124" s="33">
        <f t="shared" si="17"/>
        <v>0</v>
      </c>
      <c r="I124" s="33">
        <f t="shared" si="17"/>
        <v>0</v>
      </c>
      <c r="J124" s="33">
        <f t="shared" si="17"/>
        <v>0</v>
      </c>
      <c r="K124" s="10"/>
    </row>
    <row r="125" spans="1:11" x14ac:dyDescent="0.25">
      <c r="A125" s="11" t="s">
        <v>217</v>
      </c>
      <c r="B125" s="33">
        <f t="shared" ref="B125:J125" si="18">B$56</f>
        <v>19264.468912250319</v>
      </c>
      <c r="C125" s="33">
        <f t="shared" si="18"/>
        <v>25294.16046291808</v>
      </c>
      <c r="D125" s="33">
        <f t="shared" si="18"/>
        <v>17618.605064062169</v>
      </c>
      <c r="E125" s="33">
        <f t="shared" si="18"/>
        <v>15868.131181772553</v>
      </c>
      <c r="F125" s="33">
        <f t="shared" si="18"/>
        <v>15760.602703290069</v>
      </c>
      <c r="G125" s="33">
        <f t="shared" si="18"/>
        <v>7411.9480853100704</v>
      </c>
      <c r="H125" s="33">
        <f t="shared" si="18"/>
        <v>22299.277622926507</v>
      </c>
      <c r="I125" s="33">
        <f t="shared" si="18"/>
        <v>21879.723951751974</v>
      </c>
      <c r="J125" s="33">
        <f t="shared" si="18"/>
        <v>21455.854760804745</v>
      </c>
      <c r="K125" s="10"/>
    </row>
    <row r="126" spans="1:11" x14ac:dyDescent="0.25">
      <c r="A126" s="11" t="s">
        <v>181</v>
      </c>
      <c r="B126" s="33">
        <f t="shared" ref="B126:J126" si="19">B89</f>
        <v>-170.96640503736617</v>
      </c>
      <c r="C126" s="33">
        <f t="shared" si="19"/>
        <v>-169.4414321480339</v>
      </c>
      <c r="D126" s="33">
        <f t="shared" si="19"/>
        <v>-118.02414548930604</v>
      </c>
      <c r="E126" s="33">
        <f t="shared" si="19"/>
        <v>-116.64374612685801</v>
      </c>
      <c r="F126" s="33">
        <f t="shared" si="19"/>
        <v>-115.85332383945433</v>
      </c>
      <c r="G126" s="33">
        <f t="shared" si="19"/>
        <v>-49.651424502623286</v>
      </c>
      <c r="H126" s="33">
        <f t="shared" si="19"/>
        <v>-163.91793388050451</v>
      </c>
      <c r="I126" s="33">
        <f t="shared" si="19"/>
        <v>-160.83387115462486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-2660.8680489199505</v>
      </c>
      <c r="C128" s="33">
        <f t="shared" si="21"/>
        <v>-2637.1338443210611</v>
      </c>
      <c r="D128" s="33">
        <f t="shared" si="21"/>
        <v>-1836.8911580315241</v>
      </c>
      <c r="E128" s="33">
        <f t="shared" si="21"/>
        <v>-1815.4070509200442</v>
      </c>
      <c r="F128" s="33">
        <f t="shared" si="21"/>
        <v>-1803.1051638373335</v>
      </c>
      <c r="G128" s="33">
        <f t="shared" si="21"/>
        <v>-772.75935593028578</v>
      </c>
      <c r="H128" s="33">
        <f t="shared" si="21"/>
        <v>-2551.1678321380164</v>
      </c>
      <c r="I128" s="33">
        <f t="shared" si="21"/>
        <v>-2503.1684373658995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-307.98541536761826</v>
      </c>
      <c r="C129" s="33">
        <f t="shared" si="22"/>
        <v>-301.19329991620361</v>
      </c>
      <c r="D129" s="33">
        <f t="shared" si="22"/>
        <v>-209.79568809745024</v>
      </c>
      <c r="E129" s="33">
        <f t="shared" si="22"/>
        <v>-209.47506946988602</v>
      </c>
      <c r="F129" s="33">
        <f t="shared" si="22"/>
        <v>-208.05558690813467</v>
      </c>
      <c r="G129" s="33">
        <f t="shared" si="22"/>
        <v>-88.258675590159555</v>
      </c>
      <c r="H129" s="33">
        <f t="shared" si="22"/>
        <v>-294.37258084660067</v>
      </c>
      <c r="I129" s="33">
        <f t="shared" si="22"/>
        <v>-288.83405627752069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-19.836379013336753</v>
      </c>
      <c r="C130" s="33">
        <f t="shared" si="23"/>
        <v>-19.659444017182114</v>
      </c>
      <c r="D130" s="33">
        <f t="shared" si="23"/>
        <v>-13.693752770548052</v>
      </c>
      <c r="E130" s="33">
        <f t="shared" si="23"/>
        <v>-13.533591919430529</v>
      </c>
      <c r="F130" s="33">
        <f t="shared" si="23"/>
        <v>-13.441883164894215</v>
      </c>
      <c r="G130" s="33">
        <f t="shared" si="23"/>
        <v>-5.7608070706689505</v>
      </c>
      <c r="H130" s="33">
        <f t="shared" si="23"/>
        <v>-19.018580070313281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0</v>
      </c>
      <c r="C131" s="33">
        <f t="shared" si="24"/>
        <v>0</v>
      </c>
      <c r="D131" s="33">
        <f t="shared" si="24"/>
        <v>0</v>
      </c>
      <c r="E131" s="33">
        <f t="shared" si="24"/>
        <v>0</v>
      </c>
      <c r="F131" s="33">
        <f t="shared" si="24"/>
        <v>0</v>
      </c>
      <c r="G131" s="33">
        <f t="shared" si="24"/>
        <v>0</v>
      </c>
      <c r="H131" s="33">
        <f t="shared" si="24"/>
        <v>0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-12870.221292612789</v>
      </c>
      <c r="C132" s="33">
        <f t="shared" si="25"/>
        <v>-12755.422490200979</v>
      </c>
      <c r="D132" s="33">
        <f t="shared" si="25"/>
        <v>-8884.7681507188863</v>
      </c>
      <c r="E132" s="33">
        <f t="shared" si="25"/>
        <v>-8780.8527337514133</v>
      </c>
      <c r="F132" s="33">
        <f t="shared" si="25"/>
        <v>-8721.3503434936611</v>
      </c>
      <c r="G132" s="33">
        <f t="shared" si="25"/>
        <v>-3737.7215757829972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-18406.372860423493</v>
      </c>
      <c r="C133" s="33">
        <f t="shared" si="26"/>
        <v>-18532.55429054319</v>
      </c>
      <c r="D133" s="33">
        <f t="shared" si="26"/>
        <v>-12908.819620720564</v>
      </c>
      <c r="E133" s="33">
        <f t="shared" si="26"/>
        <v>-12426.474979218387</v>
      </c>
      <c r="F133" s="33">
        <f t="shared" si="26"/>
        <v>-12342.268469194647</v>
      </c>
      <c r="G133" s="33">
        <f t="shared" si="26"/>
        <v>-5430.5945631630439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1595047.6483553806</v>
      </c>
      <c r="C141" s="17">
        <f t="shared" si="27"/>
        <v>1575727.8299674238</v>
      </c>
      <c r="D141" s="17">
        <f t="shared" si="27"/>
        <v>1097570.578211037</v>
      </c>
      <c r="E141" s="17">
        <f t="shared" si="27"/>
        <v>1084904.3524306766</v>
      </c>
      <c r="F141" s="17">
        <f t="shared" si="27"/>
        <v>1077552.6288420851</v>
      </c>
      <c r="G141" s="17">
        <f t="shared" si="27"/>
        <v>461735.54126925376</v>
      </c>
      <c r="H141" s="17">
        <f t="shared" si="27"/>
        <v>1554404.3060229851</v>
      </c>
      <c r="I141" s="17">
        <f t="shared" si="27"/>
        <v>1268197.1906046856</v>
      </c>
      <c r="J141" s="17">
        <f t="shared" si="27"/>
        <v>1242922.095345339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&amp;L&amp;A&amp;C&amp;R&amp;P of &amp;N</oddHeader>
    <oddFooter>&amp;C&amp;Z&amp;F&amp;A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E184" activePane="bottomRight" state="frozen"/>
      <selection pane="topRight" activeCell="B1" sqref="B1"/>
      <selection pane="bottomLeft" activeCell="A2" sqref="A2"/>
      <selection pane="bottomRight" activeCell="A200" sqref="A200:J207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WPD South Wales in April 16 (Finals)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0.06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0.06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0.06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0.06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127660.8788137246</v>
      </c>
      <c r="I70" s="17">
        <f>Loads!$F$313*Input!$E$58*I$52*LAFs!I$248</f>
        <v>626294.90405792464</v>
      </c>
      <c r="J70" s="17">
        <f>Loads!$F$313*Input!$E$58*J$52*LAFs!J$248</f>
        <v>614161.88469886873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12051.537076094053</v>
      </c>
      <c r="I71" s="17">
        <f>Loads!$F$314*Input!$E$58*I$53*LAFs!I$249</f>
        <v>11824.791317371681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40826.382719984926</v>
      </c>
      <c r="D72" s="17">
        <f>Loads!$F$315*Input!$E$58*D$54*LAFs!D$250</f>
        <v>0</v>
      </c>
      <c r="E72" s="17">
        <f>Loads!$F$315*Input!$E$58*E$54*LAFs!E$250</f>
        <v>93683.151771037519</v>
      </c>
      <c r="F72" s="17">
        <f>Loads!$F$315*Input!$E$58*F$54*LAFs!F$250</f>
        <v>465241.59592006053</v>
      </c>
      <c r="G72" s="17">
        <f>Loads!$F$315*Input!$E$58*G$54*LAFs!G$250</f>
        <v>199389.25539431165</v>
      </c>
      <c r="H72" s="17">
        <f>Loads!$F$315*Input!$E$58*H$54*LAFs!H$250</f>
        <v>658258.55168527947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825433.50707006059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148479.61814740513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223809.19842431622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59967.58204081963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61998.484340705494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89.419505536542871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12.914661473668595</v>
      </c>
      <c r="D90" s="17">
        <f>Multi!$B$127/Input!$C$168*D$49*LAFs!D$245/(24*Input!$F$58)*1000</f>
        <v>0</v>
      </c>
      <c r="E90" s="17">
        <f>Multi!$B$127/Input!$C$168*E$49*LAFs!E$245/(24*Input!$F$58)*1000</f>
        <v>29.634910327654726</v>
      </c>
      <c r="F90" s="17">
        <f>Multi!$B$127/Input!$C$168*F$49*LAFs!F$245/(24*Input!$F$58)*1000</f>
        <v>147.17046464750123</v>
      </c>
      <c r="G90" s="17">
        <f>Multi!$B$127/Input!$C$168*G$49*LAFs!G$245/(24*Input!$F$58)*1000</f>
        <v>63.073056277500527</v>
      </c>
      <c r="H90" s="17">
        <f>Multi!$B$127/Input!$C$168*H$49*LAFs!H$245/(24*Input!$F$58)*1000</f>
        <v>208.22776329388958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16983.33137184722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825433.50707006059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148479.61814740513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223809.19842431622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59967.58204081963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61998.484340705494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89.419505536542871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12.914661473668595</v>
      </c>
      <c r="D107" s="33">
        <f t="shared" si="14"/>
        <v>0</v>
      </c>
      <c r="E107" s="33">
        <f t="shared" si="14"/>
        <v>29.634910327654726</v>
      </c>
      <c r="F107" s="33">
        <f t="shared" si="14"/>
        <v>147.17046464750123</v>
      </c>
      <c r="G107" s="33">
        <f t="shared" si="14"/>
        <v>63.073056277500527</v>
      </c>
      <c r="H107" s="33">
        <f t="shared" si="14"/>
        <v>208.22776329388958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16983.33137184722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127660.8788137246</v>
      </c>
      <c r="I110" s="33">
        <f t="shared" si="17"/>
        <v>626294.90405792464</v>
      </c>
      <c r="J110" s="33">
        <f t="shared" si="17"/>
        <v>614161.88469886873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12051.537076094053</v>
      </c>
      <c r="I111" s="33">
        <f t="shared" si="18"/>
        <v>11824.791317371681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40826.382719984926</v>
      </c>
      <c r="D112" s="33">
        <f t="shared" si="19"/>
        <v>0</v>
      </c>
      <c r="E112" s="33">
        <f t="shared" si="19"/>
        <v>93683.151771037519</v>
      </c>
      <c r="F112" s="33">
        <f t="shared" si="19"/>
        <v>465241.59592006053</v>
      </c>
      <c r="G112" s="33">
        <f t="shared" si="19"/>
        <v>199389.25539431165</v>
      </c>
      <c r="H112" s="33">
        <f t="shared" si="19"/>
        <v>658258.55168527947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40839.297381458593</v>
      </c>
      <c r="D125" s="17">
        <f t="shared" si="20"/>
        <v>0</v>
      </c>
      <c r="E125" s="17">
        <f t="shared" si="20"/>
        <v>93712.786681365178</v>
      </c>
      <c r="F125" s="17">
        <f t="shared" si="20"/>
        <v>465388.76638470805</v>
      </c>
      <c r="G125" s="17">
        <f t="shared" si="20"/>
        <v>199452.32845058915</v>
      </c>
      <c r="H125" s="17">
        <f t="shared" si="20"/>
        <v>798179.19533839205</v>
      </c>
      <c r="I125" s="17">
        <f t="shared" si="20"/>
        <v>638209.11488083284</v>
      </c>
      <c r="J125" s="17">
        <f t="shared" si="20"/>
        <v>1950833.606094023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729408.47844680189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45108.394976269155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115.72448318260173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135200.84359493261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48153.156583211581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72.846282675199689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47620.957185649888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70.278920230887323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6.8086791454070879</v>
      </c>
      <c r="D142" s="6">
        <f>SMD!D$115*D49</f>
        <v>0</v>
      </c>
      <c r="E142" s="6">
        <f>SMD!E$115*E49</f>
        <v>15.859861000094748</v>
      </c>
      <c r="F142" s="6">
        <f>SMD!F$115*F49</f>
        <v>78.761942817508285</v>
      </c>
      <c r="G142" s="6">
        <f>SMD!G$115*G49</f>
        <v>33.252455264839071</v>
      </c>
      <c r="H142" s="6">
        <f>SMD!H$115*H49</f>
        <v>111.43827822282711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11253.462860001657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42149.500710926768</v>
      </c>
      <c r="I145" s="6">
        <f>SMD!I$118*I52</f>
        <v>206782.35767401982</v>
      </c>
      <c r="J145" s="6">
        <f>SMD!J$118*J52</f>
        <v>202776.42639066701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3672.3114304963065</v>
      </c>
      <c r="I146" s="6">
        <f>SMD!I$119*I53</f>
        <v>3603.2180827917659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16208.654274969864</v>
      </c>
      <c r="D147" s="6">
        <f>SMD!D$120*D54</f>
        <v>0</v>
      </c>
      <c r="E147" s="6">
        <f>SMD!E$120*E54</f>
        <v>37258.787266435414</v>
      </c>
      <c r="F147" s="6">
        <f>SMD!F$120*F54</f>
        <v>185031.5379252795</v>
      </c>
      <c r="G147" s="6">
        <f>SMD!G$120*G54</f>
        <v>79160.368651716301</v>
      </c>
      <c r="H147" s="6">
        <f>SMD!H$120*H54</f>
        <v>261796.43703165828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16215.462954115272</v>
      </c>
      <c r="D160" s="17">
        <f t="shared" si="21"/>
        <v>0</v>
      </c>
      <c r="E160" s="17">
        <f t="shared" si="21"/>
        <v>37274.647127435506</v>
      </c>
      <c r="F160" s="17">
        <f t="shared" si="21"/>
        <v>185110.299868097</v>
      </c>
      <c r="G160" s="17">
        <f t="shared" si="21"/>
        <v>79193.62110698114</v>
      </c>
      <c r="H160" s="17">
        <f t="shared" si="21"/>
        <v>307729.68745130417</v>
      </c>
      <c r="I160" s="17">
        <f t="shared" si="21"/>
        <v>210455.85467704249</v>
      </c>
      <c r="J160" s="17">
        <f t="shared" si="21"/>
        <v>1219710.2908033915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0.59942374906836249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6.3829787234042534E-2</v>
      </c>
      <c r="C190" s="10"/>
    </row>
    <row r="191" spans="1:11" x14ac:dyDescent="0.25">
      <c r="A191" s="11" t="s">
        <v>140</v>
      </c>
      <c r="B191" s="29">
        <f>SUMPRODUCT(DRM!D$48:D$55,$C$174:$C$181)</f>
        <v>0.12021276595744657</v>
      </c>
      <c r="C191" s="10"/>
    </row>
    <row r="192" spans="1:11" x14ac:dyDescent="0.25">
      <c r="A192" s="11" t="s">
        <v>141</v>
      </c>
      <c r="B192" s="29">
        <f>SUMPRODUCT(DRM!D$48:D$55,$D$174:$D$181)</f>
        <v>0.12021276595744657</v>
      </c>
      <c r="C192" s="10"/>
    </row>
    <row r="193" spans="1:11" x14ac:dyDescent="0.25">
      <c r="A193" s="11" t="s">
        <v>142</v>
      </c>
      <c r="B193" s="29">
        <f>SUMPRODUCT(DRM!D$48:D$55,$E$174:$E$181)</f>
        <v>0.23111382978723372</v>
      </c>
      <c r="C193" s="10"/>
    </row>
    <row r="194" spans="1:11" x14ac:dyDescent="0.25">
      <c r="A194" s="11" t="s">
        <v>143</v>
      </c>
      <c r="B194" s="29">
        <f>SUMPRODUCT(DRM!D$48:D$55,$F$174:$F$181)</f>
        <v>0.23111382978723372</v>
      </c>
      <c r="C194" s="10"/>
    </row>
    <row r="195" spans="1:11" x14ac:dyDescent="0.25">
      <c r="A195" s="11" t="s">
        <v>148</v>
      </c>
      <c r="B195" s="29">
        <f>SUMPRODUCT(DRM!D$48:D$55,$G$174:$G$181)</f>
        <v>0.12021276595744657</v>
      </c>
      <c r="C195" s="10"/>
    </row>
    <row r="196" spans="1:11" x14ac:dyDescent="0.25">
      <c r="A196" s="11" t="s">
        <v>144</v>
      </c>
      <c r="B196" s="29">
        <f>SUMPRODUCT(DRM!D$48:D$55,$H$174:$H$181)</f>
        <v>0.68662594680851052</v>
      </c>
      <c r="C196" s="10"/>
    </row>
    <row r="197" spans="1:11" x14ac:dyDescent="0.25">
      <c r="A197" s="11" t="s">
        <v>145</v>
      </c>
      <c r="B197" s="29">
        <f>SUMPRODUCT(DRM!D$48:D$55,$I$174:$I$181)</f>
        <v>0.68662594680851052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6.3829787234042534E-2</v>
      </c>
      <c r="C207" s="31">
        <f>$B$191</f>
        <v>0.12021276595744657</v>
      </c>
      <c r="D207" s="31">
        <f>$B$192</f>
        <v>0.12021276595744657</v>
      </c>
      <c r="E207" s="31">
        <f>$B$193</f>
        <v>0.23111382978723372</v>
      </c>
      <c r="F207" s="31">
        <f>$B$194</f>
        <v>0.23111382978723372</v>
      </c>
      <c r="G207" s="31">
        <f>$B$195</f>
        <v>0.12021276595744657</v>
      </c>
      <c r="H207" s="31">
        <f>$B$196</f>
        <v>0.68662594680851052</v>
      </c>
      <c r="I207" s="31">
        <f>$B$197</f>
        <v>0.68662594680851052</v>
      </c>
      <c r="J207" s="31">
        <f>$B169</f>
        <v>0.59942374906836249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1595047.6483553806</v>
      </c>
      <c r="C218" s="17">
        <f>SMD!C141-C160+C125/(1+C207)</f>
        <v>1595969.0997185041</v>
      </c>
      <c r="D218" s="17">
        <f>SMD!D141-D160+D125/(1+D207)</f>
        <v>1097570.578211037</v>
      </c>
      <c r="E218" s="17">
        <f>SMD!E141-E160+E125/(1+E207)</f>
        <v>1123750.0318026687</v>
      </c>
      <c r="F218" s="17">
        <f>SMD!F141-F160+F125/(1+F207)</f>
        <v>1270464.8603796652</v>
      </c>
      <c r="G218" s="17">
        <f>SMD!G141-G160+G125/(1+G207)</f>
        <v>560590.53245434654</v>
      </c>
      <c r="H218" s="17">
        <f>SMD!H141-H160+H125/(1+H207)</f>
        <v>1719914.8155748951</v>
      </c>
      <c r="I218" s="17">
        <f>SMD!I141-I160+I125/(1+I207)</f>
        <v>1436135.3219139688</v>
      </c>
      <c r="J218" s="17">
        <f>SMD!J141-J160+J125/(1+J207)</f>
        <v>1242922.095345339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&amp;L&amp;A&amp;C&amp;R&amp;P of &amp;N</oddHeader>
    <oddFooter>&amp;C&amp;Z&amp;F&amp;A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H48" activePane="bottomRight" state="frozen"/>
      <selection pane="topRight" activeCell="B1" sqref="B1"/>
      <selection pane="bottomLeft" activeCell="A2" sqref="A2"/>
      <selection pane="bottomRight" activeCell="A58" sqref="A58:M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WPD South Wales in April 16 (Finals)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11110835.742587799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444617487.9902603</v>
      </c>
      <c r="C20" s="17">
        <f>IF(DRM!$B$114,AMD!$D218*Input!$B$91/DRM!$B$114/1000,0)</f>
        <v>38773068.190434188</v>
      </c>
      <c r="D20" s="17">
        <f>IF(DRM!$B$115,AMD!$E218*Input!$B$92/DRM!$B$115/1000,0)</f>
        <v>119192270.26071441</v>
      </c>
      <c r="E20" s="17">
        <f>IF(DRM!$B$116,AMD!$F218*Input!$B$93/DRM!$B$116/1000,0)</f>
        <v>118034718.85534309</v>
      </c>
      <c r="F20" s="17">
        <f>IF(DRM!$B$117,AMD!$G218*Input!$B$94/DRM!$B$117/1000,0)</f>
        <v>39133241.219965197</v>
      </c>
      <c r="G20" s="17">
        <f>IF(DRM!$B$118,AMD!$H218*Input!$B$95/DRM!$B$118/1000,0)</f>
        <v>544777953.50280035</v>
      </c>
      <c r="H20" s="17">
        <f>IF(DRM!$B$119,AMD!$I218*Input!$B$96/DRM!$B$119/1000,0)</f>
        <v>179108846.89066872</v>
      </c>
      <c r="I20" s="17">
        <f>IF(DRM!$B$120,AMD!$J218*Input!$B$97/DRM!$B$120/1000,0)</f>
        <v>325561636.95556462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6838.2302748000011</v>
      </c>
      <c r="C28" s="10"/>
    </row>
    <row r="29" spans="1:10" x14ac:dyDescent="0.25">
      <c r="A29" s="11" t="s">
        <v>214</v>
      </c>
      <c r="B29" s="33">
        <f>Multi!B$134</f>
        <v>5806.4687197646645</v>
      </c>
      <c r="C29" s="10"/>
    </row>
    <row r="30" spans="1:10" x14ac:dyDescent="0.25">
      <c r="A30" s="11" t="s">
        <v>215</v>
      </c>
      <c r="B30" s="33">
        <f>Multi!B$135</f>
        <v>348.04948095999998</v>
      </c>
      <c r="C30" s="10"/>
    </row>
    <row r="31" spans="1:10" x14ac:dyDescent="0.25">
      <c r="A31" s="11" t="s">
        <v>216</v>
      </c>
      <c r="B31" s="33">
        <f>Multi!B$136</f>
        <v>0</v>
      </c>
      <c r="C31" s="10"/>
    </row>
    <row r="32" spans="1:10" x14ac:dyDescent="0.25">
      <c r="A32" s="11" t="s">
        <v>217</v>
      </c>
      <c r="B32" s="33">
        <f>Multi!B$137</f>
        <v>139050.99118779998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152043.73966332464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314615192.36347759</v>
      </c>
      <c r="C56" s="17">
        <f>SUMPRODUCT(SM!C$66:C$92,Loads!$E$302:$E$328)</f>
        <v>6179886.0841996502</v>
      </c>
      <c r="D56" s="17">
        <f>SM!B35*$B40</f>
        <v>35201743.205367722</v>
      </c>
      <c r="E56" s="33">
        <f>$D56</f>
        <v>35201743.205367722</v>
      </c>
      <c r="F56" s="9"/>
      <c r="G56" s="17">
        <f>B56+E56</f>
        <v>349816935.56884533</v>
      </c>
      <c r="H56" s="17">
        <f>C56+F56</f>
        <v>6179886.0841996502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444617487.9902603</v>
      </c>
      <c r="D68" s="33">
        <f>$C20</f>
        <v>38773068.190434188</v>
      </c>
      <c r="E68" s="33">
        <f>$D20</f>
        <v>119192270.26071441</v>
      </c>
      <c r="F68" s="33">
        <f>$E20</f>
        <v>118034718.85534309</v>
      </c>
      <c r="G68" s="33">
        <f>$F20</f>
        <v>39133241.219965197</v>
      </c>
      <c r="H68" s="33">
        <f>$G20</f>
        <v>544777953.50280035</v>
      </c>
      <c r="I68" s="33">
        <f>$H20</f>
        <v>179108846.89066872</v>
      </c>
      <c r="J68" s="33">
        <f>$I20</f>
        <v>325561636.95556462</v>
      </c>
      <c r="K68" s="33">
        <f>$G56</f>
        <v>349816935.56884533</v>
      </c>
      <c r="L68" s="33">
        <f>$H56</f>
        <v>6179886.0841996502</v>
      </c>
      <c r="M68" s="33">
        <f>SUM($B68:$L68)</f>
        <v>2165196045.5187955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71119786.660632089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11110835.742587799</v>
      </c>
      <c r="C90" s="17">
        <f t="shared" si="0"/>
        <v>14604266.877772186</v>
      </c>
      <c r="D90" s="17">
        <f t="shared" si="0"/>
        <v>1273571.6673734717</v>
      </c>
      <c r="E90" s="17">
        <f t="shared" si="0"/>
        <v>3915086.0496363426</v>
      </c>
      <c r="F90" s="17">
        <f t="shared" si="0"/>
        <v>3877064.176665945</v>
      </c>
      <c r="G90" s="17">
        <f t="shared" si="0"/>
        <v>1285402.2030305888</v>
      </c>
      <c r="H90" s="17">
        <f t="shared" si="0"/>
        <v>17894218.821765617</v>
      </c>
      <c r="I90" s="17">
        <f t="shared" si="0"/>
        <v>5883154.5560319098</v>
      </c>
      <c r="J90" s="17">
        <f t="shared" si="0"/>
        <v>10693661.764756313</v>
      </c>
      <c r="K90" s="17">
        <f t="shared" si="0"/>
        <v>11490370.989464471</v>
      </c>
      <c r="L90" s="17">
        <f t="shared" si="0"/>
        <v>202989.55413525988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3.2846811635290657E-2</v>
      </c>
      <c r="D99" s="29">
        <f t="shared" si="1"/>
        <v>3.2846811635290657E-2</v>
      </c>
      <c r="E99" s="29">
        <f t="shared" si="1"/>
        <v>3.2846811635290657E-2</v>
      </c>
      <c r="F99" s="29">
        <f t="shared" si="1"/>
        <v>3.2846811635290657E-2</v>
      </c>
      <c r="G99" s="29">
        <f t="shared" si="1"/>
        <v>3.2846811635290657E-2</v>
      </c>
      <c r="H99" s="29">
        <f t="shared" si="1"/>
        <v>3.2846811635290657E-2</v>
      </c>
      <c r="I99" s="29">
        <f t="shared" si="1"/>
        <v>3.2846811635290657E-2</v>
      </c>
      <c r="J99" s="29">
        <f t="shared" si="1"/>
        <v>3.2846811635290657E-2</v>
      </c>
      <c r="K99" s="29">
        <f t="shared" si="1"/>
        <v>3.2846811635290657E-2</v>
      </c>
      <c r="L99" s="29">
        <f t="shared" si="1"/>
        <v>3.2846811635290657E-2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6.9658331235709126</v>
      </c>
      <c r="C108" s="6">
        <f>IF(AMD!C218&gt;0,$C90/AMD!C218,0)</f>
        <v>9.150720324314598</v>
      </c>
      <c r="D108" s="6">
        <f>IF(AMD!D218&gt;0,$D90/AMD!D218,0)</f>
        <v>1.1603551449504999</v>
      </c>
      <c r="E108" s="6">
        <f>IF(AMD!E218&gt;0,$E90/AMD!E218,0)</f>
        <v>3.4839474427920054</v>
      </c>
      <c r="F108" s="6">
        <f>IF(AMD!F218&gt;0,$F90/AMD!F218,0)</f>
        <v>3.0516894229623359</v>
      </c>
      <c r="G108" s="6">
        <f>IF(AMD!G218&gt;0,$G90/AMD!G218,0)</f>
        <v>2.2929431173282784</v>
      </c>
      <c r="H108" s="6">
        <f>IF(AMD!H218&gt;0,$H90/AMD!H218,0)</f>
        <v>10.404130867251313</v>
      </c>
      <c r="I108" s="6">
        <f>IF(AMD!I218&gt;0,$I90/AMD!I218,0)</f>
        <v>4.0965182502379385</v>
      </c>
      <c r="J108" s="6">
        <f>IF(AMD!J218&gt;0,$J90/AMD!J218,0)</f>
        <v>8.6036460408929631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2.2971065491330269</v>
      </c>
      <c r="C121" s="6">
        <f>100/Input!$F$58*$L$99*SM!$C66</f>
        <v>0</v>
      </c>
      <c r="D121" s="6">
        <f t="shared" ref="D121:D147" si="2">SUM($B121:$C121)</f>
        <v>2.2971065491330269</v>
      </c>
      <c r="E121" s="10"/>
    </row>
    <row r="122" spans="1:5" x14ac:dyDescent="0.25">
      <c r="A122" s="11" t="s">
        <v>172</v>
      </c>
      <c r="B122" s="6">
        <f>100/Input!$F$58*$K$99*SM!$B67</f>
        <v>2.2971065491330269</v>
      </c>
      <c r="C122" s="6">
        <f>100/Input!$F$58*$L$99*SM!$C67</f>
        <v>0</v>
      </c>
      <c r="D122" s="6">
        <f t="shared" si="2"/>
        <v>2.2971065491330269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5.1680304111348789</v>
      </c>
      <c r="C124" s="6">
        <f>100/Input!$F$58*$L$99*SM!$C69</f>
        <v>0</v>
      </c>
      <c r="D124" s="6">
        <f t="shared" si="2"/>
        <v>5.1680304111348789</v>
      </c>
      <c r="E124" s="10"/>
    </row>
    <row r="125" spans="1:5" x14ac:dyDescent="0.25">
      <c r="A125" s="11" t="s">
        <v>174</v>
      </c>
      <c r="B125" s="6">
        <f>100/Input!$F$58*$K$99*SM!$B70</f>
        <v>5.1680304111348789</v>
      </c>
      <c r="C125" s="6">
        <f>100/Input!$F$58*$L$99*SM!$C70</f>
        <v>0</v>
      </c>
      <c r="D125" s="6">
        <f t="shared" si="2"/>
        <v>5.1680304111348789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6.2920402060806966</v>
      </c>
      <c r="C127" s="6">
        <f>100/Input!$F$58*$L$99*SM!$C72</f>
        <v>0</v>
      </c>
      <c r="D127" s="6">
        <f t="shared" si="2"/>
        <v>6.2920402060806966</v>
      </c>
      <c r="E127" s="10"/>
    </row>
    <row r="128" spans="1:5" x14ac:dyDescent="0.25">
      <c r="A128" s="11" t="s">
        <v>176</v>
      </c>
      <c r="B128" s="6">
        <f>100/Input!$F$58*$K$99*SM!$B73</f>
        <v>4.6663026526982589</v>
      </c>
      <c r="C128" s="6">
        <f>100/Input!$F$58*$L$99*SM!$C73</f>
        <v>0</v>
      </c>
      <c r="D128" s="6">
        <f t="shared" si="2"/>
        <v>4.6663026526982589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81.056570008558552</v>
      </c>
      <c r="D129" s="6">
        <f t="shared" si="2"/>
        <v>81.056570008558552</v>
      </c>
      <c r="E129" s="10"/>
    </row>
    <row r="130" spans="1:5" x14ac:dyDescent="0.25">
      <c r="A130" s="11" t="s">
        <v>177</v>
      </c>
      <c r="B130" s="6">
        <f>100/Input!$F$58*$K$99*SM!$B75</f>
        <v>2.2971065491330269</v>
      </c>
      <c r="C130" s="6">
        <f>100/Input!$F$58*$L$99*SM!$C75</f>
        <v>0</v>
      </c>
      <c r="D130" s="6">
        <f t="shared" si="2"/>
        <v>2.2971065491330269</v>
      </c>
      <c r="E130" s="10"/>
    </row>
    <row r="131" spans="1:5" x14ac:dyDescent="0.25">
      <c r="A131" s="11" t="s">
        <v>178</v>
      </c>
      <c r="B131" s="6">
        <f>100/Input!$F$58*$K$99*SM!$B76</f>
        <v>5.1680304111348789</v>
      </c>
      <c r="C131" s="6">
        <f>100/Input!$F$58*$L$99*SM!$C76</f>
        <v>0</v>
      </c>
      <c r="D131" s="6">
        <f t="shared" si="2"/>
        <v>5.1680304111348789</v>
      </c>
      <c r="E131" s="10"/>
    </row>
    <row r="132" spans="1:5" x14ac:dyDescent="0.25">
      <c r="A132" s="11" t="s">
        <v>179</v>
      </c>
      <c r="B132" s="6">
        <f>100/Input!$F$58*$K$99*SM!$B77</f>
        <v>10.607544381982949</v>
      </c>
      <c r="C132" s="6">
        <f>100/Input!$F$58*$L$99*SM!$C77</f>
        <v>0</v>
      </c>
      <c r="D132" s="6">
        <f t="shared" si="2"/>
        <v>10.607544381982949</v>
      </c>
      <c r="E132" s="10"/>
    </row>
    <row r="133" spans="1:5" x14ac:dyDescent="0.25">
      <c r="A133" s="11" t="s">
        <v>180</v>
      </c>
      <c r="B133" s="6">
        <f>100/Input!$F$58*$K$99*SM!$B78</f>
        <v>8.1700695300793011</v>
      </c>
      <c r="C133" s="6">
        <f>100/Input!$F$58*$L$99*SM!$C78</f>
        <v>0</v>
      </c>
      <c r="D133" s="6">
        <f t="shared" si="2"/>
        <v>8.1700695300793011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81.056570008558552</v>
      </c>
      <c r="D134" s="6">
        <f t="shared" si="2"/>
        <v>81.056570008558552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39.080110583250622</v>
      </c>
      <c r="D146" s="6">
        <f t="shared" si="2"/>
        <v>39.080110583250622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39.080110583250622</v>
      </c>
      <c r="D147" s="6">
        <f t="shared" si="2"/>
        <v>39.080110583250622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0.76048183954231952</v>
      </c>
      <c r="C156" s="10"/>
    </row>
    <row r="157" spans="1:5" x14ac:dyDescent="0.25">
      <c r="A157" s="11" t="s">
        <v>214</v>
      </c>
      <c r="B157" s="6">
        <f>0.1*$K$99*SM!$B$35</f>
        <v>0.76048183954231952</v>
      </c>
      <c r="C157" s="10"/>
    </row>
    <row r="158" spans="1:5" x14ac:dyDescent="0.25">
      <c r="A158" s="11" t="s">
        <v>215</v>
      </c>
      <c r="B158" s="6">
        <f>0.1*$K$99*SM!$B$35</f>
        <v>0.76048183954231952</v>
      </c>
      <c r="C158" s="10"/>
    </row>
    <row r="159" spans="1:5" x14ac:dyDescent="0.25">
      <c r="A159" s="11" t="s">
        <v>216</v>
      </c>
      <c r="B159" s="6">
        <f>0.1*$K$99*SM!$B$35</f>
        <v>0.76048183954231952</v>
      </c>
      <c r="C159" s="10"/>
    </row>
    <row r="160" spans="1:5" x14ac:dyDescent="0.25">
      <c r="A160" s="11" t="s">
        <v>217</v>
      </c>
      <c r="B160" s="6">
        <f>0.1*$K$99*SM!$B$35</f>
        <v>0.76048183954231952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&amp;L&amp;A&amp;C&amp;R&amp;P of &amp;N</oddHeader>
    <oddFooter>&amp;C&amp;Z&amp;F&amp;A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WPD South Wales in April 16 (Finals)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0.36</v>
      </c>
      <c r="E43" s="29">
        <f>Input!$C$304*(1-Input!$D$58)</f>
        <v>0.36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0.36</v>
      </c>
      <c r="E44" s="29">
        <f>Input!$D$304*(1-Input!$D$58)</f>
        <v>0.36</v>
      </c>
      <c r="F44" s="10"/>
    </row>
    <row r="45" spans="1:6" x14ac:dyDescent="0.25">
      <c r="A45" s="11" t="s">
        <v>459</v>
      </c>
      <c r="B45" s="29">
        <f>Input!$E$301*(1-Input!$D$58)</f>
        <v>0.75</v>
      </c>
      <c r="C45" s="29">
        <f>Input!$E$302*(1-Input!$D$58)</f>
        <v>0.75</v>
      </c>
      <c r="D45" s="29">
        <f>Input!$E$303*(1-Input!$D$58)</f>
        <v>0.91</v>
      </c>
      <c r="E45" s="29">
        <f>Input!$E$304*(1-Input!$D$58)</f>
        <v>0.91</v>
      </c>
      <c r="F45" s="10"/>
    </row>
    <row r="46" spans="1:6" x14ac:dyDescent="0.25">
      <c r="A46" s="11" t="s">
        <v>460</v>
      </c>
      <c r="B46" s="29">
        <f>Input!$F$301*(1-Input!$D$58)</f>
        <v>0.75</v>
      </c>
      <c r="C46" s="29">
        <f>Input!$F$302*(1-Input!$D$58)</f>
        <v>0.75</v>
      </c>
      <c r="D46" s="29">
        <f>Input!$F$303*(1-Input!$D$58)</f>
        <v>0.91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0.75</v>
      </c>
      <c r="C47" s="29">
        <f>Input!$G$302*(1-Input!$D$58)</f>
        <v>0.75</v>
      </c>
      <c r="D47" s="29">
        <f>Input!$G$303*(1-Input!$D$58)</f>
        <v>0.91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0.95</v>
      </c>
      <c r="C48" s="29">
        <f>Input!$H$302*(1-Input!$D$58)</f>
        <v>0.95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0.95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0.75</v>
      </c>
      <c r="F58" s="29">
        <f t="shared" ref="F58:F84" si="4">SUMPRODUCT($B7:$E7,$B$46:$E$46)</f>
        <v>0.75</v>
      </c>
      <c r="G58" s="29">
        <f t="shared" ref="G58:G84" si="5">SUMPRODUCT($B7:$E7,$B$47:$E$47)</f>
        <v>0.75</v>
      </c>
      <c r="H58" s="29">
        <f t="shared" ref="H58:H84" si="6">SUMPRODUCT($B7:$E7,$B$48:$E$48)</f>
        <v>0.95</v>
      </c>
      <c r="I58" s="29">
        <f t="shared" ref="I58:I84" si="7">SUMPRODUCT($B7:$E7,$B$49:$E$49)</f>
        <v>0.95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0.75</v>
      </c>
      <c r="F59" s="29">
        <f t="shared" si="4"/>
        <v>0.75</v>
      </c>
      <c r="G59" s="29">
        <f t="shared" si="5"/>
        <v>0.75</v>
      </c>
      <c r="H59" s="29">
        <f t="shared" si="6"/>
        <v>0.95</v>
      </c>
      <c r="I59" s="29">
        <f t="shared" si="7"/>
        <v>0.95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0.75</v>
      </c>
      <c r="F60" s="29">
        <f t="shared" si="4"/>
        <v>0.75</v>
      </c>
      <c r="G60" s="29">
        <f t="shared" si="5"/>
        <v>0.75</v>
      </c>
      <c r="H60" s="29">
        <f t="shared" si="6"/>
        <v>0.95</v>
      </c>
      <c r="I60" s="29">
        <f t="shared" si="7"/>
        <v>0.95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0.75</v>
      </c>
      <c r="F61" s="29">
        <f t="shared" si="4"/>
        <v>0.75</v>
      </c>
      <c r="G61" s="29">
        <f t="shared" si="5"/>
        <v>0.75</v>
      </c>
      <c r="H61" s="29">
        <f t="shared" si="6"/>
        <v>0.95</v>
      </c>
      <c r="I61" s="29">
        <f t="shared" si="7"/>
        <v>0.95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0.75</v>
      </c>
      <c r="F62" s="29">
        <f t="shared" si="4"/>
        <v>0.75</v>
      </c>
      <c r="G62" s="29">
        <f t="shared" si="5"/>
        <v>0.75</v>
      </c>
      <c r="H62" s="29">
        <f t="shared" si="6"/>
        <v>0.95</v>
      </c>
      <c r="I62" s="29">
        <f t="shared" si="7"/>
        <v>0.95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0.75</v>
      </c>
      <c r="F63" s="29">
        <f t="shared" si="4"/>
        <v>0.75</v>
      </c>
      <c r="G63" s="29">
        <f t="shared" si="5"/>
        <v>0.75</v>
      </c>
      <c r="H63" s="29">
        <f t="shared" si="6"/>
        <v>0.95</v>
      </c>
      <c r="I63" s="29">
        <f t="shared" si="7"/>
        <v>0.95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0.75</v>
      </c>
      <c r="F64" s="29">
        <f t="shared" si="4"/>
        <v>0.75</v>
      </c>
      <c r="G64" s="29">
        <f t="shared" si="5"/>
        <v>0.75</v>
      </c>
      <c r="H64" s="29">
        <f t="shared" si="6"/>
        <v>0.95</v>
      </c>
      <c r="I64" s="29">
        <f t="shared" si="7"/>
        <v>0.95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0.75</v>
      </c>
      <c r="F65" s="29">
        <f t="shared" si="4"/>
        <v>0.75</v>
      </c>
      <c r="G65" s="29">
        <f t="shared" si="5"/>
        <v>0.75</v>
      </c>
      <c r="H65" s="29">
        <f t="shared" si="6"/>
        <v>0.95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0.36</v>
      </c>
      <c r="D66" s="29">
        <f t="shared" si="2"/>
        <v>0.36</v>
      </c>
      <c r="E66" s="29">
        <f t="shared" si="3"/>
        <v>0.91</v>
      </c>
      <c r="F66" s="29">
        <f t="shared" si="4"/>
        <v>0.91</v>
      </c>
      <c r="G66" s="29">
        <f t="shared" si="5"/>
        <v>0.91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0.75</v>
      </c>
      <c r="F67" s="29">
        <f t="shared" si="4"/>
        <v>0.75</v>
      </c>
      <c r="G67" s="29">
        <f t="shared" si="5"/>
        <v>0.75</v>
      </c>
      <c r="H67" s="29">
        <f t="shared" si="6"/>
        <v>0.95</v>
      </c>
      <c r="I67" s="29">
        <f t="shared" si="7"/>
        <v>0.95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0.75</v>
      </c>
      <c r="F68" s="29">
        <f t="shared" si="4"/>
        <v>0.75</v>
      </c>
      <c r="G68" s="29">
        <f t="shared" si="5"/>
        <v>0.75</v>
      </c>
      <c r="H68" s="29">
        <f t="shared" si="6"/>
        <v>0.95</v>
      </c>
      <c r="I68" s="29">
        <f t="shared" si="7"/>
        <v>0.95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0.75</v>
      </c>
      <c r="F69" s="29">
        <f t="shared" si="4"/>
        <v>0.75</v>
      </c>
      <c r="G69" s="29">
        <f t="shared" si="5"/>
        <v>0.75</v>
      </c>
      <c r="H69" s="29">
        <f t="shared" si="6"/>
        <v>0.95</v>
      </c>
      <c r="I69" s="29">
        <f t="shared" si="7"/>
        <v>0.95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0.75</v>
      </c>
      <c r="F70" s="29">
        <f t="shared" si="4"/>
        <v>0.75</v>
      </c>
      <c r="G70" s="29">
        <f t="shared" si="5"/>
        <v>0.75</v>
      </c>
      <c r="H70" s="29">
        <f t="shared" si="6"/>
        <v>0.95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0.36</v>
      </c>
      <c r="D71" s="29">
        <f t="shared" si="2"/>
        <v>0.36</v>
      </c>
      <c r="E71" s="29">
        <f t="shared" si="3"/>
        <v>0.91</v>
      </c>
      <c r="F71" s="29">
        <f t="shared" si="4"/>
        <v>0.91</v>
      </c>
      <c r="G71" s="29">
        <f t="shared" si="5"/>
        <v>0.91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0.75</v>
      </c>
      <c r="F72" s="29">
        <f t="shared" si="4"/>
        <v>0.75</v>
      </c>
      <c r="G72" s="29">
        <f t="shared" si="5"/>
        <v>0.75</v>
      </c>
      <c r="H72" s="29">
        <f t="shared" si="6"/>
        <v>0.95</v>
      </c>
      <c r="I72" s="29">
        <f t="shared" si="7"/>
        <v>0.95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0.75</v>
      </c>
      <c r="F73" s="29">
        <f t="shared" si="4"/>
        <v>0.75</v>
      </c>
      <c r="G73" s="29">
        <f t="shared" si="5"/>
        <v>0.75</v>
      </c>
      <c r="H73" s="29">
        <f t="shared" si="6"/>
        <v>0.95</v>
      </c>
      <c r="I73" s="29">
        <f t="shared" si="7"/>
        <v>0.95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0.75</v>
      </c>
      <c r="F74" s="29">
        <f t="shared" si="4"/>
        <v>0.75</v>
      </c>
      <c r="G74" s="29">
        <f t="shared" si="5"/>
        <v>0.75</v>
      </c>
      <c r="H74" s="29">
        <f t="shared" si="6"/>
        <v>0.95</v>
      </c>
      <c r="I74" s="29">
        <f t="shared" si="7"/>
        <v>0.95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0.75</v>
      </c>
      <c r="F75" s="29">
        <f t="shared" si="4"/>
        <v>0.75</v>
      </c>
      <c r="G75" s="29">
        <f t="shared" si="5"/>
        <v>0.75</v>
      </c>
      <c r="H75" s="29">
        <f t="shared" si="6"/>
        <v>0.95</v>
      </c>
      <c r="I75" s="29">
        <f t="shared" si="7"/>
        <v>0.95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0.75</v>
      </c>
      <c r="F76" s="29">
        <f t="shared" si="4"/>
        <v>0.75</v>
      </c>
      <c r="G76" s="29">
        <f t="shared" si="5"/>
        <v>0.75</v>
      </c>
      <c r="H76" s="29">
        <f t="shared" si="6"/>
        <v>0.95</v>
      </c>
      <c r="I76" s="29">
        <f t="shared" si="7"/>
        <v>0.95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0.75</v>
      </c>
      <c r="F77" s="29">
        <f t="shared" si="4"/>
        <v>0.75</v>
      </c>
      <c r="G77" s="29">
        <f t="shared" si="5"/>
        <v>0.75</v>
      </c>
      <c r="H77" s="29">
        <f t="shared" si="6"/>
        <v>0.95</v>
      </c>
      <c r="I77" s="29">
        <f t="shared" si="7"/>
        <v>0.95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0.75</v>
      </c>
      <c r="F78" s="29">
        <f t="shared" si="4"/>
        <v>0.75</v>
      </c>
      <c r="G78" s="29">
        <f t="shared" si="5"/>
        <v>0.75</v>
      </c>
      <c r="H78" s="29">
        <f t="shared" si="6"/>
        <v>0.95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0.75</v>
      </c>
      <c r="F79" s="29">
        <f t="shared" si="4"/>
        <v>0.75</v>
      </c>
      <c r="G79" s="29">
        <f t="shared" si="5"/>
        <v>0.75</v>
      </c>
      <c r="H79" s="29">
        <f t="shared" si="6"/>
        <v>0.95</v>
      </c>
      <c r="I79" s="29">
        <f t="shared" si="7"/>
        <v>0.95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0.75</v>
      </c>
      <c r="F80" s="29">
        <f t="shared" si="4"/>
        <v>0.75</v>
      </c>
      <c r="G80" s="29">
        <f t="shared" si="5"/>
        <v>0.75</v>
      </c>
      <c r="H80" s="29">
        <f t="shared" si="6"/>
        <v>0.95</v>
      </c>
      <c r="I80" s="29">
        <f t="shared" si="7"/>
        <v>0.95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0.75</v>
      </c>
      <c r="F81" s="29">
        <f t="shared" si="4"/>
        <v>0.75</v>
      </c>
      <c r="G81" s="29">
        <f t="shared" si="5"/>
        <v>0.75</v>
      </c>
      <c r="H81" s="29">
        <f t="shared" si="6"/>
        <v>0.95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0.75</v>
      </c>
      <c r="F82" s="29">
        <f t="shared" si="4"/>
        <v>0.75</v>
      </c>
      <c r="G82" s="29">
        <f t="shared" si="5"/>
        <v>0.75</v>
      </c>
      <c r="H82" s="29">
        <f t="shared" si="6"/>
        <v>0.95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0.36</v>
      </c>
      <c r="D83" s="29">
        <f t="shared" si="2"/>
        <v>0.36</v>
      </c>
      <c r="E83" s="29">
        <f t="shared" si="3"/>
        <v>0.91</v>
      </c>
      <c r="F83" s="29">
        <f t="shared" si="4"/>
        <v>0.91</v>
      </c>
      <c r="G83" s="29">
        <f t="shared" si="5"/>
        <v>0.91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0.36</v>
      </c>
      <c r="D84" s="29">
        <f t="shared" si="2"/>
        <v>0.36</v>
      </c>
      <c r="E84" s="29">
        <f t="shared" si="3"/>
        <v>0.91</v>
      </c>
      <c r="F84" s="29">
        <f t="shared" si="4"/>
        <v>0.91</v>
      </c>
      <c r="G84" s="29">
        <f t="shared" si="5"/>
        <v>0.91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0.75</v>
      </c>
      <c r="G94" s="31">
        <f t="shared" ref="G94:G120" si="12">$F58</f>
        <v>0.75</v>
      </c>
      <c r="H94" s="31">
        <f t="shared" ref="H94:H120" si="13">$G58</f>
        <v>0.75</v>
      </c>
      <c r="I94" s="31">
        <f t="shared" ref="I94:I120" si="14">$H58</f>
        <v>0.95</v>
      </c>
      <c r="J94" s="31">
        <f t="shared" ref="J94:J120" si="15">$I58</f>
        <v>0.95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0.75</v>
      </c>
      <c r="G95" s="31">
        <f t="shared" si="12"/>
        <v>0.75</v>
      </c>
      <c r="H95" s="31">
        <f t="shared" si="13"/>
        <v>0.75</v>
      </c>
      <c r="I95" s="31">
        <f t="shared" si="14"/>
        <v>0.95</v>
      </c>
      <c r="J95" s="31">
        <f t="shared" si="15"/>
        <v>0.95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0.75</v>
      </c>
      <c r="G96" s="31">
        <f t="shared" si="12"/>
        <v>0.75</v>
      </c>
      <c r="H96" s="31">
        <f t="shared" si="13"/>
        <v>0.75</v>
      </c>
      <c r="I96" s="31">
        <f t="shared" si="14"/>
        <v>0.95</v>
      </c>
      <c r="J96" s="31">
        <f t="shared" si="15"/>
        <v>0.95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0.75</v>
      </c>
      <c r="G97" s="31">
        <f t="shared" si="12"/>
        <v>0.75</v>
      </c>
      <c r="H97" s="31">
        <f t="shared" si="13"/>
        <v>0.75</v>
      </c>
      <c r="I97" s="31">
        <f t="shared" si="14"/>
        <v>0.95</v>
      </c>
      <c r="J97" s="31">
        <f t="shared" si="15"/>
        <v>0.95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0.75</v>
      </c>
      <c r="G98" s="31">
        <f t="shared" si="12"/>
        <v>0.75</v>
      </c>
      <c r="H98" s="31">
        <f t="shared" si="13"/>
        <v>0.75</v>
      </c>
      <c r="I98" s="31">
        <f t="shared" si="14"/>
        <v>0.95</v>
      </c>
      <c r="J98" s="31">
        <f t="shared" si="15"/>
        <v>0.95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0.75</v>
      </c>
      <c r="G99" s="31">
        <f t="shared" si="12"/>
        <v>0.75</v>
      </c>
      <c r="H99" s="31">
        <f t="shared" si="13"/>
        <v>0.75</v>
      </c>
      <c r="I99" s="31">
        <f t="shared" si="14"/>
        <v>0.95</v>
      </c>
      <c r="J99" s="31">
        <f t="shared" si="15"/>
        <v>0.95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0.75</v>
      </c>
      <c r="G100" s="31">
        <f t="shared" si="12"/>
        <v>0.75</v>
      </c>
      <c r="H100" s="31">
        <f t="shared" si="13"/>
        <v>0.75</v>
      </c>
      <c r="I100" s="31">
        <f t="shared" si="14"/>
        <v>0.95</v>
      </c>
      <c r="J100" s="31">
        <f t="shared" si="15"/>
        <v>0.95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0.75</v>
      </c>
      <c r="G101" s="31">
        <f t="shared" si="12"/>
        <v>0.75</v>
      </c>
      <c r="H101" s="31">
        <f t="shared" si="13"/>
        <v>0.75</v>
      </c>
      <c r="I101" s="31">
        <f t="shared" si="14"/>
        <v>0.95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0.36</v>
      </c>
      <c r="E102" s="31">
        <f t="shared" si="10"/>
        <v>0.36</v>
      </c>
      <c r="F102" s="31">
        <f t="shared" si="11"/>
        <v>0.91</v>
      </c>
      <c r="G102" s="31">
        <f t="shared" si="12"/>
        <v>0.91</v>
      </c>
      <c r="H102" s="31">
        <f t="shared" si="13"/>
        <v>0.91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0.75</v>
      </c>
      <c r="G103" s="31">
        <f t="shared" si="12"/>
        <v>0.75</v>
      </c>
      <c r="H103" s="31">
        <f t="shared" si="13"/>
        <v>0.75</v>
      </c>
      <c r="I103" s="31">
        <f t="shared" si="14"/>
        <v>0.95</v>
      </c>
      <c r="J103" s="31">
        <f t="shared" si="15"/>
        <v>0.95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0.75</v>
      </c>
      <c r="G104" s="31">
        <f t="shared" si="12"/>
        <v>0.75</v>
      </c>
      <c r="H104" s="31">
        <f t="shared" si="13"/>
        <v>0.75</v>
      </c>
      <c r="I104" s="31">
        <f t="shared" si="14"/>
        <v>0.95</v>
      </c>
      <c r="J104" s="31">
        <f t="shared" si="15"/>
        <v>0.95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0.75</v>
      </c>
      <c r="G105" s="31">
        <f t="shared" si="12"/>
        <v>0.75</v>
      </c>
      <c r="H105" s="31">
        <f t="shared" si="13"/>
        <v>0.75</v>
      </c>
      <c r="I105" s="31">
        <f t="shared" si="14"/>
        <v>0.95</v>
      </c>
      <c r="J105" s="31">
        <f t="shared" si="15"/>
        <v>0.95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0.75</v>
      </c>
      <c r="G106" s="31">
        <f t="shared" si="12"/>
        <v>0.75</v>
      </c>
      <c r="H106" s="31">
        <f t="shared" si="13"/>
        <v>0.75</v>
      </c>
      <c r="I106" s="31">
        <f t="shared" si="14"/>
        <v>0.95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0.36</v>
      </c>
      <c r="E107" s="31">
        <f t="shared" si="10"/>
        <v>0.36</v>
      </c>
      <c r="F107" s="31">
        <f t="shared" si="11"/>
        <v>0.91</v>
      </c>
      <c r="G107" s="31">
        <f t="shared" si="12"/>
        <v>0.91</v>
      </c>
      <c r="H107" s="31">
        <f t="shared" si="13"/>
        <v>0.91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0.75</v>
      </c>
      <c r="G108" s="31">
        <f t="shared" si="12"/>
        <v>0.75</v>
      </c>
      <c r="H108" s="31">
        <f t="shared" si="13"/>
        <v>0.75</v>
      </c>
      <c r="I108" s="31">
        <f t="shared" si="14"/>
        <v>0.95</v>
      </c>
      <c r="J108" s="31">
        <f t="shared" si="15"/>
        <v>0.95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0.75</v>
      </c>
      <c r="G109" s="31">
        <f t="shared" si="12"/>
        <v>0.75</v>
      </c>
      <c r="H109" s="31">
        <f t="shared" si="13"/>
        <v>0.75</v>
      </c>
      <c r="I109" s="31">
        <f t="shared" si="14"/>
        <v>0.95</v>
      </c>
      <c r="J109" s="31">
        <f t="shared" si="15"/>
        <v>0.95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0.75</v>
      </c>
      <c r="G110" s="31">
        <f t="shared" si="12"/>
        <v>0.75</v>
      </c>
      <c r="H110" s="31">
        <f t="shared" si="13"/>
        <v>0.75</v>
      </c>
      <c r="I110" s="31">
        <f t="shared" si="14"/>
        <v>0.95</v>
      </c>
      <c r="J110" s="31">
        <f t="shared" si="15"/>
        <v>0.95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0.75</v>
      </c>
      <c r="G111" s="31">
        <f t="shared" si="12"/>
        <v>0.75</v>
      </c>
      <c r="H111" s="31">
        <f t="shared" si="13"/>
        <v>0.75</v>
      </c>
      <c r="I111" s="31">
        <f t="shared" si="14"/>
        <v>0.95</v>
      </c>
      <c r="J111" s="31">
        <f t="shared" si="15"/>
        <v>0.95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0.75</v>
      </c>
      <c r="G112" s="31">
        <f t="shared" si="12"/>
        <v>0.75</v>
      </c>
      <c r="H112" s="31">
        <f t="shared" si="13"/>
        <v>0.75</v>
      </c>
      <c r="I112" s="31">
        <f t="shared" si="14"/>
        <v>0.95</v>
      </c>
      <c r="J112" s="31">
        <f t="shared" si="15"/>
        <v>0.95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0.75</v>
      </c>
      <c r="G113" s="31">
        <f t="shared" si="12"/>
        <v>0.75</v>
      </c>
      <c r="H113" s="31">
        <f t="shared" si="13"/>
        <v>0.75</v>
      </c>
      <c r="I113" s="31">
        <f t="shared" si="14"/>
        <v>0.95</v>
      </c>
      <c r="J113" s="31">
        <f t="shared" si="15"/>
        <v>0.95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0.75</v>
      </c>
      <c r="G114" s="31">
        <f t="shared" si="12"/>
        <v>0.75</v>
      </c>
      <c r="H114" s="31">
        <f t="shared" si="13"/>
        <v>0.75</v>
      </c>
      <c r="I114" s="31">
        <f t="shared" si="14"/>
        <v>0.95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0.75</v>
      </c>
      <c r="G115" s="31">
        <f t="shared" si="12"/>
        <v>0.75</v>
      </c>
      <c r="H115" s="31">
        <f t="shared" si="13"/>
        <v>0.75</v>
      </c>
      <c r="I115" s="31">
        <f t="shared" si="14"/>
        <v>0.95</v>
      </c>
      <c r="J115" s="31">
        <f t="shared" si="15"/>
        <v>0.95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0.75</v>
      </c>
      <c r="G116" s="31">
        <f t="shared" si="12"/>
        <v>0.75</v>
      </c>
      <c r="H116" s="31">
        <f t="shared" si="13"/>
        <v>0.75</v>
      </c>
      <c r="I116" s="31">
        <f t="shared" si="14"/>
        <v>0.95</v>
      </c>
      <c r="J116" s="31">
        <f t="shared" si="15"/>
        <v>0.95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0.75</v>
      </c>
      <c r="G117" s="31">
        <f t="shared" si="12"/>
        <v>0.75</v>
      </c>
      <c r="H117" s="31">
        <f t="shared" si="13"/>
        <v>0.75</v>
      </c>
      <c r="I117" s="31">
        <f t="shared" si="14"/>
        <v>0.95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0.75</v>
      </c>
      <c r="G118" s="31">
        <f t="shared" si="12"/>
        <v>0.75</v>
      </c>
      <c r="H118" s="31">
        <f t="shared" si="13"/>
        <v>0.75</v>
      </c>
      <c r="I118" s="31">
        <f t="shared" si="14"/>
        <v>0.95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0.36</v>
      </c>
      <c r="E119" s="31">
        <f t="shared" si="10"/>
        <v>0.36</v>
      </c>
      <c r="F119" s="31">
        <f t="shared" si="11"/>
        <v>0.91</v>
      </c>
      <c r="G119" s="31">
        <f t="shared" si="12"/>
        <v>0.91</v>
      </c>
      <c r="H119" s="31">
        <f t="shared" si="13"/>
        <v>0.91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0.36</v>
      </c>
      <c r="E120" s="31">
        <f t="shared" si="10"/>
        <v>0.36</v>
      </c>
      <c r="F120" s="31">
        <f t="shared" si="11"/>
        <v>0.91</v>
      </c>
      <c r="G120" s="31">
        <f t="shared" si="12"/>
        <v>0.91</v>
      </c>
      <c r="H120" s="31">
        <f t="shared" si="13"/>
        <v>0.91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WPD South Wales in April 16 (Finals)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14.816625759538677</v>
      </c>
      <c r="D11" s="7">
        <f>DRM!$B$131</f>
        <v>1.8788190788876016</v>
      </c>
      <c r="E11" s="7">
        <f>DRM!$B$132</f>
        <v>5.6411237144456576</v>
      </c>
      <c r="F11" s="7">
        <f>DRM!$B$133</f>
        <v>4.9412219488592219</v>
      </c>
      <c r="G11" s="7">
        <f>DRM!$B$134</f>
        <v>3.7126782213079776</v>
      </c>
      <c r="H11" s="7">
        <f>DRM!$B$135</f>
        <v>16.846117895628467</v>
      </c>
      <c r="I11" s="7">
        <f>DRM!$B$136</f>
        <v>6.6329835990744277</v>
      </c>
      <c r="J11" s="7">
        <f>DRM!$B$137</f>
        <v>13.930816267734182</v>
      </c>
      <c r="K11" s="7">
        <f>Otex!$B108</f>
        <v>6.9658331235709126</v>
      </c>
      <c r="L11" s="7">
        <f>Otex!$C108</f>
        <v>9.150720324314598</v>
      </c>
      <c r="M11" s="7">
        <f>Otex!$D108</f>
        <v>1.1603551449504999</v>
      </c>
      <c r="N11" s="7">
        <f>Otex!$E108</f>
        <v>3.4839474427920054</v>
      </c>
      <c r="O11" s="7">
        <f>Otex!$F108</f>
        <v>3.0516894229623359</v>
      </c>
      <c r="P11" s="7">
        <f>Otex!$G108</f>
        <v>2.2929431173282784</v>
      </c>
      <c r="Q11" s="7">
        <f>Otex!$H108</f>
        <v>10.404130867251313</v>
      </c>
      <c r="R11" s="7">
        <f>Otex!$I108</f>
        <v>4.0965182502379385</v>
      </c>
      <c r="S11" s="7">
        <f>Otex!$J108</f>
        <v>8.6036460408929631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0.36157369120575694</v>
      </c>
      <c r="D23" s="6">
        <f>D$11*Loads!$B46*LAFs!D237*(1-Contrib!D94)/(24*Input!$F$58)*100</f>
        <v>3.1936235654314971E-2</v>
      </c>
      <c r="E23" s="6">
        <f>E$11*Loads!$B46*LAFs!E237*(1-Contrib!E94)/(24*Input!$F$58)*100</f>
        <v>9.4766530520939751E-2</v>
      </c>
      <c r="F23" s="6">
        <f>F$11*Loads!$B46*LAFs!F237*(1-Contrib!F94)/(24*Input!$F$58)*100</f>
        <v>2.0611555429468475E-2</v>
      </c>
      <c r="G23" s="6">
        <f>G$11*Loads!$B46*LAFs!G237*(1-Contrib!G94)/(24*Input!$F$58)*100</f>
        <v>6.6372309529574873E-3</v>
      </c>
      <c r="H23" s="6">
        <f>H$11*Loads!$B46*LAFs!H237*(1-Contrib!H94)/(24*Input!$F$58)*100</f>
        <v>9.9424682664774014E-2</v>
      </c>
      <c r="I23" s="6">
        <f>I$11*Loads!$B46*LAFs!I237*(1-Contrib!I94)/(24*Input!$F$58)*100</f>
        <v>7.6821775583967864E-3</v>
      </c>
      <c r="J23" s="6">
        <f>J$11*Loads!$B46*LAFs!J237*(1-Contrib!J94)/(24*Input!$F$58)*100</f>
        <v>1.5821802684292494E-2</v>
      </c>
      <c r="K23" s="6">
        <f>K$11*Loads!$B46*LAFs!B237*(1-Contrib!K94)/(24*Input!$F$58)*100</f>
        <v>0.17151880556408841</v>
      </c>
      <c r="L23" s="6">
        <f>L$11*Loads!$B46*LAFs!C237*(1-Contrib!L94)/(24*Input!$F$58)*100</f>
        <v>0.22330723462620461</v>
      </c>
      <c r="M23" s="6">
        <f>M$11*Loads!$B46*LAFs!D237*(1-Contrib!M94)/(24*Input!$F$58)*100</f>
        <v>1.9723759338113944E-2</v>
      </c>
      <c r="N23" s="6">
        <f>N$11*Loads!$B46*LAFs!E237*(1-Contrib!N94)/(24*Input!$F$58)*100</f>
        <v>5.8527631795280151E-2</v>
      </c>
      <c r="O23" s="6">
        <f>O$11*Loads!$B46*LAFs!F237*(1-Contrib!O94)/(24*Input!$F$58)*100</f>
        <v>5.0918632148821051E-2</v>
      </c>
      <c r="P23" s="6">
        <f>P$11*Loads!$B46*LAFs!G237*(1-Contrib!P94)/(24*Input!$F$58)*100</f>
        <v>1.639656563217105E-2</v>
      </c>
      <c r="Q23" s="6">
        <f>Q$11*Loads!$B46*LAFs!H237*(1-Contrib!Q94)/(24*Input!$F$58)*100</f>
        <v>0.24561799134687848</v>
      </c>
      <c r="R23" s="6">
        <f>R$11*Loads!$B46*LAFs!I237*(1-Contrib!R94)/(24*Input!$F$58)*100</f>
        <v>9.4889969497081561E-2</v>
      </c>
      <c r="S23" s="6">
        <f>S$11*Loads!$B46*LAFs!J237*(1-Contrib!S94)/(24*Input!$F$58)*100</f>
        <v>0.19543031421610027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0.21664100362430672</v>
      </c>
      <c r="D24" s="6">
        <f>D$11*Loads!$B47*LAFs!D238*(1-Contrib!D95)/(24*Input!$F$58)*100</f>
        <v>1.9134960071516965E-2</v>
      </c>
      <c r="E24" s="6">
        <f>E$11*Loads!$B47*LAFs!E238*(1-Contrib!E95)/(24*Input!$F$58)*100</f>
        <v>5.6780448305258219E-2</v>
      </c>
      <c r="F24" s="6">
        <f>F$11*Loads!$B47*LAFs!F238*(1-Contrib!F95)/(24*Input!$F$58)*100</f>
        <v>1.2349648669424493E-2</v>
      </c>
      <c r="G24" s="6">
        <f>G$11*Loads!$B47*LAFs!G238*(1-Contrib!G95)/(24*Input!$F$58)*100</f>
        <v>3.976772674306038E-3</v>
      </c>
      <c r="H24" s="6">
        <f>H$11*Loads!$B47*LAFs!H238*(1-Contrib!H95)/(24*Input!$F$58)*100</f>
        <v>5.9571433324410811E-2</v>
      </c>
      <c r="I24" s="6">
        <f>I$11*Loads!$B47*LAFs!I238*(1-Contrib!I95)/(24*Input!$F$58)*100</f>
        <v>4.6028643586353592E-3</v>
      </c>
      <c r="J24" s="6">
        <f>J$11*Loads!$B47*LAFs!J238*(1-Contrib!J95)/(24*Input!$F$58)*100</f>
        <v>9.4798136480575366E-3</v>
      </c>
      <c r="K24" s="6">
        <f>K$11*Loads!$B47*LAFs!B238*(1-Contrib!K95)/(24*Input!$F$58)*100</f>
        <v>0.10276744984938994</v>
      </c>
      <c r="L24" s="6">
        <f>L$11*Loads!$B47*LAFs!C238*(1-Contrib!L95)/(24*Input!$F$58)*100</f>
        <v>0.13379707816866529</v>
      </c>
      <c r="M24" s="6">
        <f>M$11*Loads!$B47*LAFs!D238*(1-Contrib!M95)/(24*Input!$F$58)*100</f>
        <v>1.1817715509123477E-2</v>
      </c>
      <c r="N24" s="6">
        <f>N$11*Loads!$B47*LAFs!E238*(1-Contrib!N95)/(24*Input!$F$58)*100</f>
        <v>3.5067498549467183E-2</v>
      </c>
      <c r="O24" s="6">
        <f>O$11*Loads!$B47*LAFs!F238*(1-Contrib!O95)/(24*Input!$F$58)*100</f>
        <v>3.0508479571928121E-2</v>
      </c>
      <c r="P24" s="6">
        <f>P$11*Loads!$B47*LAFs!G238*(1-Contrib!P95)/(24*Input!$F$58)*100</f>
        <v>9.8241894278861003E-3</v>
      </c>
      <c r="Q24" s="6">
        <f>Q$11*Loads!$B47*LAFs!H238*(1-Contrib!Q95)/(24*Input!$F$58)*100</f>
        <v>0.14716482268421971</v>
      </c>
      <c r="R24" s="6">
        <f>R$11*Loads!$B47*LAFs!I238*(1-Contrib!R95)/(24*Input!$F$58)*100</f>
        <v>5.685440817658774E-2</v>
      </c>
      <c r="S24" s="6">
        <f>S$11*Loads!$B47*LAFs!J238*(1-Contrib!S95)/(24*Input!$F$58)*100</f>
        <v>0.11709430315353507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0.26309465951499983</v>
      </c>
      <c r="D26" s="6">
        <f>D$11*Loads!$B49*LAFs!D240*(1-Contrib!D97)/(24*Input!$F$58)*100</f>
        <v>2.3238009982538839E-2</v>
      </c>
      <c r="E26" s="6">
        <f>E$11*Loads!$B49*LAFs!E240*(1-Contrib!E97)/(24*Input!$F$58)*100</f>
        <v>6.8955703048196523E-2</v>
      </c>
      <c r="F26" s="6">
        <f>F$11*Loads!$B49*LAFs!F240*(1-Contrib!F97)/(24*Input!$F$58)*100</f>
        <v>1.4997745382710006E-2</v>
      </c>
      <c r="G26" s="6">
        <f>G$11*Loads!$B49*LAFs!G240*(1-Contrib!G97)/(24*Input!$F$58)*100</f>
        <v>4.8294996570894455E-3</v>
      </c>
      <c r="H26" s="6">
        <f>H$11*Loads!$B49*LAFs!H240*(1-Contrib!H97)/(24*Input!$F$58)*100</f>
        <v>7.2345150295213559E-2</v>
      </c>
      <c r="I26" s="6">
        <f>I$11*Loads!$B49*LAFs!I240*(1-Contrib!I97)/(24*Input!$F$58)*100</f>
        <v>5.589842231939454E-3</v>
      </c>
      <c r="J26" s="6">
        <f>J$11*Loads!$B49*LAFs!J240*(1-Contrib!J97)/(24*Input!$F$58)*100</f>
        <v>1.1512540573004959E-2</v>
      </c>
      <c r="K26" s="6">
        <f>K$11*Loads!$B49*LAFs!B240*(1-Contrib!K97)/(24*Input!$F$58)*100</f>
        <v>0.12480355415190895</v>
      </c>
      <c r="L26" s="6">
        <f>L$11*Loads!$B49*LAFs!C240*(1-Contrib!L97)/(24*Input!$F$58)*100</f>
        <v>0.16248676906026521</v>
      </c>
      <c r="M26" s="6">
        <f>M$11*Loads!$B49*LAFs!D240*(1-Contrib!M97)/(24*Input!$F$58)*100</f>
        <v>1.4351751451031082E-2</v>
      </c>
      <c r="N26" s="6">
        <f>N$11*Loads!$B49*LAFs!E240*(1-Contrib!N97)/(24*Input!$F$58)*100</f>
        <v>4.2586913080011564E-2</v>
      </c>
      <c r="O26" s="6">
        <f>O$11*Loads!$B49*LAFs!F240*(1-Contrib!O97)/(24*Input!$F$58)*100</f>
        <v>3.7050317857723343E-2</v>
      </c>
      <c r="P26" s="6">
        <f>P$11*Loads!$B49*LAFs!G240*(1-Contrib!P97)/(24*Input!$F$58)*100</f>
        <v>1.19307597790807E-2</v>
      </c>
      <c r="Q26" s="6">
        <f>Q$11*Loads!$B49*LAFs!H240*(1-Contrib!Q97)/(24*Input!$F$58)*100</f>
        <v>0.17872091741152732</v>
      </c>
      <c r="R26" s="6">
        <f>R$11*Loads!$B49*LAFs!I240*(1-Contrib!R97)/(24*Input!$F$58)*100</f>
        <v>6.9045521904459575E-2</v>
      </c>
      <c r="S26" s="6">
        <f>S$11*Loads!$B49*LAFs!J240*(1-Contrib!S97)/(24*Input!$F$58)*100</f>
        <v>0.14220247000309325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0.23603237588485981</v>
      </c>
      <c r="D27" s="6">
        <f>D$11*Loads!$B50*LAFs!D241*(1-Contrib!D98)/(24*Input!$F$58)*100</f>
        <v>2.0847715864418831E-2</v>
      </c>
      <c r="E27" s="6">
        <f>E$11*Loads!$B50*LAFs!E241*(1-Contrib!E98)/(24*Input!$F$58)*100</f>
        <v>6.1862823256390594E-2</v>
      </c>
      <c r="F27" s="6">
        <f>F$11*Loads!$B50*LAFs!F241*(1-Contrib!F98)/(24*Input!$F$58)*100</f>
        <v>1.3455056374473483E-2</v>
      </c>
      <c r="G27" s="6">
        <f>G$11*Loads!$B50*LAFs!G241*(1-Contrib!G98)/(24*Input!$F$58)*100</f>
        <v>4.3327305863954538E-3</v>
      </c>
      <c r="H27" s="6">
        <f>H$11*Loads!$B50*LAFs!H241*(1-Contrib!H98)/(24*Input!$F$58)*100</f>
        <v>6.4903627232133096E-2</v>
      </c>
      <c r="I27" s="6">
        <f>I$11*Loads!$B50*LAFs!I241*(1-Contrib!I98)/(24*Input!$F$58)*100</f>
        <v>5.0148632635052598E-3</v>
      </c>
      <c r="J27" s="6">
        <f>J$11*Loads!$B50*LAFs!J241*(1-Contrib!J98)/(24*Input!$F$58)*100</f>
        <v>1.032834459249935E-2</v>
      </c>
      <c r="K27" s="6">
        <f>K$11*Loads!$B50*LAFs!B241*(1-Contrib!K98)/(24*Input!$F$58)*100</f>
        <v>0.11196608650154058</v>
      </c>
      <c r="L27" s="6">
        <f>L$11*Loads!$B50*LAFs!C241*(1-Contrib!L98)/(24*Input!$F$58)*100</f>
        <v>0.14577315336559449</v>
      </c>
      <c r="M27" s="6">
        <f>M$11*Loads!$B50*LAFs!D241*(1-Contrib!M98)/(24*Input!$F$58)*100</f>
        <v>1.2875510279609915E-2</v>
      </c>
      <c r="N27" s="6">
        <f>N$11*Loads!$B50*LAFs!E241*(1-Contrib!N98)/(24*Input!$F$58)*100</f>
        <v>3.8206363802318274E-2</v>
      </c>
      <c r="O27" s="6">
        <f>O$11*Loads!$B50*LAFs!F241*(1-Contrib!O98)/(24*Input!$F$58)*100</f>
        <v>3.323927048678503E-2</v>
      </c>
      <c r="P27" s="6">
        <f>P$11*Loads!$B50*LAFs!G241*(1-Contrib!P98)/(24*Input!$F$58)*100</f>
        <v>1.0703545187725073E-2</v>
      </c>
      <c r="Q27" s="6">
        <f>Q$11*Loads!$B50*LAFs!H241*(1-Contrib!Q98)/(24*Input!$F$58)*100</f>
        <v>0.16033743457479635</v>
      </c>
      <c r="R27" s="6">
        <f>R$11*Loads!$B50*LAFs!I241*(1-Contrib!R98)/(24*Input!$F$58)*100</f>
        <v>6.1943403219823182E-2</v>
      </c>
      <c r="S27" s="6">
        <f>S$11*Loads!$B50*LAFs!J241*(1-Contrib!S98)/(24*Input!$F$58)*100</f>
        <v>0.12757532560105803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0.24781219372003133</v>
      </c>
      <c r="D29" s="6">
        <f>D$11*Loads!$B52*LAFs!D243*(1-Contrib!D100)/(24*Input!$F$58)*100</f>
        <v>2.1888176073496537E-2</v>
      </c>
      <c r="E29" s="6">
        <f>E$11*Loads!$B52*LAFs!E243*(1-Contrib!E100)/(24*Input!$F$58)*100</f>
        <v>6.4950250504443974E-2</v>
      </c>
      <c r="F29" s="6">
        <f>F$11*Loads!$B52*LAFs!F243*(1-Contrib!F100)/(24*Input!$F$58)*100</f>
        <v>1.4126566426681655E-2</v>
      </c>
      <c r="G29" s="6">
        <f>G$11*Loads!$B52*LAFs!G243*(1-Contrib!G100)/(24*Input!$F$58)*100</f>
        <v>4.5489669261995812E-3</v>
      </c>
      <c r="H29" s="6">
        <f>H$11*Loads!$B52*LAFs!H243*(1-Contrib!H100)/(24*Input!$F$58)*100</f>
        <v>6.8142813817321582E-2</v>
      </c>
      <c r="I29" s="6">
        <f>I$11*Loads!$B52*LAFs!I243*(1-Contrib!I100)/(24*Input!$F$58)*100</f>
        <v>5.2651432324752907E-3</v>
      </c>
      <c r="J29" s="6">
        <f>J$11*Loads!$B52*LAFs!J243*(1-Contrib!J100)/(24*Input!$F$58)*100</f>
        <v>1.0843807852072994E-2</v>
      </c>
      <c r="K29" s="6">
        <f>K$11*Loads!$B52*LAFs!B243*(1-Contrib!K100)/(24*Input!$F$58)*100</f>
        <v>0.1175540491603099</v>
      </c>
      <c r="L29" s="6">
        <f>L$11*Loads!$B52*LAFs!C243*(1-Contrib!L100)/(24*Input!$F$58)*100</f>
        <v>0.15304834680237492</v>
      </c>
      <c r="M29" s="6">
        <f>M$11*Loads!$B52*LAFs!D243*(1-Contrib!M100)/(24*Input!$F$58)*100</f>
        <v>1.351809655642929E-2</v>
      </c>
      <c r="N29" s="6">
        <f>N$11*Loads!$B52*LAFs!E243*(1-Contrib!N100)/(24*Input!$F$58)*100</f>
        <v>4.0113153089374166E-2</v>
      </c>
      <c r="O29" s="6">
        <f>O$11*Loads!$B52*LAFs!F243*(1-Contrib!O100)/(24*Input!$F$58)*100</f>
        <v>3.4898163890032918E-2</v>
      </c>
      <c r="P29" s="6">
        <f>P$11*Loads!$B52*LAFs!G243*(1-Contrib!P100)/(24*Input!$F$58)*100</f>
        <v>1.1237733821929368E-2</v>
      </c>
      <c r="Q29" s="6">
        <f>Q$11*Loads!$B52*LAFs!H243*(1-Contrib!Q100)/(24*Input!$F$58)*100</f>
        <v>0.16833949685277463</v>
      </c>
      <c r="R29" s="6">
        <f>R$11*Loads!$B52*LAFs!I243*(1-Contrib!R100)/(24*Input!$F$58)*100</f>
        <v>6.5034852023338349E-2</v>
      </c>
      <c r="S29" s="6">
        <f>S$11*Loads!$B52*LAFs!J243*(1-Contrib!S100)/(24*Input!$F$58)*100</f>
        <v>0.13394230847876396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0.24301140398929269</v>
      </c>
      <c r="D30" s="6">
        <f>D$11*Loads!$B53*LAFs!D244*(1-Contrib!D101)/(24*Input!$F$58)*100</f>
        <v>2.1464143142183409E-2</v>
      </c>
      <c r="E30" s="6">
        <f>E$11*Loads!$B53*LAFs!E244*(1-Contrib!E101)/(24*Input!$F$58)*100</f>
        <v>6.3691989193933513E-2</v>
      </c>
      <c r="F30" s="6">
        <f>F$11*Loads!$B53*LAFs!F244*(1-Contrib!F101)/(24*Input!$F$58)*100</f>
        <v>1.3852896781884312E-2</v>
      </c>
      <c r="G30" s="6">
        <f>G$11*Loads!$B53*LAFs!G244*(1-Contrib!G101)/(24*Input!$F$58)*100</f>
        <v>4.4608411831643501E-3</v>
      </c>
      <c r="H30" s="6">
        <f>H$11*Loads!$B53*LAFs!H244*(1-Contrib!H101)/(24*Input!$F$58)*100</f>
        <v>6.6822703955546889E-2</v>
      </c>
      <c r="I30" s="6">
        <f>I$11*Loads!$B53*LAFs!I244*(1-Contrib!I101)/(24*Input!$F$58)*100</f>
        <v>5.1631432252040891E-3</v>
      </c>
      <c r="J30" s="6">
        <f>J$11*Loads!$B53*LAFs!J244*(1-Contrib!J101)/(24*Input!$F$58)*100</f>
        <v>0</v>
      </c>
      <c r="K30" s="6">
        <f>K$11*Loads!$B53*LAFs!B244*(1-Contrib!K101)/(24*Input!$F$58)*100</f>
        <v>0.11527671056956589</v>
      </c>
      <c r="L30" s="6">
        <f>L$11*Loads!$B53*LAFs!C244*(1-Contrib!L101)/(24*Input!$F$58)*100</f>
        <v>0.15008338805435842</v>
      </c>
      <c r="M30" s="6">
        <f>M$11*Loads!$B53*LAFs!D244*(1-Contrib!M101)/(24*Input!$F$58)*100</f>
        <v>1.3256214612070416E-2</v>
      </c>
      <c r="N30" s="6">
        <f>N$11*Loads!$B53*LAFs!E244*(1-Contrib!N101)/(24*Input!$F$58)*100</f>
        <v>3.9336053260151965E-2</v>
      </c>
      <c r="O30" s="6">
        <f>O$11*Loads!$B53*LAFs!F244*(1-Contrib!O101)/(24*Input!$F$58)*100</f>
        <v>3.4222092449358844E-2</v>
      </c>
      <c r="P30" s="6">
        <f>P$11*Loads!$B53*LAFs!G244*(1-Contrib!P101)/(24*Input!$F$58)*100</f>
        <v>1.1020028646412286E-2</v>
      </c>
      <c r="Q30" s="6">
        <f>Q$11*Loads!$B53*LAFs!H244*(1-Contrib!Q101)/(24*Input!$F$58)*100</f>
        <v>0.16507830733809908</v>
      </c>
      <c r="R30" s="6">
        <f>R$11*Loads!$B53*LAFs!I244*(1-Contrib!R101)/(24*Input!$F$58)*100</f>
        <v>6.3774951753513512E-2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0.24597049265552209</v>
      </c>
      <c r="D31" s="6">
        <f>D$11*Loads!$B54*LAFs!D245*(1-Contrib!D102)/(24*Input!$F$58)*100</f>
        <v>1.3904324228916584E-2</v>
      </c>
      <c r="E31" s="6">
        <f>E$11*Loads!$B54*LAFs!E245*(1-Contrib!E102)/(24*Input!$F$58)*100</f>
        <v>4.1259232323914583E-2</v>
      </c>
      <c r="F31" s="6">
        <f>F$11*Loads!$B54*LAFs!F245*(1-Contrib!F102)/(24*Input!$F$58)*100</f>
        <v>5.047768806218959E-3</v>
      </c>
      <c r="G31" s="6">
        <f>G$11*Loads!$B54*LAFs!G245*(1-Contrib!G102)/(24*Input!$F$58)*100</f>
        <v>1.6254575002190264E-3</v>
      </c>
      <c r="H31" s="6">
        <f>H$11*Loads!$B54*LAFs!H245*(1-Contrib!H102)/(24*Input!$F$58)*100</f>
        <v>2.43490993894587E-2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0.11668040604281059</v>
      </c>
      <c r="L31" s="6">
        <f>L$11*Loads!$B54*LAFs!C245*(1-Contrib!L102)/(24*Input!$F$58)*100</f>
        <v>0.15191091567359941</v>
      </c>
      <c r="M31" s="6">
        <f>M$11*Loads!$B54*LAFs!D245*(1-Contrib!M102)/(24*Input!$F$58)*100</f>
        <v>1.3417632198947985E-2</v>
      </c>
      <c r="N31" s="6">
        <f>N$11*Loads!$B54*LAFs!E245*(1-Contrib!N102)/(24*Input!$F$58)*100</f>
        <v>3.9815038474283894E-2</v>
      </c>
      <c r="O31" s="6">
        <f>O$11*Loads!$B54*LAFs!F245*(1-Contrib!O102)/(24*Input!$F$58)*100</f>
        <v>3.4638806250600923E-2</v>
      </c>
      <c r="P31" s="6">
        <f>P$11*Loads!$B54*LAFs!G245*(1-Contrib!P102)/(24*Input!$F$58)*100</f>
        <v>1.1154216759948548E-2</v>
      </c>
      <c r="Q31" s="6">
        <f>Q$11*Loads!$B54*LAFs!H245*(1-Contrib!Q102)/(24*Input!$F$58)*100</f>
        <v>0.16708842431312809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0.35676128727051104</v>
      </c>
      <c r="D32" s="6">
        <f>D$11*Loads!$B55*LAFs!D246*(1-Contrib!D103)/(24*Input!$F$58)*100</f>
        <v>3.1511176890699599E-2</v>
      </c>
      <c r="E32" s="6">
        <f>E$11*Loads!$B55*LAFs!E246*(1-Contrib!E103)/(24*Input!$F$58)*100</f>
        <v>9.350522518954868E-2</v>
      </c>
      <c r="F32" s="6">
        <f>F$11*Loads!$B55*LAFs!F246*(1-Contrib!F103)/(24*Input!$F$58)*100</f>
        <v>2.0337223715428291E-2</v>
      </c>
      <c r="G32" s="6">
        <f>G$11*Loads!$B55*LAFs!G246*(1-Contrib!G103)/(24*Input!$F$58)*100</f>
        <v>6.5488920136651044E-3</v>
      </c>
      <c r="H32" s="6">
        <f>H$11*Loads!$B55*LAFs!H246*(1-Contrib!H103)/(24*Input!$F$58)*100</f>
        <v>9.8101379156377289E-2</v>
      </c>
      <c r="I32" s="6">
        <f>I$11*Loads!$B55*LAFs!I246*(1-Contrib!I103)/(24*Input!$F$58)*100</f>
        <v>7.5799307898611629E-3</v>
      </c>
      <c r="J32" s="6">
        <f>J$11*Loads!$B55*LAFs!J246*(1-Contrib!J103)/(24*Input!$F$58)*100</f>
        <v>1.5611220699616941E-2</v>
      </c>
      <c r="K32" s="6">
        <f>K$11*Loads!$B55*LAFs!B246*(1-Contrib!K103)/(24*Input!$F$58)*100</f>
        <v>0.16923595757226487</v>
      </c>
      <c r="L32" s="6">
        <f>L$11*Loads!$B55*LAFs!C246*(1-Contrib!L103)/(24*Input!$F$58)*100</f>
        <v>0.22033510296723255</v>
      </c>
      <c r="M32" s="6">
        <f>M$11*Loads!$B55*LAFs!D246*(1-Contrib!M103)/(24*Input!$F$58)*100</f>
        <v>1.9461243841646124E-2</v>
      </c>
      <c r="N32" s="6">
        <f>N$11*Loads!$B55*LAFs!E246*(1-Contrib!N103)/(24*Input!$F$58)*100</f>
        <v>5.7748651984462142E-2</v>
      </c>
      <c r="O32" s="6">
        <f>O$11*Loads!$B55*LAFs!F246*(1-Contrib!O103)/(24*Input!$F$58)*100</f>
        <v>5.0240925137248468E-2</v>
      </c>
      <c r="P32" s="6">
        <f>P$11*Loads!$B55*LAFs!G246*(1-Contrib!P103)/(24*Input!$F$58)*100</f>
        <v>1.6178333778217174E-2</v>
      </c>
      <c r="Q32" s="6">
        <f>Q$11*Loads!$B55*LAFs!H246*(1-Contrib!Q103)/(24*Input!$F$58)*100</f>
        <v>0.24234891227150882</v>
      </c>
      <c r="R32" s="6">
        <f>R$11*Loads!$B55*LAFs!I246*(1-Contrib!R103)/(24*Input!$F$58)*100</f>
        <v>9.3627021241359978E-2</v>
      </c>
      <c r="S32" s="6">
        <f>S$11*Loads!$B55*LAFs!J246*(1-Contrib!S103)/(24*Input!$F$58)*100</f>
        <v>0.19282921342786652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0.25756264990613864</v>
      </c>
      <c r="D33" s="6">
        <f>D$11*Loads!$B56*LAFs!D247*(1-Contrib!D104)/(24*Input!$F$58)*100</f>
        <v>2.2749391571389041E-2</v>
      </c>
      <c r="E33" s="6">
        <f>E$11*Loads!$B56*LAFs!E247*(1-Contrib!E104)/(24*Input!$F$58)*100</f>
        <v>6.7505792918695573E-2</v>
      </c>
      <c r="F33" s="6">
        <f>F$11*Loads!$B56*LAFs!F247*(1-Contrib!F104)/(24*Input!$F$58)*100</f>
        <v>1.4682392453382778E-2</v>
      </c>
      <c r="G33" s="6">
        <f>G$11*Loads!$B56*LAFs!G247*(1-Contrib!G104)/(24*Input!$F$58)*100</f>
        <v>4.7279512693028528E-3</v>
      </c>
      <c r="H33" s="6">
        <f>H$11*Loads!$B56*LAFs!H247*(1-Contrib!H104)/(24*Input!$F$58)*100</f>
        <v>7.0823971312236875E-2</v>
      </c>
      <c r="I33" s="6">
        <f>I$11*Loads!$B56*LAFs!I247*(1-Contrib!I104)/(24*Input!$F$58)*100</f>
        <v>5.4723063572238214E-3</v>
      </c>
      <c r="J33" s="6">
        <f>J$11*Loads!$B56*LAFs!J247*(1-Contrib!J104)/(24*Input!$F$58)*100</f>
        <v>1.1270469961652865E-2</v>
      </c>
      <c r="K33" s="6">
        <f>K$11*Loads!$B56*LAFs!B247*(1-Contrib!K104)/(24*Input!$F$58)*100</f>
        <v>0.12217934862048113</v>
      </c>
      <c r="L33" s="6">
        <f>L$11*Loads!$B56*LAFs!C247*(1-Contrib!L104)/(24*Input!$F$58)*100</f>
        <v>0.15907021028476129</v>
      </c>
      <c r="M33" s="6">
        <f>M$11*Loads!$B56*LAFs!D247*(1-Contrib!M104)/(24*Input!$F$58)*100</f>
        <v>1.4049981635264202E-2</v>
      </c>
      <c r="N33" s="6">
        <f>N$11*Loads!$B56*LAFs!E247*(1-Contrib!N104)/(24*Input!$F$58)*100</f>
        <v>4.169145129905158E-2</v>
      </c>
      <c r="O33" s="6">
        <f>O$11*Loads!$B56*LAFs!F247*(1-Contrib!O104)/(24*Input!$F$58)*100</f>
        <v>3.627127234316168E-2</v>
      </c>
      <c r="P33" s="6">
        <f>P$11*Loads!$B56*LAFs!G247*(1-Contrib!P104)/(24*Input!$F$58)*100</f>
        <v>1.1679895402507804E-2</v>
      </c>
      <c r="Q33" s="6">
        <f>Q$11*Loads!$B56*LAFs!H247*(1-Contrib!Q104)/(24*Input!$F$58)*100</f>
        <v>0.17496300824587704</v>
      </c>
      <c r="R33" s="6">
        <f>R$11*Loads!$B56*LAFs!I247*(1-Contrib!R104)/(24*Input!$F$58)*100</f>
        <v>6.7593723181792881E-2</v>
      </c>
      <c r="S33" s="6">
        <f>S$11*Loads!$B56*LAFs!J247*(1-Contrib!S104)/(24*Input!$F$58)*100</f>
        <v>0.13921242287742719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0.23420673086940116</v>
      </c>
      <c r="D34" s="6">
        <f>D$11*Loads!$B57*LAFs!D248*(1-Contrib!D105)/(24*Input!$F$58)*100</f>
        <v>2.06864645597667E-2</v>
      </c>
      <c r="E34" s="6">
        <f>E$11*Loads!$B57*LAFs!E248*(1-Contrib!E105)/(24*Input!$F$58)*100</f>
        <v>6.1384331462640544E-2</v>
      </c>
      <c r="F34" s="6">
        <f>F$11*Loads!$B57*LAFs!F248*(1-Contrib!F105)/(24*Input!$F$58)*100</f>
        <v>1.3350985242237132E-2</v>
      </c>
      <c r="G34" s="6">
        <f>G$11*Loads!$B57*LAFs!G248*(1-Contrib!G105)/(24*Input!$F$58)*100</f>
        <v>4.2992181160458913E-3</v>
      </c>
      <c r="H34" s="6">
        <f>H$11*Loads!$B57*LAFs!H248*(1-Contrib!H105)/(24*Input!$F$58)*100</f>
        <v>6.4401615662333281E-2</v>
      </c>
      <c r="I34" s="6">
        <f>I$11*Loads!$B57*LAFs!I248*(1-Contrib!I105)/(24*Input!$F$58)*100</f>
        <v>4.9760746859387169E-3</v>
      </c>
      <c r="J34" s="6">
        <f>J$11*Loads!$B57*LAFs!J248*(1-Contrib!J105)/(24*Input!$F$58)*100</f>
        <v>1.0248457709386186E-2</v>
      </c>
      <c r="K34" s="6">
        <f>K$11*Loads!$B57*LAFs!B248*(1-Contrib!K105)/(24*Input!$F$58)*100</f>
        <v>0.11110005985178271</v>
      </c>
      <c r="L34" s="6">
        <f>L$11*Loads!$B57*LAFs!C248*(1-Contrib!L105)/(24*Input!$F$58)*100</f>
        <v>0.14464563842264694</v>
      </c>
      <c r="M34" s="6">
        <f>M$11*Loads!$B57*LAFs!D248*(1-Contrib!M105)/(24*Input!$F$58)*100</f>
        <v>1.2775921775806843E-2</v>
      </c>
      <c r="N34" s="6">
        <f>N$11*Loads!$B57*LAFs!E248*(1-Contrib!N105)/(24*Input!$F$58)*100</f>
        <v>3.7910848166494961E-2</v>
      </c>
      <c r="O34" s="6">
        <f>O$11*Loads!$B57*LAFs!F248*(1-Contrib!O105)/(24*Input!$F$58)*100</f>
        <v>3.2982173941219238E-2</v>
      </c>
      <c r="P34" s="6">
        <f>P$11*Loads!$B57*LAFs!G248*(1-Contrib!P105)/(24*Input!$F$58)*100</f>
        <v>1.0620756231987749E-2</v>
      </c>
      <c r="Q34" s="6">
        <f>Q$11*Loads!$B57*LAFs!H248*(1-Contrib!Q105)/(24*Input!$F$58)*100</f>
        <v>0.15909726895291695</v>
      </c>
      <c r="R34" s="6">
        <f>R$11*Loads!$B57*LAFs!I248*(1-Contrib!R105)/(24*Input!$F$58)*100</f>
        <v>6.1464288162387241E-2</v>
      </c>
      <c r="S34" s="6">
        <f>S$11*Loads!$B57*LAFs!J248*(1-Contrib!S105)/(24*Input!$F$58)*100</f>
        <v>0.12658856581267752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0.22966951560348098</v>
      </c>
      <c r="D35" s="6">
        <f>D$11*Loads!$B58*LAFs!D249*(1-Contrib!D106)/(24*Input!$F$58)*100</f>
        <v>2.0285712017557196E-2</v>
      </c>
      <c r="E35" s="6">
        <f>E$11*Loads!$B58*LAFs!E249*(1-Contrib!E106)/(24*Input!$F$58)*100</f>
        <v>6.0195151609582005E-2</v>
      </c>
      <c r="F35" s="6">
        <f>F$11*Loads!$B58*LAFs!F249*(1-Contrib!F106)/(24*Input!$F$58)*100</f>
        <v>1.3092340694186412E-2</v>
      </c>
      <c r="G35" s="6">
        <f>G$11*Loads!$B58*LAFs!G249*(1-Contrib!G106)/(24*Input!$F$58)*100</f>
        <v>4.2159306802184342E-3</v>
      </c>
      <c r="H35" s="6">
        <f>H$11*Loads!$B58*LAFs!H249*(1-Contrib!H106)/(24*Input!$F$58)*100</f>
        <v>6.3153982886586982E-2</v>
      </c>
      <c r="I35" s="6">
        <f>I$11*Loads!$B58*LAFs!I249*(1-Contrib!I106)/(24*Input!$F$58)*100</f>
        <v>4.8796747150856596E-3</v>
      </c>
      <c r="J35" s="6">
        <f>J$11*Loads!$B58*LAFs!J249*(1-Contrib!J106)/(24*Input!$F$58)*100</f>
        <v>0</v>
      </c>
      <c r="K35" s="6">
        <f>K$11*Loads!$B58*LAFs!B249*(1-Contrib!K106)/(24*Input!$F$58)*100</f>
        <v>0.10894775241922972</v>
      </c>
      <c r="L35" s="6">
        <f>L$11*Loads!$B58*LAFs!C249*(1-Contrib!L106)/(24*Input!$F$58)*100</f>
        <v>0.14184346277054768</v>
      </c>
      <c r="M35" s="6">
        <f>M$11*Loads!$B58*LAFs!D249*(1-Contrib!M106)/(24*Input!$F$58)*100</f>
        <v>1.2528417756164827E-2</v>
      </c>
      <c r="N35" s="6">
        <f>N$11*Loads!$B58*LAFs!E249*(1-Contrib!N106)/(24*Input!$F$58)*100</f>
        <v>3.7176412916037023E-2</v>
      </c>
      <c r="O35" s="6">
        <f>O$11*Loads!$B58*LAFs!F249*(1-Contrib!O106)/(24*Input!$F$58)*100</f>
        <v>3.2343220387007418E-2</v>
      </c>
      <c r="P35" s="6">
        <f>P$11*Loads!$B58*LAFs!G249*(1-Contrib!P106)/(24*Input!$F$58)*100</f>
        <v>1.041500357435699E-2</v>
      </c>
      <c r="Q35" s="6">
        <f>Q$11*Loads!$B58*LAFs!H249*(1-Contrib!Q106)/(24*Input!$F$58)*100</f>
        <v>0.15601512628869993</v>
      </c>
      <c r="R35" s="6">
        <f>R$11*Loads!$B58*LAFs!I249*(1-Contrib!R106)/(24*Input!$F$58)*100</f>
        <v>6.0273559332673081E-2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0.19940940805983023</v>
      </c>
      <c r="D36" s="6">
        <f>D$11*Loads!$B59*LAFs!D250*(1-Contrib!D107)/(24*Input!$F$58)*100</f>
        <v>1.127229951050783E-2</v>
      </c>
      <c r="E36" s="6">
        <f>E$11*Loads!$B59*LAFs!E250*(1-Contrib!E107)/(24*Input!$F$58)*100</f>
        <v>3.3449049135488282E-2</v>
      </c>
      <c r="F36" s="6">
        <f>F$11*Loads!$B59*LAFs!F250*(1-Contrib!F107)/(24*Input!$F$58)*100</f>
        <v>4.092249353993398E-3</v>
      </c>
      <c r="G36" s="6">
        <f>G$11*Loads!$B59*LAFs!G250*(1-Contrib!G107)/(24*Input!$F$58)*100</f>
        <v>1.3177658606352779E-3</v>
      </c>
      <c r="H36" s="6">
        <f>H$11*Loads!$B59*LAFs!H250*(1-Contrib!H107)/(24*Input!$F$58)*100</f>
        <v>1.9739926702679336E-2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9.4593341054785826E-2</v>
      </c>
      <c r="L36" s="6">
        <f>L$11*Loads!$B59*LAFs!C250*(1-Contrib!L107)/(24*Input!$F$58)*100</f>
        <v>0.12315487701495713</v>
      </c>
      <c r="M36" s="6">
        <f>M$11*Loads!$B59*LAFs!D250*(1-Contrib!M107)/(24*Input!$F$58)*100</f>
        <v>1.0877736046591069E-2</v>
      </c>
      <c r="N36" s="6">
        <f>N$11*Loads!$B59*LAFs!E250*(1-Contrib!N107)/(24*Input!$F$58)*100</f>
        <v>3.2278234548871097E-2</v>
      </c>
      <c r="O36" s="6">
        <f>O$11*Loads!$B59*LAFs!F250*(1-Contrib!O107)/(24*Input!$F$58)*100</f>
        <v>2.8081839312348131E-2</v>
      </c>
      <c r="P36" s="6">
        <f>P$11*Loads!$B59*LAFs!G250*(1-Contrib!P107)/(24*Input!$F$58)*100</f>
        <v>9.0427747550492297E-3</v>
      </c>
      <c r="Q36" s="6">
        <f>Q$11*Loads!$B59*LAFs!H250*(1-Contrib!Q107)/(24*Input!$F$58)*100</f>
        <v>0.13545935297447798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0.1817118798772229</v>
      </c>
      <c r="D37" s="6">
        <f>D$11*Loads!$B60*LAFs!D251*(1-Contrib!D108)/(24*Input!$F$58)*100</f>
        <v>1.6049822091854585E-2</v>
      </c>
      <c r="E37" s="6">
        <f>E$11*Loads!$B60*LAFs!E251*(1-Contrib!E108)/(24*Input!$F$58)*100</f>
        <v>4.7625711796057797E-2</v>
      </c>
      <c r="F37" s="6">
        <f>F$11*Loads!$B60*LAFs!F251*(1-Contrib!F108)/(24*Input!$F$58)*100</f>
        <v>1.0358509414201161E-2</v>
      </c>
      <c r="G37" s="6">
        <f>G$11*Loads!$B60*LAFs!G251*(1-Contrib!G108)/(24*Input!$F$58)*100</f>
        <v>3.3355958770652778E-3</v>
      </c>
      <c r="H37" s="6">
        <f>H$11*Loads!$B60*LAFs!H251*(1-Contrib!H108)/(24*Input!$F$58)*100</f>
        <v>4.996670508013102E-2</v>
      </c>
      <c r="I37" s="6">
        <f>I$11*Loads!$B60*LAFs!I251*(1-Contrib!I108)/(24*Input!$F$58)*100</f>
        <v>3.8607425253529295E-3</v>
      </c>
      <c r="J37" s="6">
        <f>J$11*Loads!$B60*LAFs!J251*(1-Contrib!J108)/(24*Input!$F$58)*100</f>
        <v>7.9513791482501098E-3</v>
      </c>
      <c r="K37" s="6">
        <f>K$11*Loads!$B60*LAFs!B251*(1-Contrib!K108)/(24*Input!$F$58)*100</f>
        <v>8.619820897204189E-2</v>
      </c>
      <c r="L37" s="6">
        <f>L$11*Loads!$B60*LAFs!C251*(1-Contrib!L108)/(24*Input!$F$58)*100</f>
        <v>0.11222491674877047</v>
      </c>
      <c r="M37" s="6">
        <f>M$11*Loads!$B60*LAFs!D251*(1-Contrib!M108)/(24*Input!$F$58)*100</f>
        <v>9.9123400699391087E-3</v>
      </c>
      <c r="N37" s="6">
        <f>N$11*Loads!$B60*LAFs!E251*(1-Contrib!N108)/(24*Input!$F$58)*100</f>
        <v>2.941355042402749E-2</v>
      </c>
      <c r="O37" s="6">
        <f>O$11*Loads!$B60*LAFs!F251*(1-Contrib!O108)/(24*Input!$F$58)*100</f>
        <v>2.5589584069804012E-2</v>
      </c>
      <c r="P37" s="6">
        <f>P$11*Loads!$B60*LAFs!G251*(1-Contrib!P108)/(24*Input!$F$58)*100</f>
        <v>8.2402310705083429E-3</v>
      </c>
      <c r="Q37" s="6">
        <f>Q$11*Loads!$B60*LAFs!H251*(1-Contrib!Q108)/(24*Input!$F$58)*100</f>
        <v>0.1234373739706373</v>
      </c>
      <c r="R37" s="6">
        <f>R$11*Loads!$B60*LAFs!I251*(1-Contrib!R108)/(24*Input!$F$58)*100</f>
        <v>4.7687747084991711E-2</v>
      </c>
      <c r="S37" s="6">
        <f>S$11*Loads!$B60*LAFs!J251*(1-Contrib!S108)/(24*Input!$F$58)*100</f>
        <v>9.8215137453116011E-2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0.37349842160506475</v>
      </c>
      <c r="D38" s="6">
        <f>D$11*Loads!$B61*LAFs!D252*(1-Contrib!D109)/(24*Input!$F$58)*100</f>
        <v>3.298949536155886E-2</v>
      </c>
      <c r="E38" s="6">
        <f>E$11*Loads!$B61*LAFs!E252*(1-Contrib!E109)/(24*Input!$F$58)*100</f>
        <v>9.7891938576961463E-2</v>
      </c>
      <c r="F38" s="6">
        <f>F$11*Loads!$B61*LAFs!F252*(1-Contrib!F109)/(24*Input!$F$58)*100</f>
        <v>2.1291326241297072E-2</v>
      </c>
      <c r="G38" s="6">
        <f>G$11*Loads!$B61*LAFs!G252*(1-Contrib!G109)/(24*Input!$F$58)*100</f>
        <v>6.8561273816440515E-3</v>
      </c>
      <c r="H38" s="6">
        <f>H$11*Loads!$B61*LAFs!H252*(1-Contrib!H109)/(24*Input!$F$58)*100</f>
        <v>0.10270371696580527</v>
      </c>
      <c r="I38" s="6">
        <f>I$11*Loads!$B61*LAFs!I252*(1-Contrib!I109)/(24*Input!$F$58)*100</f>
        <v>7.9355364130136823E-3</v>
      </c>
      <c r="J38" s="6">
        <f>J$11*Loads!$B61*LAFs!J252*(1-Contrib!J109)/(24*Input!$F$58)*100</f>
        <v>1.6343607052337256E-2</v>
      </c>
      <c r="K38" s="6">
        <f>K$11*Loads!$B61*LAFs!B252*(1-Contrib!K109)/(24*Input!$F$58)*100</f>
        <v>0.17717551003266419</v>
      </c>
      <c r="L38" s="6">
        <f>L$11*Loads!$B61*LAFs!C252*(1-Contrib!L109)/(24*Input!$F$58)*100</f>
        <v>0.23067192579124049</v>
      </c>
      <c r="M38" s="6">
        <f>M$11*Loads!$B61*LAFs!D252*(1-Contrib!M109)/(24*Input!$F$58)*100</f>
        <v>2.0374250561033133E-2</v>
      </c>
      <c r="N38" s="6">
        <f>N$11*Loads!$B61*LAFs!E252*(1-Contrib!N109)/(24*Input!$F$58)*100</f>
        <v>6.0457877958216576E-2</v>
      </c>
      <c r="O38" s="6">
        <f>O$11*Loads!$B61*LAFs!F252*(1-Contrib!O109)/(24*Input!$F$58)*100</f>
        <v>5.259793287076072E-2</v>
      </c>
      <c r="P38" s="6">
        <f>P$11*Loads!$B61*LAFs!G252*(1-Contrib!P109)/(24*Input!$F$58)*100</f>
        <v>1.6937325730025984E-2</v>
      </c>
      <c r="Q38" s="6">
        <f>Q$11*Loads!$B61*LAFs!H252*(1-Contrib!Q109)/(24*Input!$F$58)*100</f>
        <v>0.25371849312360839</v>
      </c>
      <c r="R38" s="6">
        <f>R$11*Loads!$B61*LAFs!I252*(1-Contrib!R109)/(24*Input!$F$58)*100</f>
        <v>9.8019448580799848E-2</v>
      </c>
      <c r="S38" s="6">
        <f>S$11*Loads!$B61*LAFs!J252*(1-Contrib!S109)/(24*Input!$F$58)*100</f>
        <v>0.20187562222816149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0.39688163668699616</v>
      </c>
      <c r="D39" s="6">
        <f>D$11*Loads!$B62*LAFs!D253*(1-Contrib!D110)/(24*Input!$F$58)*100</f>
        <v>3.5054833314444193E-2</v>
      </c>
      <c r="E39" s="6">
        <f>E$11*Loads!$B62*LAFs!E253*(1-Contrib!E110)/(24*Input!$F$58)*100</f>
        <v>0.10402055418046383</v>
      </c>
      <c r="F39" s="6">
        <f>F$11*Loads!$B62*LAFs!F253*(1-Contrib!F110)/(24*Input!$F$58)*100</f>
        <v>2.2624289467059387E-2</v>
      </c>
      <c r="G39" s="6">
        <f>G$11*Loads!$B62*LAFs!G253*(1-Contrib!G110)/(24*Input!$F$58)*100</f>
        <v>7.2853615950181092E-3</v>
      </c>
      <c r="H39" s="6">
        <f>H$11*Loads!$B62*LAFs!H253*(1-Contrib!H110)/(24*Input!$F$58)*100</f>
        <v>0.10913357841797658</v>
      </c>
      <c r="I39" s="6">
        <f>I$11*Loads!$B62*LAFs!I253*(1-Contrib!I110)/(24*Input!$F$58)*100</f>
        <v>8.4323480298836625E-3</v>
      </c>
      <c r="J39" s="6">
        <f>J$11*Loads!$B62*LAFs!J253*(1-Contrib!J110)/(24*Input!$F$58)*100</f>
        <v>1.736681372956245E-2</v>
      </c>
      <c r="K39" s="6">
        <f>K$11*Loads!$B62*LAFs!B253*(1-Contrib!K110)/(24*Input!$F$58)*100</f>
        <v>0.18826774715790001</v>
      </c>
      <c r="L39" s="6">
        <f>L$11*Loads!$B62*LAFs!C253*(1-Contrib!L110)/(24*Input!$F$58)*100</f>
        <v>0.24511335563975356</v>
      </c>
      <c r="M39" s="6">
        <f>M$11*Loads!$B62*LAFs!D253*(1-Contrib!M110)/(24*Input!$F$58)*100</f>
        <v>2.1649799413299926E-2</v>
      </c>
      <c r="N39" s="6">
        <f>N$11*Loads!$B62*LAFs!E253*(1-Contrib!N110)/(24*Input!$F$58)*100</f>
        <v>6.4242899478840237E-2</v>
      </c>
      <c r="O39" s="6">
        <f>O$11*Loads!$B62*LAFs!F253*(1-Contrib!O110)/(24*Input!$F$58)*100</f>
        <v>5.589087523955736E-2</v>
      </c>
      <c r="P39" s="6">
        <f>P$11*Loads!$B62*LAFs!G253*(1-Contrib!P110)/(24*Input!$F$58)*100</f>
        <v>1.7997702715706287E-2</v>
      </c>
      <c r="Q39" s="6">
        <f>Q$11*Loads!$B62*LAFs!H253*(1-Contrib!Q110)/(24*Input!$F$58)*100</f>
        <v>0.26960277469427096</v>
      </c>
      <c r="R39" s="6">
        <f>R$11*Loads!$B62*LAFs!I253*(1-Contrib!R110)/(24*Input!$F$58)*100</f>
        <v>0.1041560470663504</v>
      </c>
      <c r="S39" s="6">
        <f>S$11*Loads!$B62*LAFs!J253*(1-Contrib!S110)/(24*Input!$F$58)*100</f>
        <v>0.21451423278526652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0</v>
      </c>
      <c r="D40" s="6">
        <f>D$11*Loads!$B63*LAFs!D254*(1-Contrib!D111)/(24*Input!$F$58)*100</f>
        <v>0</v>
      </c>
      <c r="E40" s="6">
        <f>E$11*Loads!$B63*LAFs!E254*(1-Contrib!E111)/(24*Input!$F$58)*100</f>
        <v>0</v>
      </c>
      <c r="F40" s="6">
        <f>F$11*Loads!$B63*LAFs!F254*(1-Contrib!F111)/(24*Input!$F$58)*100</f>
        <v>0</v>
      </c>
      <c r="G40" s="6">
        <f>G$11*Loads!$B63*LAFs!G254*(1-Contrib!G111)/(24*Input!$F$58)*100</f>
        <v>0</v>
      </c>
      <c r="H40" s="6">
        <f>H$11*Loads!$B63*LAFs!H254*(1-Contrib!H111)/(24*Input!$F$58)*100</f>
        <v>0</v>
      </c>
      <c r="I40" s="6">
        <f>I$11*Loads!$B63*LAFs!I254*(1-Contrib!I111)/(24*Input!$F$58)*100</f>
        <v>0</v>
      </c>
      <c r="J40" s="6">
        <f>J$11*Loads!$B63*LAFs!J254*(1-Contrib!J111)/(24*Input!$F$58)*100</f>
        <v>0</v>
      </c>
      <c r="K40" s="6">
        <f>K$11*Loads!$B63*LAFs!B254*(1-Contrib!K111)/(24*Input!$F$58)*100</f>
        <v>0</v>
      </c>
      <c r="L40" s="6">
        <f>L$11*Loads!$B63*LAFs!C254*(1-Contrib!L111)/(24*Input!$F$58)*100</f>
        <v>0</v>
      </c>
      <c r="M40" s="6">
        <f>M$11*Loads!$B63*LAFs!D254*(1-Contrib!M111)/(24*Input!$F$58)*100</f>
        <v>0</v>
      </c>
      <c r="N40" s="6">
        <f>N$11*Loads!$B63*LAFs!E254*(1-Contrib!N111)/(24*Input!$F$58)*100</f>
        <v>0</v>
      </c>
      <c r="O40" s="6">
        <f>O$11*Loads!$B63*LAFs!F254*(1-Contrib!O111)/(24*Input!$F$58)*100</f>
        <v>0</v>
      </c>
      <c r="P40" s="6">
        <f>P$11*Loads!$B63*LAFs!G254*(1-Contrib!P111)/(24*Input!$F$58)*100</f>
        <v>0</v>
      </c>
      <c r="Q40" s="6">
        <f>Q$11*Loads!$B63*LAFs!H254*(1-Contrib!Q111)/(24*Input!$F$58)*100</f>
        <v>0</v>
      </c>
      <c r="R40" s="6">
        <f>R$11*Loads!$B63*LAFs!I254*(1-Contrib!R111)/(24*Input!$F$58)*100</f>
        <v>0</v>
      </c>
      <c r="S40" s="6">
        <f>S$11*Loads!$B63*LAFs!J254*(1-Contrib!S111)/(24*Input!$F$58)*100</f>
        <v>0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0.37546912760261048</v>
      </c>
      <c r="D41" s="6">
        <f>D$11*Loads!$B64*LAFs!D255*(1-Contrib!D112)/(24*Input!$F$58)*100</f>
        <v>3.3163559273490933E-2</v>
      </c>
      <c r="E41" s="6">
        <f>E$11*Loads!$B64*LAFs!E255*(1-Contrib!E112)/(24*Input!$F$58)*100</f>
        <v>9.8408450078230916E-2</v>
      </c>
      <c r="F41" s="6">
        <f>F$11*Loads!$B64*LAFs!F255*(1-Contrib!F112)/(24*Input!$F$58)*100</f>
        <v>2.1403666593738494E-2</v>
      </c>
      <c r="G41" s="6">
        <f>G$11*Loads!$B64*LAFs!G255*(1-Contrib!G112)/(24*Input!$F$58)*100</f>
        <v>6.8923026653115969E-3</v>
      </c>
      <c r="H41" s="6">
        <f>H$11*Loads!$B64*LAFs!H255*(1-Contrib!H112)/(24*Input!$F$58)*100</f>
        <v>0.10324561706306666</v>
      </c>
      <c r="I41" s="6">
        <f>I$11*Loads!$B64*LAFs!I255*(1-Contrib!I112)/(24*Input!$F$58)*100</f>
        <v>7.9774070295899561E-3</v>
      </c>
      <c r="J41" s="6">
        <f>J$11*Loads!$B64*LAFs!J255*(1-Contrib!J112)/(24*Input!$F$58)*100</f>
        <v>1.6429841538419313E-2</v>
      </c>
      <c r="K41" s="6">
        <f>K$11*Loads!$B64*LAFs!B255*(1-Contrib!K112)/(24*Input!$F$58)*100</f>
        <v>0.17811034889687979</v>
      </c>
      <c r="L41" s="6">
        <f>L$11*Loads!$B64*LAFs!C255*(1-Contrib!L112)/(24*Input!$F$58)*100</f>
        <v>0.23188903012509202</v>
      </c>
      <c r="M41" s="6">
        <f>M$11*Loads!$B64*LAFs!D255*(1-Contrib!M112)/(24*Input!$F$58)*100</f>
        <v>2.0481752107100133E-2</v>
      </c>
      <c r="N41" s="6">
        <f>N$11*Loads!$B64*LAFs!E255*(1-Contrib!N112)/(24*Input!$F$58)*100</f>
        <v>6.077687449421032E-2</v>
      </c>
      <c r="O41" s="6">
        <f>O$11*Loads!$B64*LAFs!F255*(1-Contrib!O112)/(24*Input!$F$58)*100</f>
        <v>5.2875457635983225E-2</v>
      </c>
      <c r="P41" s="6">
        <f>P$11*Loads!$B64*LAFs!G255*(1-Contrib!P112)/(24*Input!$F$58)*100</f>
        <v>1.7026692879839121E-2</v>
      </c>
      <c r="Q41" s="6">
        <f>Q$11*Loads!$B64*LAFs!H255*(1-Contrib!Q112)/(24*Input!$F$58)*100</f>
        <v>0.25505719906495689</v>
      </c>
      <c r="R41" s="6">
        <f>R$11*Loads!$B64*LAFs!I255*(1-Contrib!R112)/(24*Input!$F$58)*100</f>
        <v>9.8536632868658977E-2</v>
      </c>
      <c r="S41" s="6">
        <f>S$11*Loads!$B64*LAFs!J255*(1-Contrib!S112)/(24*Input!$F$58)*100</f>
        <v>0.20294078737069055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-0.1817118798772229</v>
      </c>
      <c r="D42" s="6">
        <f>D$11*Loads!$B65*LAFs!D256*(1-Contrib!D113)/(24*Input!$F$58)*100</f>
        <v>-1.6049822091854585E-2</v>
      </c>
      <c r="E42" s="6">
        <f>E$11*Loads!$B65*LAFs!E256*(1-Contrib!E113)/(24*Input!$F$58)*100</f>
        <v>-4.7625711796057797E-2</v>
      </c>
      <c r="F42" s="6">
        <f>F$11*Loads!$B65*LAFs!F256*(1-Contrib!F113)/(24*Input!$F$58)*100</f>
        <v>-1.0358509414201161E-2</v>
      </c>
      <c r="G42" s="6">
        <f>G$11*Loads!$B65*LAFs!G256*(1-Contrib!G113)/(24*Input!$F$58)*100</f>
        <v>-3.3355958770652778E-3</v>
      </c>
      <c r="H42" s="6">
        <f>H$11*Loads!$B65*LAFs!H256*(1-Contrib!H113)/(24*Input!$F$58)*100</f>
        <v>-4.996670508013102E-2</v>
      </c>
      <c r="I42" s="6">
        <f>I$11*Loads!$B65*LAFs!I256*(1-Contrib!I113)/(24*Input!$F$58)*100</f>
        <v>-3.8607425253529295E-3</v>
      </c>
      <c r="J42" s="6">
        <f>J$11*Loads!$B65*LAFs!J256*(1-Contrib!J113)/(24*Input!$F$58)*100</f>
        <v>0</v>
      </c>
      <c r="K42" s="6">
        <f>K$11*Loads!$B65*LAFs!B256*(1-Contrib!K113)/(24*Input!$F$58)*100</f>
        <v>-8.619820897204189E-2</v>
      </c>
      <c r="L42" s="6">
        <f>L$11*Loads!$B65*LAFs!C256*(1-Contrib!L113)/(24*Input!$F$58)*100</f>
        <v>-0.11222491674877047</v>
      </c>
      <c r="M42" s="6">
        <f>M$11*Loads!$B65*LAFs!D256*(1-Contrib!M113)/(24*Input!$F$58)*100</f>
        <v>-9.9123400699391087E-3</v>
      </c>
      <c r="N42" s="6">
        <f>N$11*Loads!$B65*LAFs!E256*(1-Contrib!N113)/(24*Input!$F$58)*100</f>
        <v>-2.941355042402749E-2</v>
      </c>
      <c r="O42" s="6">
        <f>O$11*Loads!$B65*LAFs!F256*(1-Contrib!O113)/(24*Input!$F$58)*100</f>
        <v>-2.5589584069804012E-2</v>
      </c>
      <c r="P42" s="6">
        <f>P$11*Loads!$B65*LAFs!G256*(1-Contrib!P113)/(24*Input!$F$58)*100</f>
        <v>-8.2402310705083429E-3</v>
      </c>
      <c r="Q42" s="6">
        <f>Q$11*Loads!$B65*LAFs!H256*(1-Contrib!Q113)/(24*Input!$F$58)*100</f>
        <v>-0.1234373739706373</v>
      </c>
      <c r="R42" s="6">
        <f>R$11*Loads!$B65*LAFs!I256*(1-Contrib!R113)/(24*Input!$F$58)*100</f>
        <v>-4.7687747084991711E-2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-0.17819163128181542</v>
      </c>
      <c r="D43" s="6">
        <f>D$11*Loads!$B66*LAFs!D257*(1-Contrib!D114)/(24*Input!$F$58)*100</f>
        <v>-1.5738893804097251E-2</v>
      </c>
      <c r="E43" s="6">
        <f>E$11*Loads!$B66*LAFs!E257*(1-Contrib!E114)/(24*Input!$F$58)*100</f>
        <v>-4.6703073467905393E-2</v>
      </c>
      <c r="F43" s="6">
        <f>F$11*Loads!$B66*LAFs!F257*(1-Contrib!F114)/(24*Input!$F$58)*100</f>
        <v>-1.0157837183852244E-2</v>
      </c>
      <c r="G43" s="6">
        <f>G$11*Loads!$B66*LAFs!G257*(1-Contrib!G114)/(24*Input!$F$58)*100</f>
        <v>-3.2709763997420564E-3</v>
      </c>
      <c r="H43" s="6">
        <f>H$11*Loads!$B66*LAFs!H257*(1-Contrib!H114)/(24*Input!$F$58)*100</f>
        <v>-4.899871540606944E-2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-8.4528317469815969E-2</v>
      </c>
      <c r="L43" s="6">
        <f>L$11*Loads!$B66*LAFs!C257*(1-Contrib!L114)/(24*Input!$F$58)*100</f>
        <v>-0.11005081780806551</v>
      </c>
      <c r="M43" s="6">
        <f>M$11*Loads!$B66*LAFs!D257*(1-Contrib!M114)/(24*Input!$F$58)*100</f>
        <v>-9.7203113416469301E-3</v>
      </c>
      <c r="N43" s="6">
        <f>N$11*Loads!$B66*LAFs!E257*(1-Contrib!N114)/(24*Input!$F$58)*100</f>
        <v>-2.8843730720240983E-2</v>
      </c>
      <c r="O43" s="6">
        <f>O$11*Loads!$B66*LAFs!F257*(1-Contrib!O114)/(24*Input!$F$58)*100</f>
        <v>-2.5093844895019979E-2</v>
      </c>
      <c r="P43" s="6">
        <f>P$11*Loads!$B66*LAFs!G257*(1-Contrib!P114)/(24*Input!$F$58)*100</f>
        <v>-8.0805955977401901E-3</v>
      </c>
      <c r="Q43" s="6">
        <f>Q$11*Loads!$B66*LAFs!H257*(1-Contrib!Q114)/(24*Input!$F$58)*100</f>
        <v>-0.12104605953024673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-0.1817118798772229</v>
      </c>
      <c r="D44" s="6">
        <f>D$11*Loads!$B67*LAFs!D258*(1-Contrib!D115)/(24*Input!$F$58)*100</f>
        <v>-1.6049822091854585E-2</v>
      </c>
      <c r="E44" s="6">
        <f>E$11*Loads!$B67*LAFs!E258*(1-Contrib!E115)/(24*Input!$F$58)*100</f>
        <v>-4.7625711796057797E-2</v>
      </c>
      <c r="F44" s="6">
        <f>F$11*Loads!$B67*LAFs!F258*(1-Contrib!F115)/(24*Input!$F$58)*100</f>
        <v>-1.0358509414201161E-2</v>
      </c>
      <c r="G44" s="6">
        <f>G$11*Loads!$B67*LAFs!G258*(1-Contrib!G115)/(24*Input!$F$58)*100</f>
        <v>-3.3355958770652778E-3</v>
      </c>
      <c r="H44" s="6">
        <f>H$11*Loads!$B67*LAFs!H258*(1-Contrib!H115)/(24*Input!$F$58)*100</f>
        <v>-4.996670508013102E-2</v>
      </c>
      <c r="I44" s="6">
        <f>I$11*Loads!$B67*LAFs!I258*(1-Contrib!I115)/(24*Input!$F$58)*100</f>
        <v>-3.8607425253529295E-3</v>
      </c>
      <c r="J44" s="6">
        <f>J$11*Loads!$B67*LAFs!J258*(1-Contrib!J115)/(24*Input!$F$58)*100</f>
        <v>0</v>
      </c>
      <c r="K44" s="6">
        <f>K$11*Loads!$B67*LAFs!B258*(1-Contrib!K115)/(24*Input!$F$58)*100</f>
        <v>-8.619820897204189E-2</v>
      </c>
      <c r="L44" s="6">
        <f>L$11*Loads!$B67*LAFs!C258*(1-Contrib!L115)/(24*Input!$F$58)*100</f>
        <v>-0.11222491674877047</v>
      </c>
      <c r="M44" s="6">
        <f>M$11*Loads!$B67*LAFs!D258*(1-Contrib!M115)/(24*Input!$F$58)*100</f>
        <v>-9.9123400699391087E-3</v>
      </c>
      <c r="N44" s="6">
        <f>N$11*Loads!$B67*LAFs!E258*(1-Contrib!N115)/(24*Input!$F$58)*100</f>
        <v>-2.941355042402749E-2</v>
      </c>
      <c r="O44" s="6">
        <f>O$11*Loads!$B67*LAFs!F258*(1-Contrib!O115)/(24*Input!$F$58)*100</f>
        <v>-2.5589584069804012E-2</v>
      </c>
      <c r="P44" s="6">
        <f>P$11*Loads!$B67*LAFs!G258*(1-Contrib!P115)/(24*Input!$F$58)*100</f>
        <v>-8.2402310705083429E-3</v>
      </c>
      <c r="Q44" s="6">
        <f>Q$11*Loads!$B67*LAFs!H258*(1-Contrib!Q115)/(24*Input!$F$58)*100</f>
        <v>-0.1234373739706373</v>
      </c>
      <c r="R44" s="6">
        <f>R$11*Loads!$B67*LAFs!I258*(1-Contrib!R115)/(24*Input!$F$58)*100</f>
        <v>-4.7687747084991711E-2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-0.1817118798772229</v>
      </c>
      <c r="D45" s="6">
        <f>D$11*Loads!$B68*LAFs!D259*(1-Contrib!D116)/(24*Input!$F$58)*100</f>
        <v>-1.6049822091854585E-2</v>
      </c>
      <c r="E45" s="6">
        <f>E$11*Loads!$B68*LAFs!E259*(1-Contrib!E116)/(24*Input!$F$58)*100</f>
        <v>-4.7625711796057797E-2</v>
      </c>
      <c r="F45" s="6">
        <f>F$11*Loads!$B68*LAFs!F259*(1-Contrib!F116)/(24*Input!$F$58)*100</f>
        <v>-1.0358509414201161E-2</v>
      </c>
      <c r="G45" s="6">
        <f>G$11*Loads!$B68*LAFs!G259*(1-Contrib!G116)/(24*Input!$F$58)*100</f>
        <v>-3.3355958770652778E-3</v>
      </c>
      <c r="H45" s="6">
        <f>H$11*Loads!$B68*LAFs!H259*(1-Contrib!H116)/(24*Input!$F$58)*100</f>
        <v>-4.996670508013102E-2</v>
      </c>
      <c r="I45" s="6">
        <f>I$11*Loads!$B68*LAFs!I259*(1-Contrib!I116)/(24*Input!$F$58)*100</f>
        <v>-3.8607425253529295E-3</v>
      </c>
      <c r="J45" s="6">
        <f>J$11*Loads!$B68*LAFs!J259*(1-Contrib!J116)/(24*Input!$F$58)*100</f>
        <v>0</v>
      </c>
      <c r="K45" s="6">
        <f>K$11*Loads!$B68*LAFs!B259*(1-Contrib!K116)/(24*Input!$F$58)*100</f>
        <v>-8.619820897204189E-2</v>
      </c>
      <c r="L45" s="6">
        <f>L$11*Loads!$B68*LAFs!C259*(1-Contrib!L116)/(24*Input!$F$58)*100</f>
        <v>-0.11222491674877047</v>
      </c>
      <c r="M45" s="6">
        <f>M$11*Loads!$B68*LAFs!D259*(1-Contrib!M116)/(24*Input!$F$58)*100</f>
        <v>-9.9123400699391087E-3</v>
      </c>
      <c r="N45" s="6">
        <f>N$11*Loads!$B68*LAFs!E259*(1-Contrib!N116)/(24*Input!$F$58)*100</f>
        <v>-2.941355042402749E-2</v>
      </c>
      <c r="O45" s="6">
        <f>O$11*Loads!$B68*LAFs!F259*(1-Contrib!O116)/(24*Input!$F$58)*100</f>
        <v>-2.5589584069804012E-2</v>
      </c>
      <c r="P45" s="6">
        <f>P$11*Loads!$B68*LAFs!G259*(1-Contrib!P116)/(24*Input!$F$58)*100</f>
        <v>-8.2402310705083429E-3</v>
      </c>
      <c r="Q45" s="6">
        <f>Q$11*Loads!$B68*LAFs!H259*(1-Contrib!Q116)/(24*Input!$F$58)*100</f>
        <v>-0.1234373739706373</v>
      </c>
      <c r="R45" s="6">
        <f>R$11*Loads!$B68*LAFs!I259*(1-Contrib!R116)/(24*Input!$F$58)*100</f>
        <v>-4.7687747084991711E-2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-0.17819163128181542</v>
      </c>
      <c r="D46" s="6">
        <f>D$11*Loads!$B69*LAFs!D260*(1-Contrib!D117)/(24*Input!$F$58)*100</f>
        <v>-1.5738893804097251E-2</v>
      </c>
      <c r="E46" s="6">
        <f>E$11*Loads!$B69*LAFs!E260*(1-Contrib!E117)/(24*Input!$F$58)*100</f>
        <v>-4.6703073467905393E-2</v>
      </c>
      <c r="F46" s="6">
        <f>F$11*Loads!$B69*LAFs!F260*(1-Contrib!F117)/(24*Input!$F$58)*100</f>
        <v>-1.0157837183852244E-2</v>
      </c>
      <c r="G46" s="6">
        <f>G$11*Loads!$B69*LAFs!G260*(1-Contrib!G117)/(24*Input!$F$58)*100</f>
        <v>-3.2709763997420564E-3</v>
      </c>
      <c r="H46" s="6">
        <f>H$11*Loads!$B69*LAFs!H260*(1-Contrib!H117)/(24*Input!$F$58)*100</f>
        <v>-4.899871540606944E-2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-8.4528317469815969E-2</v>
      </c>
      <c r="L46" s="6">
        <f>L$11*Loads!$B69*LAFs!C260*(1-Contrib!L117)/(24*Input!$F$58)*100</f>
        <v>-0.11005081780806551</v>
      </c>
      <c r="M46" s="6">
        <f>M$11*Loads!$B69*LAFs!D260*(1-Contrib!M117)/(24*Input!$F$58)*100</f>
        <v>-9.7203113416469301E-3</v>
      </c>
      <c r="N46" s="6">
        <f>N$11*Loads!$B69*LAFs!E260*(1-Contrib!N117)/(24*Input!$F$58)*100</f>
        <v>-2.8843730720240983E-2</v>
      </c>
      <c r="O46" s="6">
        <f>O$11*Loads!$B69*LAFs!F260*(1-Contrib!O117)/(24*Input!$F$58)*100</f>
        <v>-2.5093844895019979E-2</v>
      </c>
      <c r="P46" s="6">
        <f>P$11*Loads!$B69*LAFs!G260*(1-Contrib!P117)/(24*Input!$F$58)*100</f>
        <v>-8.0805955977401901E-3</v>
      </c>
      <c r="Q46" s="6">
        <f>Q$11*Loads!$B69*LAFs!H260*(1-Contrib!Q117)/(24*Input!$F$58)*100</f>
        <v>-0.12104605953024673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-0.17819163128181542</v>
      </c>
      <c r="D47" s="6">
        <f>D$11*Loads!$B70*LAFs!D261*(1-Contrib!D118)/(24*Input!$F$58)*100</f>
        <v>-1.5738893804097251E-2</v>
      </c>
      <c r="E47" s="6">
        <f>E$11*Loads!$B70*LAFs!E261*(1-Contrib!E118)/(24*Input!$F$58)*100</f>
        <v>-4.6703073467905393E-2</v>
      </c>
      <c r="F47" s="6">
        <f>F$11*Loads!$B70*LAFs!F261*(1-Contrib!F118)/(24*Input!$F$58)*100</f>
        <v>-1.0157837183852244E-2</v>
      </c>
      <c r="G47" s="6">
        <f>G$11*Loads!$B70*LAFs!G261*(1-Contrib!G118)/(24*Input!$F$58)*100</f>
        <v>-3.2709763997420564E-3</v>
      </c>
      <c r="H47" s="6">
        <f>H$11*Loads!$B70*LAFs!H261*(1-Contrib!H118)/(24*Input!$F$58)*100</f>
        <v>-4.899871540606944E-2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-8.4528317469815969E-2</v>
      </c>
      <c r="L47" s="6">
        <f>L$11*Loads!$B70*LAFs!C261*(1-Contrib!L118)/(24*Input!$F$58)*100</f>
        <v>-0.11005081780806551</v>
      </c>
      <c r="M47" s="6">
        <f>M$11*Loads!$B70*LAFs!D261*(1-Contrib!M118)/(24*Input!$F$58)*100</f>
        <v>-9.7203113416469301E-3</v>
      </c>
      <c r="N47" s="6">
        <f>N$11*Loads!$B70*LAFs!E261*(1-Contrib!N118)/(24*Input!$F$58)*100</f>
        <v>-2.8843730720240983E-2</v>
      </c>
      <c r="O47" s="6">
        <f>O$11*Loads!$B70*LAFs!F261*(1-Contrib!O118)/(24*Input!$F$58)*100</f>
        <v>-2.5093844895019979E-2</v>
      </c>
      <c r="P47" s="6">
        <f>P$11*Loads!$B70*LAFs!G261*(1-Contrib!P118)/(24*Input!$F$58)*100</f>
        <v>-8.0805955977401901E-3</v>
      </c>
      <c r="Q47" s="6">
        <f>Q$11*Loads!$B70*LAFs!H261*(1-Contrib!Q118)/(24*Input!$F$58)*100</f>
        <v>-0.12104605953024673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-0.17483901357190357</v>
      </c>
      <c r="D48" s="6">
        <f>D$11*Loads!$B71*LAFs!D262*(1-Contrib!D119)/(24*Input!$F$58)*100</f>
        <v>-9.8833738401796767E-3</v>
      </c>
      <c r="E48" s="6">
        <f>E$11*Loads!$B71*LAFs!E262*(1-Contrib!E119)/(24*Input!$F$58)*100</f>
        <v>-2.932759699087131E-2</v>
      </c>
      <c r="F48" s="6">
        <f>F$11*Loads!$B71*LAFs!F262*(1-Contrib!F119)/(24*Input!$F$58)*100</f>
        <v>-3.5880194786386079E-3</v>
      </c>
      <c r="G48" s="6">
        <f>G$11*Loads!$B71*LAFs!G262*(1-Contrib!G119)/(24*Input!$F$58)*100</f>
        <v>-1.1553962545391787E-3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-8.2937944610553219E-2</v>
      </c>
      <c r="L48" s="6">
        <f>L$11*Loads!$B71*LAFs!C262*(1-Contrib!L119)/(24*Input!$F$58)*100</f>
        <v>-0.10798024738834652</v>
      </c>
      <c r="M48" s="6">
        <f>M$11*Loads!$B71*LAFs!D262*(1-Contrib!M119)/(24*Input!$F$58)*100</f>
        <v>-9.5374268385115205E-3</v>
      </c>
      <c r="N48" s="6">
        <f>N$11*Loads!$B71*LAFs!E262*(1-Contrib!N119)/(24*Input!$F$58)*100</f>
        <v>-2.8301045288063348E-2</v>
      </c>
      <c r="O48" s="6">
        <f>O$11*Loads!$B71*LAFs!F262*(1-Contrib!O119)/(24*Input!$F$58)*100</f>
        <v>-2.4621712347606624E-2</v>
      </c>
      <c r="P48" s="6">
        <f>P$11*Loads!$B71*LAFs!G262*(1-Contrib!P119)/(24*Input!$F$58)*100</f>
        <v>-7.9285618141514743E-3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-0.17483901357190357</v>
      </c>
      <c r="D49" s="6">
        <f>D$11*Loads!$B72*LAFs!D263*(1-Contrib!D120)/(24*Input!$F$58)*100</f>
        <v>-9.8833738401796767E-3</v>
      </c>
      <c r="E49" s="6">
        <f>E$11*Loads!$B72*LAFs!E263*(1-Contrib!E120)/(24*Input!$F$58)*100</f>
        <v>-2.932759699087131E-2</v>
      </c>
      <c r="F49" s="6">
        <f>F$11*Loads!$B72*LAFs!F263*(1-Contrib!F120)/(24*Input!$F$58)*100</f>
        <v>-3.5880194786386079E-3</v>
      </c>
      <c r="G49" s="6">
        <f>G$11*Loads!$B72*LAFs!G263*(1-Contrib!G120)/(24*Input!$F$58)*100</f>
        <v>-1.1553962545391787E-3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-8.2937944610553219E-2</v>
      </c>
      <c r="L49" s="6">
        <f>L$11*Loads!$B72*LAFs!C263*(1-Contrib!L120)/(24*Input!$F$58)*100</f>
        <v>-0.10798024738834652</v>
      </c>
      <c r="M49" s="6">
        <f>M$11*Loads!$B72*LAFs!D263*(1-Contrib!M120)/(24*Input!$F$58)*100</f>
        <v>-9.5374268385115205E-3</v>
      </c>
      <c r="N49" s="6">
        <f>N$11*Loads!$B72*LAFs!E263*(1-Contrib!N120)/(24*Input!$F$58)*100</f>
        <v>-2.8301045288063348E-2</v>
      </c>
      <c r="O49" s="6">
        <f>O$11*Loads!$B72*LAFs!F263*(1-Contrib!O120)/(24*Input!$F$58)*100</f>
        <v>-2.4621712347606624E-2</v>
      </c>
      <c r="P49" s="6">
        <f>P$11*Loads!$B72*LAFs!G263*(1-Contrib!P120)/(24*Input!$F$58)*100</f>
        <v>-7.9285618141514743E-3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0.36157369120575694</v>
      </c>
      <c r="D61" s="6">
        <f>Multi!D842*D$11*LAFs!D$237*(1-Contrib!D$94)*100/(24*Input!$F$58)</f>
        <v>3.1936235654314971E-2</v>
      </c>
      <c r="E61" s="6">
        <f>Multi!E842*E$11*LAFs!E$237*(1-Contrib!E$94)*100/(24*Input!$F$58)</f>
        <v>9.4766530520939737E-2</v>
      </c>
      <c r="F61" s="6">
        <f>Multi!F842*F$11*LAFs!F$237*(1-Contrib!F$94)*100/(24*Input!$F$58)</f>
        <v>2.0611555429468478E-2</v>
      </c>
      <c r="G61" s="6">
        <f>Multi!G842*G$11*LAFs!G$237*(1-Contrib!G$94)*100/(24*Input!$F$58)</f>
        <v>6.6372309529574873E-3</v>
      </c>
      <c r="H61" s="6">
        <f>Multi!H842*H$11*LAFs!H$237*(1-Contrib!H$94)*100/(24*Input!$F$58)</f>
        <v>9.9424682664774014E-2</v>
      </c>
      <c r="I61" s="6">
        <f>Multi!I842*I$11*LAFs!I$237*(1-Contrib!I$94)*100/(24*Input!$F$58)</f>
        <v>7.6821775583967872E-3</v>
      </c>
      <c r="J61" s="6">
        <f>Multi!J842*J$11*LAFs!J$237*(1-Contrib!J$94)*100/(24*Input!$F$58)</f>
        <v>1.5821802684292494E-2</v>
      </c>
      <c r="K61" s="6">
        <f>Multi!B842*K$11*LAFs!B$237*(1-Contrib!K$94)*100/(24*Input!$F$58)</f>
        <v>0.17151880556408841</v>
      </c>
      <c r="L61" s="6">
        <f>Multi!C842*L$11*LAFs!C$237*(1-Contrib!L$94)*100/(24*Input!$F$58)</f>
        <v>0.22330723462620458</v>
      </c>
      <c r="M61" s="6">
        <f>Multi!D842*M$11*LAFs!D$237*(1-Contrib!M$94)*100/(24*Input!$F$58)</f>
        <v>1.9723759338113944E-2</v>
      </c>
      <c r="N61" s="6">
        <f>Multi!E842*N$11*LAFs!E$237*(1-Contrib!N$94)*100/(24*Input!$F$58)</f>
        <v>5.8527631795280151E-2</v>
      </c>
      <c r="O61" s="6">
        <f>Multi!F842*O$11*LAFs!F$237*(1-Contrib!O$94)*100/(24*Input!$F$58)</f>
        <v>5.0918632148821051E-2</v>
      </c>
      <c r="P61" s="6">
        <f>Multi!G842*P$11*LAFs!G$237*(1-Contrib!P$94)*100/(24*Input!$F$58)</f>
        <v>1.639656563217105E-2</v>
      </c>
      <c r="Q61" s="6">
        <f>Multi!H842*Q$11*LAFs!H$237*(1-Contrib!Q$94)*100/(24*Input!$F$58)</f>
        <v>0.24561799134687851</v>
      </c>
      <c r="R61" s="6">
        <f>Multi!I842*R$11*LAFs!I$237*(1-Contrib!R$94)*100/(24*Input!$F$58)</f>
        <v>9.4889969497081561E-2</v>
      </c>
      <c r="S61" s="6">
        <f>Multi!J842*S$11*LAFs!J$237*(1-Contrib!S$94)*100/(24*Input!$F$58)</f>
        <v>0.1954303142161003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0.39397141230622323</v>
      </c>
      <c r="D62" s="6">
        <f>Multi!D843*D$11*LAFs!D$238*(1-Contrib!D$95)*100/(24*Input!$F$58)</f>
        <v>3.4797785819308813E-2</v>
      </c>
      <c r="E62" s="6">
        <f>Multi!E843*E$11*LAFs!E$238*(1-Contrib!E$95)*100/(24*Input!$F$58)</f>
        <v>9.9112100406553522E-2</v>
      </c>
      <c r="F62" s="6">
        <f>Multi!F843*F$11*LAFs!F$238*(1-Contrib!F$95)*100/(24*Input!$F$58)</f>
        <v>2.1556709315313921E-2</v>
      </c>
      <c r="G62" s="6">
        <f>Multi!G843*G$11*LAFs!G$238*(1-Contrib!G$95)*100/(24*Input!$F$58)</f>
        <v>7.2319400330795088E-3</v>
      </c>
      <c r="H62" s="6">
        <f>Multi!H843*H$11*LAFs!H$238*(1-Contrib!H$95)*100/(24*Input!$F$58)</f>
        <v>0.10398385460553931</v>
      </c>
      <c r="I62" s="6">
        <f>Multi!I843*I$11*LAFs!I$238*(1-Contrib!I$95)*100/(24*Input!$F$58)</f>
        <v>8.034447914504533E-3</v>
      </c>
      <c r="J62" s="6">
        <f>Multi!J843*J$11*LAFs!J$238*(1-Contrib!J$95)*100/(24*Input!$F$58)</f>
        <v>1.6547319899104872E-2</v>
      </c>
      <c r="K62" s="6">
        <f>Multi!B843*K$11*LAFs!B$238*(1-Contrib!K$95)*100/(24*Input!$F$58)</f>
        <v>0.18836662729361958</v>
      </c>
      <c r="L62" s="6">
        <f>Multi!C843*L$11*LAFs!C$238*(1-Contrib!L$95)*100/(24*Input!$F$58)</f>
        <v>0.24331600651171004</v>
      </c>
      <c r="M62" s="6">
        <f>Multi!D843*M$11*LAFs!D$238*(1-Contrib!M$95)*100/(24*Input!$F$58)</f>
        <v>2.1491047361636935E-2</v>
      </c>
      <c r="N62" s="6">
        <f>Multi!E843*N$11*LAFs!E$238*(1-Contrib!N$95)*100/(24*Input!$F$58)</f>
        <v>6.1211447619366512E-2</v>
      </c>
      <c r="O62" s="6">
        <f>Multi!F843*O$11*LAFs!F$238*(1-Contrib!O$95)*100/(24*Input!$F$58)</f>
        <v>5.3253533229046524E-2</v>
      </c>
      <c r="P62" s="6">
        <f>Multi!G843*P$11*LAFs!G$238*(1-Contrib!P$95)*100/(24*Input!$F$58)</f>
        <v>1.7865730489229962E-2</v>
      </c>
      <c r="Q62" s="6">
        <f>Multi!H843*Q$11*LAFs!H$238*(1-Contrib!Q$95)*100/(24*Input!$F$58)</f>
        <v>0.25688093556035368</v>
      </c>
      <c r="R62" s="6">
        <f>Multi!I843*R$11*LAFs!I$238*(1-Contrib!R$95)*100/(24*Input!$F$58)</f>
        <v>9.9241199742892999E-2</v>
      </c>
      <c r="S62" s="6">
        <f>Multi!J843*S$11*LAFs!J$238*(1-Contrib!S$95)*100/(24*Input!$F$58)</f>
        <v>0.2043918756822117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3.9734344766155609E-2</v>
      </c>
      <c r="D63" s="6">
        <f>Multi!D844*D$11*LAFs!D$239*(1-Contrib!D$96)*100/(24*Input!$F$58)</f>
        <v>3.5095623074512506E-3</v>
      </c>
      <c r="E63" s="6">
        <f>Multi!E844*E$11*LAFs!E$239*(1-Contrib!E$96)*100/(24*Input!$F$58)</f>
        <v>1.3774361678527341E-2</v>
      </c>
      <c r="F63" s="6">
        <f>Multi!F844*F$11*LAFs!F$239*(1-Contrib!F$96)*100/(24*Input!$F$58)</f>
        <v>2.9958996882320111E-3</v>
      </c>
      <c r="G63" s="6">
        <f>Multi!G844*G$11*LAFs!G$239*(1-Contrib!G$96)*100/(24*Input!$F$58)</f>
        <v>7.2938388326305678E-4</v>
      </c>
      <c r="H63" s="6">
        <f>Multi!H844*H$11*LAFs!H$239*(1-Contrib!H$96)*100/(24*Input!$F$58)</f>
        <v>1.4451426376686814E-2</v>
      </c>
      <c r="I63" s="6">
        <f>Multi!I844*I$11*LAFs!I$239*(1-Contrib!I$96)*100/(24*Input!$F$58)</f>
        <v>1.116608274950426E-3</v>
      </c>
      <c r="J63" s="6">
        <f>Multi!J844*J$11*LAFs!J$239*(1-Contrib!J$96)*100/(24*Input!$F$58)</f>
        <v>2.2997067781391893E-3</v>
      </c>
      <c r="K63" s="6">
        <f>Multi!B844*K$11*LAFs!B$239*(1-Contrib!K$96)*100/(24*Input!$F$58)</f>
        <v>1.5222987107597169E-2</v>
      </c>
      <c r="L63" s="6">
        <f>Multi!C844*L$11*LAFs!C$239*(1-Contrib!L$96)*100/(24*Input!$F$58)</f>
        <v>2.4539856923288063E-2</v>
      </c>
      <c r="M63" s="6">
        <f>Multi!D844*M$11*LAFs!D$239*(1-Contrib!M$96)*100/(24*Input!$F$58)</f>
        <v>2.1674991092737518E-3</v>
      </c>
      <c r="N63" s="6">
        <f>Multi!E844*N$11*LAFs!E$239*(1-Contrib!N$96)*100/(24*Input!$F$58)</f>
        <v>8.5070199795668419E-3</v>
      </c>
      <c r="O63" s="6">
        <f>Multi!F844*O$11*LAFs!F$239*(1-Contrib!O$96)*100/(24*Input!$F$58)</f>
        <v>7.4010481499982199E-3</v>
      </c>
      <c r="P63" s="6">
        <f>Multi!G844*P$11*LAFs!G$239*(1-Contrib!P$96)*100/(24*Input!$F$58)</f>
        <v>1.8018644820008115E-3</v>
      </c>
      <c r="Q63" s="6">
        <f>Multi!H844*Q$11*LAFs!H$239*(1-Contrib!Q$96)*100/(24*Input!$F$58)</f>
        <v>3.5700695477268098E-2</v>
      </c>
      <c r="R63" s="6">
        <f>Multi!I844*R$11*LAFs!I$239*(1-Contrib!R$96)*100/(24*Input!$F$58)</f>
        <v>1.3792303594235954E-2</v>
      </c>
      <c r="S63" s="6">
        <f>Multi!J844*S$11*LAFs!J$239*(1-Contrib!S$96)*100/(24*Input!$F$58)</f>
        <v>2.8405891997554944E-2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0.26245046782585291</v>
      </c>
      <c r="D64" s="6">
        <f>Multi!D845*D$11*LAFs!D$240*(1-Contrib!D$97)*100/(24*Input!$F$58)</f>
        <v>2.3181111325110137E-2</v>
      </c>
      <c r="E64" s="6">
        <f>Multi!E845*E$11*LAFs!E$240*(1-Contrib!E$97)*100/(24*Input!$F$58)</f>
        <v>6.8875017364558255E-2</v>
      </c>
      <c r="F64" s="6">
        <f>Multi!F845*F$11*LAFs!F$240*(1-Contrib!F$97)*100/(24*Input!$F$58)</f>
        <v>1.4980196386967173E-2</v>
      </c>
      <c r="G64" s="6">
        <f>Multi!G845*G$11*LAFs!G$240*(1-Contrib!G$97)*100/(24*Input!$F$58)</f>
        <v>4.817674546129116E-3</v>
      </c>
      <c r="H64" s="6">
        <f>Multi!H845*H$11*LAFs!H$240*(1-Contrib!H$97)*100/(24*Input!$F$58)</f>
        <v>7.2260498589097194E-2</v>
      </c>
      <c r="I64" s="6">
        <f>Multi!I845*I$11*LAFs!I$240*(1-Contrib!I$97)*100/(24*Input!$F$58)</f>
        <v>5.5833015076486876E-3</v>
      </c>
      <c r="J64" s="6">
        <f>Multi!J845*J$11*LAFs!J$240*(1-Contrib!J$97)*100/(24*Input!$F$58)</f>
        <v>1.1499069646519051E-2</v>
      </c>
      <c r="K64" s="6">
        <f>Multi!B845*K$11*LAFs!B$240*(1-Contrib!K$97)*100/(24*Input!$F$58)</f>
        <v>0.12482775444691815</v>
      </c>
      <c r="L64" s="6">
        <f>Multi!C845*L$11*LAFs!C$240*(1-Contrib!L$97)*100/(24*Input!$F$58)</f>
        <v>0.16208891747932505</v>
      </c>
      <c r="M64" s="6">
        <f>Multi!D845*M$11*LAFs!D$240*(1-Contrib!M$97)*100/(24*Input!$F$58)</f>
        <v>1.4316610946748331E-2</v>
      </c>
      <c r="N64" s="6">
        <f>Multi!E845*N$11*LAFs!E$240*(1-Contrib!N$97)*100/(24*Input!$F$58)</f>
        <v>4.2537081752884003E-2</v>
      </c>
      <c r="O64" s="6">
        <f>Multi!F845*O$11*LAFs!F$240*(1-Contrib!O$97)*100/(24*Input!$F$58)</f>
        <v>3.7006964950085271E-2</v>
      </c>
      <c r="P64" s="6">
        <f>Multi!G845*P$11*LAFs!G$240*(1-Contrib!P$97)*100/(24*Input!$F$58)</f>
        <v>1.1901547113536443E-2</v>
      </c>
      <c r="Q64" s="6">
        <f>Multi!H845*Q$11*LAFs!H$240*(1-Contrib!Q$97)*100/(24*Input!$F$58)</f>
        <v>0.17851179447079346</v>
      </c>
      <c r="R64" s="6">
        <f>Multi!I845*R$11*LAFs!I$240*(1-Contrib!R$97)*100/(24*Input!$F$58)</f>
        <v>6.8964731122975853E-2</v>
      </c>
      <c r="S64" s="6">
        <f>Multi!J845*S$11*LAFs!J$240*(1-Contrib!S$97)*100/(24*Input!$F$58)</f>
        <v>0.14203607762363718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0.34328068483478996</v>
      </c>
      <c r="D65" s="6">
        <f>Multi!D846*D$11*LAFs!D$241*(1-Contrib!D$98)*100/(24*Input!$F$58)</f>
        <v>3.0320493755780002E-2</v>
      </c>
      <c r="E65" s="6">
        <f>Multi!E846*E$11*LAFs!E$241*(1-Contrib!E$98)*100/(24*Input!$F$58)</f>
        <v>9.0271738910778082E-2</v>
      </c>
      <c r="F65" s="6">
        <f>Multi!F846*F$11*LAFs!F$241*(1-Contrib!F$98)*100/(24*Input!$F$58)</f>
        <v>1.963394607828213E-2</v>
      </c>
      <c r="G65" s="6">
        <f>Multi!G846*G$11*LAFs!G$241*(1-Contrib!G$98)*100/(24*Input!$F$58)</f>
        <v>6.3014352049229911E-3</v>
      </c>
      <c r="H65" s="6">
        <f>Multi!H846*H$11*LAFs!H$241*(1-Contrib!H$98)*100/(24*Input!$F$58)</f>
        <v>9.4708954157800077E-2</v>
      </c>
      <c r="I65" s="6">
        <f>Multi!I846*I$11*LAFs!I$241*(1-Contrib!I$98)*100/(24*Input!$F$58)</f>
        <v>7.317810655362131E-3</v>
      </c>
      <c r="J65" s="6">
        <f>Multi!J846*J$11*LAFs!J$241*(1-Contrib!J$98)*100/(24*Input!$F$58)</f>
        <v>1.507137206736411E-2</v>
      </c>
      <c r="K65" s="6">
        <f>Multi!B846*K$11*LAFs!B$241*(1-Contrib!K$98)*100/(24*Input!$F$58)</f>
        <v>0.1726114740505349</v>
      </c>
      <c r="L65" s="6">
        <f>Multi!C846*L$11*LAFs!C$241*(1-Contrib!L$98)*100/(24*Input!$F$58)</f>
        <v>0.21200950814594585</v>
      </c>
      <c r="M65" s="6">
        <f>Multi!D846*M$11*LAFs!D$241*(1-Contrib!M$98)*100/(24*Input!$F$58)</f>
        <v>1.8725880167125761E-2</v>
      </c>
      <c r="N65" s="6">
        <f>Multi!E846*N$11*LAFs!E$241*(1-Contrib!N$98)*100/(24*Input!$F$58)</f>
        <v>5.5751656913537201E-2</v>
      </c>
      <c r="O65" s="6">
        <f>Multi!F846*O$11*LAFs!F$241*(1-Contrib!O$98)*100/(24*Input!$F$58)</f>
        <v>4.8503553330114517E-2</v>
      </c>
      <c r="P65" s="6">
        <f>Multi!G846*P$11*LAFs!G$241*(1-Contrib!P$98)*100/(24*Input!$F$58)</f>
        <v>1.5567018331395231E-2</v>
      </c>
      <c r="Q65" s="6">
        <f>Multi!H846*Q$11*LAFs!H$241*(1-Contrib!Q$98)*100/(24*Input!$F$58)</f>
        <v>0.2339682909648774</v>
      </c>
      <c r="R65" s="6">
        <f>Multi!I846*R$11*LAFs!I$241*(1-Contrib!R$98)*100/(24*Input!$F$58)</f>
        <v>9.0389323156655127E-2</v>
      </c>
      <c r="S65" s="6">
        <f>Multi!J846*S$11*LAFs!J$241*(1-Contrib!S$98)*100/(24*Input!$F$58)</f>
        <v>0.18616102334008067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4.0389213006220344E-2</v>
      </c>
      <c r="D66" s="6">
        <f>Multi!D847*D$11*LAFs!D$242*(1-Contrib!D$99)*100/(24*Input!$F$58)</f>
        <v>3.56740397830814E-3</v>
      </c>
      <c r="E66" s="6">
        <f>Multi!E847*E$11*LAFs!E$242*(1-Contrib!E$99)*100/(24*Input!$F$58)</f>
        <v>1.3987224921630953E-2</v>
      </c>
      <c r="F66" s="6">
        <f>Multi!F847*F$11*LAFs!F$242*(1-Contrib!F$99)*100/(24*Input!$F$58)</f>
        <v>3.0421970730788381E-3</v>
      </c>
      <c r="G66" s="6">
        <f>Multi!G847*G$11*LAFs!G$242*(1-Contrib!G$99)*100/(24*Input!$F$58)</f>
        <v>7.4140497843337174E-4</v>
      </c>
      <c r="H66" s="6">
        <f>Multi!H847*H$11*LAFs!H$242*(1-Contrib!H$99)*100/(24*Input!$F$58)</f>
        <v>1.467475269538005E-2</v>
      </c>
      <c r="I66" s="6">
        <f>Multi!I847*I$11*LAFs!I$242*(1-Contrib!I$99)*100/(24*Input!$F$58)</f>
        <v>1.1338638737381946E-3</v>
      </c>
      <c r="J66" s="6">
        <f>Multi!J847*J$11*LAFs!J$242*(1-Contrib!J$99)*100/(24*Input!$F$58)</f>
        <v>2.3352454879833765E-3</v>
      </c>
      <c r="K66" s="6">
        <f>Multi!B847*K$11*LAFs!B$242*(1-Contrib!K$99)*100/(24*Input!$F$58)</f>
        <v>1.5756758589465809E-2</v>
      </c>
      <c r="L66" s="6">
        <f>Multi!C847*L$11*LAFs!C$242*(1-Contrib!L$99)*100/(24*Input!$F$58)</f>
        <v>2.4944302322082768E-2</v>
      </c>
      <c r="M66" s="6">
        <f>Multi!D847*M$11*LAFs!D$242*(1-Contrib!M$99)*100/(24*Input!$F$58)</f>
        <v>2.2032220168839208E-3</v>
      </c>
      <c r="N66" s="6">
        <f>Multi!E847*N$11*LAFs!E$242*(1-Contrib!N$99)*100/(24*Input!$F$58)</f>
        <v>8.6384839199119476E-3</v>
      </c>
      <c r="O66" s="6">
        <f>Multi!F847*O$11*LAFs!F$242*(1-Contrib!O$99)*100/(24*Input!$F$58)</f>
        <v>7.5154208627483529E-3</v>
      </c>
      <c r="P66" s="6">
        <f>Multi!G847*P$11*LAFs!G$242*(1-Contrib!P$99)*100/(24*Input!$F$58)</f>
        <v>1.8315613054694622E-3</v>
      </c>
      <c r="Q66" s="6">
        <f>Multi!H847*Q$11*LAFs!H$242*(1-Contrib!Q$99)*100/(24*Input!$F$58)</f>
        <v>3.6252399142214863E-2</v>
      </c>
      <c r="R66" s="6">
        <f>Multi!I847*R$11*LAFs!I$242*(1-Contrib!R$99)*100/(24*Input!$F$58)</f>
        <v>1.4005444104225275E-2</v>
      </c>
      <c r="S66" s="6">
        <f>Multi!J847*S$11*LAFs!J$242*(1-Contrib!S$99)*100/(24*Input!$F$58)</f>
        <v>2.8844864810594732E-2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0.31213428719833958</v>
      </c>
      <c r="D67" s="6">
        <f>Multi!D848*D$11*LAFs!D$243*(1-Contrib!D$100)*100/(24*Input!$F$58)</f>
        <v>2.7569467564179596E-2</v>
      </c>
      <c r="E67" s="6">
        <f>Multi!E848*E$11*LAFs!E$243*(1-Contrib!E$100)*100/(24*Input!$F$58)</f>
        <v>8.1651538874263005E-2</v>
      </c>
      <c r="F67" s="6">
        <f>Multi!F848*F$11*LAFs!F$243*(1-Contrib!F$100)*100/(24*Input!$F$58)</f>
        <v>1.775906757540735E-2</v>
      </c>
      <c r="G67" s="6">
        <f>Multi!G848*G$11*LAFs!G$243*(1-Contrib!G$100)*100/(24*Input!$F$58)</f>
        <v>5.7296960560474439E-3</v>
      </c>
      <c r="H67" s="6">
        <f>Multi!H848*H$11*LAFs!H$243*(1-Contrib!H$100)*100/(24*Input!$F$58)</f>
        <v>8.5665036981281653E-2</v>
      </c>
      <c r="I67" s="6">
        <f>Multi!I848*I$11*LAFs!I$243*(1-Contrib!I$100)*100/(24*Input!$F$58)</f>
        <v>6.6190206194139973E-3</v>
      </c>
      <c r="J67" s="6">
        <f>Multi!J848*J$11*LAFs!J$243*(1-Contrib!J$100)*100/(24*Input!$F$58)</f>
        <v>1.3632181423503448E-2</v>
      </c>
      <c r="K67" s="6">
        <f>Multi!B848*K$11*LAFs!B$243*(1-Contrib!K$100)*100/(24*Input!$F$58)</f>
        <v>0.15629024626144697</v>
      </c>
      <c r="L67" s="6">
        <f>Multi!C848*L$11*LAFs!C$243*(1-Contrib!L$100)*100/(24*Input!$F$58)</f>
        <v>0.19277355128865908</v>
      </c>
      <c r="M67" s="6">
        <f>Multi!D848*M$11*LAFs!D$243*(1-Contrib!M$100)*100/(24*Input!$F$58)</f>
        <v>1.7026851542609606E-2</v>
      </c>
      <c r="N67" s="6">
        <f>Multi!E848*N$11*LAFs!E$243*(1-Contrib!N$100)*100/(24*Input!$F$58)</f>
        <v>5.0427837512685161E-2</v>
      </c>
      <c r="O67" s="6">
        <f>Multi!F848*O$11*LAFs!F$243*(1-Contrib!O$100)*100/(24*Input!$F$58)</f>
        <v>4.3871867519778986E-2</v>
      </c>
      <c r="P67" s="6">
        <f>Multi!G848*P$11*LAFs!G$243*(1-Contrib!P$100)*100/(24*Input!$F$58)</f>
        <v>1.4154598220438821E-2</v>
      </c>
      <c r="Q67" s="6">
        <f>Multi!H848*Q$11*LAFs!H$243*(1-Contrib!Q$100)*100/(24*Input!$F$58)</f>
        <v>0.21162626571252013</v>
      </c>
      <c r="R67" s="6">
        <f>Multi!I848*R$11*LAFs!I$243*(1-Contrib!R$100)*100/(24*Input!$F$58)</f>
        <v>8.1757894802918799E-2</v>
      </c>
      <c r="S67" s="6">
        <f>Multi!J848*S$11*LAFs!J$243*(1-Contrib!S$100)*100/(24*Input!$F$58)</f>
        <v>0.1683841944060559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0.31321080325614725</v>
      </c>
      <c r="D68" s="6">
        <f>Multi!D849*D$11*LAFs!D$244*(1-Contrib!D$101)*100/(24*Input!$F$58)</f>
        <v>2.766455155768905E-2</v>
      </c>
      <c r="E68" s="6">
        <f>Multi!E849*E$11*LAFs!E$244*(1-Contrib!E$101)*100/(24*Input!$F$58)</f>
        <v>8.2368996362212496E-2</v>
      </c>
      <c r="F68" s="6">
        <f>Multi!F849*F$11*LAFs!F$244*(1-Contrib!F$101)*100/(24*Input!$F$58)</f>
        <v>1.7915113330167678E-2</v>
      </c>
      <c r="G68" s="6">
        <f>Multi!G849*G$11*LAFs!G$244*(1-Contrib!G$101)*100/(24*Input!$F$58)</f>
        <v>5.7494571334544024E-3</v>
      </c>
      <c r="H68" s="6">
        <f>Multi!H849*H$11*LAFs!H$244*(1-Contrib!H$101)*100/(24*Input!$F$58)</f>
        <v>8.6417760360229051E-2</v>
      </c>
      <c r="I68" s="6">
        <f>Multi!I849*I$11*LAFs!I$244*(1-Contrib!I$101)*100/(24*Input!$F$58)</f>
        <v>6.6771807713445503E-3</v>
      </c>
      <c r="J68" s="6">
        <f>Multi!J849*J$11*LAFs!J$244*(1-Contrib!J$101)*100/(24*Input!$F$58)</f>
        <v>0</v>
      </c>
      <c r="K68" s="6">
        <f>Multi!B849*K$11*LAFs!B$244*(1-Contrib!K$101)*100/(24*Input!$F$58)</f>
        <v>0.15777876704954608</v>
      </c>
      <c r="L68" s="6">
        <f>Multi!C849*L$11*LAFs!C$244*(1-Contrib!L$101)*100/(24*Input!$F$58)</f>
        <v>0.19343840559013784</v>
      </c>
      <c r="M68" s="6">
        <f>Multi!D849*M$11*LAFs!D$244*(1-Contrib!M$101)*100/(24*Input!$F$58)</f>
        <v>1.7085575238952128E-2</v>
      </c>
      <c r="N68" s="6">
        <f>Multi!E849*N$11*LAFs!E$244*(1-Contrib!N$101)*100/(24*Input!$F$58)</f>
        <v>5.087093791377241E-2</v>
      </c>
      <c r="O68" s="6">
        <f>Multi!F849*O$11*LAFs!F$244*(1-Contrib!O$101)*100/(24*Input!$F$58)</f>
        <v>4.4257361783529042E-2</v>
      </c>
      <c r="P68" s="6">
        <f>Multi!G849*P$11*LAFs!G$244*(1-Contrib!P$101)*100/(24*Input!$F$58)</f>
        <v>1.420341583805106E-2</v>
      </c>
      <c r="Q68" s="6">
        <f>Multi!H849*Q$11*LAFs!H$244*(1-Contrib!Q$101)*100/(24*Input!$F$58)</f>
        <v>0.21348578790984268</v>
      </c>
      <c r="R68" s="6">
        <f>Multi!I849*R$11*LAFs!I$244*(1-Contrib!R$101)*100/(24*Input!$F$58)</f>
        <v>8.2476286821416681E-2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0.32789810560648935</v>
      </c>
      <c r="D69" s="6">
        <f>Multi!D850*D$11*LAFs!D$245*(1-Contrib!D$102)*100/(24*Input!$F$58)</f>
        <v>1.8535563047333694E-2</v>
      </c>
      <c r="E69" s="6">
        <f>Multi!E850*E$11*LAFs!E$245*(1-Contrib!E$102)*100/(24*Input!$F$58)</f>
        <v>5.5360434083325347E-2</v>
      </c>
      <c r="F69" s="6">
        <f>Multi!F850*F$11*LAFs!F$245*(1-Contrib!F$102)*100/(24*Input!$F$58)</f>
        <v>6.7729489019740718E-3</v>
      </c>
      <c r="G69" s="6">
        <f>Multi!G850*G$11*LAFs!G$245*(1-Contrib!G$102)*100/(24*Input!$F$58)</f>
        <v>2.166863306697991E-3</v>
      </c>
      <c r="H69" s="6">
        <f>Multi!H850*H$11*LAFs!H$245*(1-Contrib!H$102)*100/(24*Input!$F$58)</f>
        <v>3.2670911110412357E-2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0.16586325290369514</v>
      </c>
      <c r="L69" s="6">
        <f>Multi!C850*L$11*LAFs!C$245*(1-Contrib!L$102)*100/(24*Input!$F$58)</f>
        <v>0.20250925601909642</v>
      </c>
      <c r="M69" s="6">
        <f>Multi!D850*M$11*LAFs!D$245*(1-Contrib!M$102)*100/(24*Input!$F$58)</f>
        <v>1.7886764108413906E-2</v>
      </c>
      <c r="N69" s="6">
        <f>Multi!E850*N$11*LAFs!E$245*(1-Contrib!N$102)*100/(24*Input!$F$58)</f>
        <v>5.3422656914124775E-2</v>
      </c>
      <c r="O69" s="6">
        <f>Multi!F850*O$11*LAFs!F$245*(1-Contrib!O$102)*100/(24*Input!$F$58)</f>
        <v>4.6477339546862673E-2</v>
      </c>
      <c r="P69" s="6">
        <f>Multi!G850*P$11*LAFs!G$245*(1-Contrib!P$102)*100/(24*Input!$F$58)</f>
        <v>1.4869452451898283E-2</v>
      </c>
      <c r="Q69" s="6">
        <f>Multi!H850*Q$11*LAFs!H$245*(1-Contrib!Q$102)*100/(24*Input!$F$58)</f>
        <v>0.22419437248986587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2.2735396565753669</v>
      </c>
      <c r="D70" s="6">
        <f>Multi!D851*D$11*LAFs!D$246*(1-Contrib!D$103)*100/(24*Input!$F$58)</f>
        <v>0.20081189535580124</v>
      </c>
      <c r="E70" s="6">
        <f>Multi!E851*E$11*LAFs!E$246*(1-Contrib!E$103)*100/(24*Input!$F$58)</f>
        <v>0.50726259941067464</v>
      </c>
      <c r="F70" s="6">
        <f>Multi!F851*F$11*LAFs!F$246*(1-Contrib!F$103)*100/(24*Input!$F$58)</f>
        <v>0.11032873238657954</v>
      </c>
      <c r="G70" s="6">
        <f>Multi!G851*G$11*LAFs!G$246*(1-Contrib!G$103)*100/(24*Input!$F$58)</f>
        <v>4.1734252652832676E-2</v>
      </c>
      <c r="H70" s="6">
        <f>Multi!H851*H$11*LAFs!H$246*(1-Contrib!H$103)*100/(24*Input!$F$58)</f>
        <v>0.53219657506582074</v>
      </c>
      <c r="I70" s="6">
        <f>Multi!I851*I$11*LAFs!I$246*(1-Contrib!I$103)*100/(24*Input!$F$58)</f>
        <v>4.1120861299714283E-2</v>
      </c>
      <c r="J70" s="6">
        <f>Multi!J851*J$11*LAFs!J$246*(1-Contrib!J$103)*100/(24*Input!$F$58)</f>
        <v>8.4690330150090351E-2</v>
      </c>
      <c r="K70" s="6">
        <f>Multi!B851*K$11*LAFs!B$246*(1-Contrib!K$103)*100/(24*Input!$F$58)</f>
        <v>0.95408833371130308</v>
      </c>
      <c r="L70" s="6">
        <f>Multi!C851*L$11*LAFs!C$246*(1-Contrib!L$103)*100/(24*Input!$F$58)</f>
        <v>1.4041338345990053</v>
      </c>
      <c r="M70" s="6">
        <f>Multi!D851*M$11*LAFs!D$246*(1-Contrib!M$103)*100/(24*Input!$F$58)</f>
        <v>0.12402105054273038</v>
      </c>
      <c r="N70" s="6">
        <f>Multi!E851*N$11*LAFs!E$246*(1-Contrib!N$103)*100/(24*Input!$F$58)</f>
        <v>0.31328443152474139</v>
      </c>
      <c r="O70" s="6">
        <f>Multi!F851*O$11*LAFs!F$246*(1-Contrib!O$103)*100/(24*Input!$F$58)</f>
        <v>0.27255527410639646</v>
      </c>
      <c r="P70" s="6">
        <f>Multi!G851*P$11*LAFs!G$246*(1-Contrib!P$103)*100/(24*Input!$F$58)</f>
        <v>0.1030999851567411</v>
      </c>
      <c r="Q70" s="6">
        <f>Multi!H851*Q$11*LAFs!H$246*(1-Contrib!Q$103)*100/(24*Input!$F$58)</f>
        <v>1.3147344327976211</v>
      </c>
      <c r="R70" s="6">
        <f>Multi!I851*R$11*LAFs!I$246*(1-Contrib!R$103)*100/(24*Input!$F$58)</f>
        <v>0.50792333876202667</v>
      </c>
      <c r="S70" s="6">
        <f>Multi!J851*S$11*LAFs!J$246*(1-Contrib!S$103)*100/(24*Input!$F$58)</f>
        <v>1.046091786287344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2.1531645154806767</v>
      </c>
      <c r="D71" s="6">
        <f>Multi!D852*D$11*LAFs!D$247*(1-Contrib!D$104)*100/(24*Input!$F$58)</f>
        <v>0.19017968132468194</v>
      </c>
      <c r="E71" s="6">
        <f>Multi!E852*E$11*LAFs!E$247*(1-Contrib!E$104)*100/(24*Input!$F$58)</f>
        <v>0.45558509099524802</v>
      </c>
      <c r="F71" s="6">
        <f>Multi!F852*F$11*LAFs!F$247*(1-Contrib!F$104)*100/(24*Input!$F$58)</f>
        <v>9.9088964260574008E-2</v>
      </c>
      <c r="G71" s="6">
        <f>Multi!G852*G$11*LAFs!G$247*(1-Contrib!G$104)*100/(24*Input!$F$58)</f>
        <v>3.9524585213324054E-2</v>
      </c>
      <c r="H71" s="6">
        <f>Multi!H852*H$11*LAFs!H$247*(1-Contrib!H$104)*100/(24*Input!$F$58)</f>
        <v>0.47797891143641658</v>
      </c>
      <c r="I71" s="6">
        <f>Multi!I852*I$11*LAFs!I$247*(1-Contrib!I$104)*100/(24*Input!$F$58)</f>
        <v>3.6931662927245312E-2</v>
      </c>
      <c r="J71" s="6">
        <f>Multi!J852*J$11*LAFs!J$247*(1-Contrib!J$104)*100/(24*Input!$F$58)</f>
        <v>7.6062480878093613E-2</v>
      </c>
      <c r="K71" s="6">
        <f>Multi!B852*K$11*LAFs!B$247*(1-Contrib!K$104)*100/(24*Input!$F$58)</f>
        <v>0.86360108564758542</v>
      </c>
      <c r="L71" s="6">
        <f>Multi!C852*L$11*LAFs!C$247*(1-Contrib!L$104)*100/(24*Input!$F$58)</f>
        <v>1.3297903728666145</v>
      </c>
      <c r="M71" s="6">
        <f>Multi!D852*M$11*LAFs!D$247*(1-Contrib!M$104)*100/(24*Input!$F$58)</f>
        <v>0.11745461506639455</v>
      </c>
      <c r="N71" s="6">
        <f>Multi!E852*N$11*LAFs!E$247*(1-Contrib!N$104)*100/(24*Input!$F$58)</f>
        <v>0.28136849909575717</v>
      </c>
      <c r="O71" s="6">
        <f>Multi!F852*O$11*LAFs!F$247*(1-Contrib!O$104)*100/(24*Input!$F$58)</f>
        <v>0.24478863511573207</v>
      </c>
      <c r="P71" s="6">
        <f>Multi!G852*P$11*LAFs!G$247*(1-Contrib!P$104)*100/(24*Input!$F$58)</f>
        <v>9.7641239264972784E-2</v>
      </c>
      <c r="Q71" s="6">
        <f>Multi!H852*Q$11*LAFs!H$247*(1-Contrib!Q$104)*100/(24*Input!$F$58)</f>
        <v>1.1807955226672786</v>
      </c>
      <c r="R71" s="6">
        <f>Multi!I852*R$11*LAFs!I$247*(1-Contrib!R$104)*100/(24*Input!$F$58)</f>
        <v>0.45617851735441495</v>
      </c>
      <c r="S71" s="6">
        <f>Multi!J852*S$11*LAFs!J$247*(1-Contrib!S$104)*100/(24*Input!$F$58)</f>
        <v>0.93952091520010472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1.8170455394272917</v>
      </c>
      <c r="D72" s="6">
        <f>Multi!D853*D$11*LAFs!D$248*(1-Contrib!D$105)*100/(24*Input!$F$58)</f>
        <v>0.16049175023840317</v>
      </c>
      <c r="E72" s="6">
        <f>Multi!E853*E$11*LAFs!E$248*(1-Contrib!E$105)*100/(24*Input!$F$58)</f>
        <v>0.39252842623683626</v>
      </c>
      <c r="F72" s="6">
        <f>Multi!F853*F$11*LAFs!F$248*(1-Contrib!F$105)*100/(24*Input!$F$58)</f>
        <v>8.5374249437514885E-2</v>
      </c>
      <c r="G72" s="6">
        <f>Multi!G853*G$11*LAFs!G$248*(1-Contrib!G$105)*100/(24*Input!$F$58)</f>
        <v>3.3354613984780249E-2</v>
      </c>
      <c r="H72" s="6">
        <f>Multi!H853*H$11*LAFs!H$248*(1-Contrib!H$105)*100/(24*Input!$F$58)</f>
        <v>0.41182276064097478</v>
      </c>
      <c r="I72" s="6">
        <f>Multi!I853*I$11*LAFs!I$248*(1-Contrib!I$105)*100/(24*Input!$F$58)</f>
        <v>3.1820021799818118E-2</v>
      </c>
      <c r="J72" s="6">
        <f>Multi!J853*J$11*LAFs!J$248*(1-Contrib!J$105)*100/(24*Input!$F$58)</f>
        <v>6.5534817764831013E-2</v>
      </c>
      <c r="K72" s="6">
        <f>Multi!B853*K$11*LAFs!B$248*(1-Contrib!K$105)*100/(24*Input!$F$58)</f>
        <v>0.76095691980732749</v>
      </c>
      <c r="L72" s="6">
        <f>Multi!C853*L$11*LAFs!C$248*(1-Contrib!L$105)*100/(24*Input!$F$58)</f>
        <v>1.1222039226534528</v>
      </c>
      <c r="M72" s="6">
        <f>Multi!D853*M$11*LAFs!D$248*(1-Contrib!M$105)*100/(24*Input!$F$58)</f>
        <v>9.9119404419451621E-2</v>
      </c>
      <c r="N72" s="6">
        <f>Multi!E853*N$11*LAFs!E$248*(1-Contrib!N$105)*100/(24*Input!$F$58)</f>
        <v>0.24242482101731075</v>
      </c>
      <c r="O72" s="6">
        <f>Multi!F853*O$11*LAFs!F$248*(1-Contrib!O$105)*100/(24*Input!$F$58)</f>
        <v>0.21090790634244802</v>
      </c>
      <c r="P72" s="6">
        <f>Multi!G853*P$11*LAFs!G$248*(1-Contrib!P$105)*100/(24*Input!$F$58)</f>
        <v>8.2398988556136601E-2</v>
      </c>
      <c r="Q72" s="6">
        <f>Multi!H853*Q$11*LAFs!H$248*(1-Contrib!Q$105)*100/(24*Input!$F$58)</f>
        <v>1.017363863263304</v>
      </c>
      <c r="R72" s="6">
        <f>Multi!I853*R$11*LAFs!I$248*(1-Contrib!R$105)*100/(24*Input!$F$58)</f>
        <v>0.39303971758384326</v>
      </c>
      <c r="S72" s="6">
        <f>Multi!J853*S$11*LAFs!J$248*(1-Contrib!S$105)*100/(24*Input!$F$58)</f>
        <v>0.809483614695231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1.7195030902255488</v>
      </c>
      <c r="D73" s="6">
        <f>Multi!D854*D$11*LAFs!D$249*(1-Contrib!D$106)*100/(24*Input!$F$58)</f>
        <v>0.15187624883503031</v>
      </c>
      <c r="E73" s="6">
        <f>Multi!E854*E$11*LAFs!E$249*(1-Contrib!E$106)*100/(24*Input!$F$58)</f>
        <v>0.37145675618473911</v>
      </c>
      <c r="F73" s="6">
        <f>Multi!F854*F$11*LAFs!F$249*(1-Contrib!F$106)*100/(24*Input!$F$58)</f>
        <v>8.0791197880358809E-2</v>
      </c>
      <c r="G73" s="6">
        <f>Multi!G854*G$11*LAFs!G$249*(1-Contrib!G$106)*100/(24*Input!$F$58)</f>
        <v>3.1564075074412799E-2</v>
      </c>
      <c r="H73" s="6">
        <f>Multi!H854*H$11*LAFs!H$249*(1-Contrib!H$106)*100/(24*Input!$F$58)</f>
        <v>0.38971533414102866</v>
      </c>
      <c r="I73" s="6">
        <f>Multi!I854*I$11*LAFs!I$249*(1-Contrib!I$106)*100/(24*Input!$F$58)</f>
        <v>3.0111862707126694E-2</v>
      </c>
      <c r="J73" s="6">
        <f>Multi!J854*J$11*LAFs!J$249*(1-Contrib!J$106)*100/(24*Input!$F$58)</f>
        <v>0</v>
      </c>
      <c r="K73" s="6">
        <f>Multi!B854*K$11*LAFs!B$249*(1-Contrib!K$106)*100/(24*Input!$F$58)</f>
        <v>0.72010730977586068</v>
      </c>
      <c r="L73" s="6">
        <f>Multi!C854*L$11*LAFs!C$249*(1-Contrib!L$106)*100/(24*Input!$F$58)</f>
        <v>1.0619618886789375</v>
      </c>
      <c r="M73" s="6">
        <f>Multi!D854*M$11*LAFs!D$249*(1-Contrib!M$106)*100/(24*Input!$F$58)</f>
        <v>9.379848688562982E-2</v>
      </c>
      <c r="N73" s="6">
        <f>Multi!E854*N$11*LAFs!E$249*(1-Contrib!N$106)*100/(24*Input!$F$58)</f>
        <v>0.22941099705075468</v>
      </c>
      <c r="O73" s="6">
        <f>Multi!F854*O$11*LAFs!F$249*(1-Contrib!O$106)*100/(24*Input!$F$58)</f>
        <v>0.19958597010350357</v>
      </c>
      <c r="P73" s="6">
        <f>Multi!G854*P$11*LAFs!G$249*(1-Contrib!P$106)*100/(24*Input!$F$58)</f>
        <v>7.7975654643412967E-2</v>
      </c>
      <c r="Q73" s="6">
        <f>Multi!H854*Q$11*LAFs!H$249*(1-Contrib!Q$106)*100/(24*Input!$F$58)</f>
        <v>0.96274984242630945</v>
      </c>
      <c r="R73" s="6">
        <f>Multi!I854*R$11*LAFs!I$249*(1-Contrib!R$106)*100/(24*Input!$F$58)</f>
        <v>0.37194060044296345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1.6314584424175229</v>
      </c>
      <c r="D74" s="6">
        <f>Multi!D855*D$11*LAFs!D$250*(1-Contrib!D$107)*100/(24*Input!$F$58)</f>
        <v>9.2223774097755423E-2</v>
      </c>
      <c r="E74" s="6">
        <f>Multi!E855*E$11*LAFs!E$250*(1-Contrib!E$107)*100/(24*Input!$F$58)</f>
        <v>0.22555958704693113</v>
      </c>
      <c r="F74" s="6">
        <f>Multi!F855*F$11*LAFs!F$250*(1-Contrib!F$107)*100/(24*Input!$F$58)</f>
        <v>2.7595584874205041E-2</v>
      </c>
      <c r="G74" s="6">
        <f>Multi!G855*G$11*LAFs!G$250*(1-Contrib!G$107)*100/(24*Input!$F$58)</f>
        <v>1.0781237752924746E-2</v>
      </c>
      <c r="H74" s="6">
        <f>Multi!H855*H$11*LAFs!H$250*(1-Contrib!H$107)*100/(24*Input!$F$58)</f>
        <v>0.13311379039080248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0.68323526526858147</v>
      </c>
      <c r="L74" s="6">
        <f>Multi!C855*L$11*LAFs!C$250*(1-Contrib!L$107)*100/(24*Input!$F$58)</f>
        <v>1.007585679060135</v>
      </c>
      <c r="M74" s="6">
        <f>Multi!D855*M$11*LAFs!D$250*(1-Contrib!M$107)*100/(24*Input!$F$58)</f>
        <v>8.8995672171474347E-2</v>
      </c>
      <c r="N74" s="6">
        <f>Multi!E855*N$11*LAFs!E$250*(1-Contrib!N$107)*100/(24*Input!$F$58)</f>
        <v>0.2176643415469415</v>
      </c>
      <c r="O74" s="6">
        <f>Multi!F855*O$11*LAFs!F$250*(1-Contrib!O$107)*100/(24*Input!$F$58)</f>
        <v>0.18936646160417248</v>
      </c>
      <c r="P74" s="6">
        <f>Multi!G855*P$11*LAFs!G$250*(1-Contrib!P$107)*100/(24*Input!$F$58)</f>
        <v>7.3983024976327569E-2</v>
      </c>
      <c r="Q74" s="6">
        <f>Multi!H855*Q$11*LAFs!H$250*(1-Contrib!Q$107)*100/(24*Input!$F$58)</f>
        <v>0.91345364093327341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0.18926797481854588</v>
      </c>
      <c r="D75" s="6">
        <f>Multi!D856*D$11*LAFs!D$251*(1-Contrib!D$108)*100/(24*Input!$F$58)</f>
        <v>1.6717219180032515E-2</v>
      </c>
      <c r="E75" s="6">
        <f>Multi!E856*E$11*LAFs!E$251*(1-Contrib!E$108)*100/(24*Input!$F$58)</f>
        <v>4.955967853430425E-2</v>
      </c>
      <c r="F75" s="6">
        <f>Multi!F856*F$11*LAFs!F$251*(1-Contrib!F$108)*100/(24*Input!$F$58)</f>
        <v>1.0779143813339656E-2</v>
      </c>
      <c r="G75" s="6">
        <f>Multi!G856*G$11*LAFs!G$251*(1-Contrib!G$108)*100/(24*Input!$F$58)</f>
        <v>3.4742994067960822E-3</v>
      </c>
      <c r="H75" s="6">
        <f>Multi!H856*H$11*LAFs!H$251*(1-Contrib!H$108)*100/(24*Input!$F$58)</f>
        <v>5.1995733980707844E-2</v>
      </c>
      <c r="I75" s="6">
        <f>Multi!I856*I$11*LAFs!I$251*(1-Contrib!I$108)*100/(24*Input!$F$58)</f>
        <v>4.017518085179507E-3</v>
      </c>
      <c r="J75" s="6">
        <f>Multi!J856*J$11*LAFs!J$251*(1-Contrib!J$108)*100/(24*Input!$F$58)</f>
        <v>8.2742657197254592E-3</v>
      </c>
      <c r="K75" s="6">
        <f>Multi!B856*K$11*LAFs!B$251*(1-Contrib!K$108)*100/(24*Input!$F$58)</f>
        <v>8.9592871809231048E-2</v>
      </c>
      <c r="L75" s="6">
        <f>Multi!C856*L$11*LAFs!C$251*(1-Contrib!L$108)*100/(24*Input!$F$58)</f>
        <v>0.11689154683541499</v>
      </c>
      <c r="M75" s="6">
        <f>Multi!D856*M$11*LAFs!D$251*(1-Contrib!M$108)*100/(24*Input!$F$58)</f>
        <v>1.0324523261867712E-2</v>
      </c>
      <c r="N75" s="6">
        <f>Multi!E856*N$11*LAFs!E$251*(1-Contrib!N$108)*100/(24*Input!$F$58)</f>
        <v>3.0607964660131631E-2</v>
      </c>
      <c r="O75" s="6">
        <f>Multi!F856*O$11*LAFs!F$251*(1-Contrib!O$108)*100/(24*Input!$F$58)</f>
        <v>2.6628716138810876E-2</v>
      </c>
      <c r="P75" s="6">
        <f>Multi!G856*P$11*LAFs!G$251*(1-Contrib!P$108)*100/(24*Input!$F$58)</f>
        <v>8.5828832314417403E-3</v>
      </c>
      <c r="Q75" s="6">
        <f>Multi!H856*Q$11*LAFs!H$251*(1-Contrib!Q$108)*100/(24*Input!$F$58)</f>
        <v>0.12844987176884262</v>
      </c>
      <c r="R75" s="6">
        <f>Multi!I856*R$11*LAFs!I$251*(1-Contrib!R$108)*100/(24*Input!$F$58)</f>
        <v>4.962423292858844E-2</v>
      </c>
      <c r="S75" s="6">
        <f>Multi!J856*S$11*LAFs!J$251*(1-Contrib!S$108)*100/(24*Input!$F$58)</f>
        <v>0.1022034202915964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0.26112854166654031</v>
      </c>
      <c r="D76" s="6">
        <f>Multi!D857*D$11*LAFs!D$252*(1-Contrib!D$109)*100/(24*Input!$F$58)</f>
        <v>2.3064351321912379E-2</v>
      </c>
      <c r="E76" s="6">
        <f>Multi!E857*E$11*LAFs!E$252*(1-Contrib!E$109)*100/(24*Input!$F$58)</f>
        <v>6.1900734063481733E-2</v>
      </c>
      <c r="F76" s="6">
        <f>Multi!F857*F$11*LAFs!F$252*(1-Contrib!F$109)*100/(24*Input!$F$58)</f>
        <v>1.3463301909024972E-2</v>
      </c>
      <c r="G76" s="6">
        <f>Multi!G857*G$11*LAFs!G$252*(1-Contrib!G$109)*100/(24*Input!$F$58)</f>
        <v>4.7934085958248919E-3</v>
      </c>
      <c r="H76" s="6">
        <f>Multi!H857*H$11*LAFs!H$252*(1-Contrib!H$109)*100/(24*Input!$F$58)</f>
        <v>6.4943401506276949E-2</v>
      </c>
      <c r="I76" s="6">
        <f>Multi!I857*I$11*LAFs!I$252*(1-Contrib!I$109)*100/(24*Input!$F$58)</f>
        <v>5.017936474583636E-3</v>
      </c>
      <c r="J76" s="6">
        <f>Multi!J857*J$11*LAFs!J$252*(1-Contrib!J$109)*100/(24*Input!$F$58)</f>
        <v>1.0334674013932225E-2</v>
      </c>
      <c r="K76" s="6">
        <f>Multi!B857*K$11*LAFs!B$252*(1-Contrib!K$109)*100/(24*Input!$F$58)</f>
        <v>8.942421071389775E-2</v>
      </c>
      <c r="L76" s="6">
        <f>Multi!C857*L$11*LAFs!C$252*(1-Contrib!L$109)*100/(24*Input!$F$58)</f>
        <v>0.16127249835869786</v>
      </c>
      <c r="M76" s="6">
        <f>Multi!D857*M$11*LAFs!D$252*(1-Contrib!M$109)*100/(24*Input!$F$58)</f>
        <v>1.424450018741158E-2</v>
      </c>
      <c r="N76" s="6">
        <f>Multi!E857*N$11*LAFs!E$252*(1-Contrib!N$109)*100/(24*Input!$F$58)</f>
        <v>3.8229777445788128E-2</v>
      </c>
      <c r="O76" s="6">
        <f>Multi!F857*O$11*LAFs!F$252*(1-Contrib!O$109)*100/(24*Input!$F$58)</f>
        <v>3.3259640193580534E-2</v>
      </c>
      <c r="P76" s="6">
        <f>Multi!G857*P$11*LAFs!G$252*(1-Contrib!P$109)*100/(24*Input!$F$58)</f>
        <v>1.184160069166108E-2</v>
      </c>
      <c r="Q76" s="6">
        <f>Multi!H857*Q$11*LAFs!H$252*(1-Contrib!Q$109)*100/(24*Input!$F$58)</f>
        <v>0.16043569264372509</v>
      </c>
      <c r="R76" s="6">
        <f>Multi!I857*R$11*LAFs!I$252*(1-Contrib!R$109)*100/(24*Input!$F$58)</f>
        <v>6.1981363407968851E-2</v>
      </c>
      <c r="S76" s="6">
        <f>Multi!J857*S$11*LAFs!J$252*(1-Contrib!S$109)*100/(24*Input!$F$58)</f>
        <v>0.12765350637755454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0.42412046722962565</v>
      </c>
      <c r="D77" s="6">
        <f>Multi!D858*D$11*LAFs!D$253*(1-Contrib!D$110)*100/(24*Input!$F$58)</f>
        <v>3.7460721055492092E-2</v>
      </c>
      <c r="E77" s="6">
        <f>Multi!E858*E$11*LAFs!E$253*(1-Contrib!E$110)*100/(24*Input!$F$58)</f>
        <v>9.8432118183879494E-2</v>
      </c>
      <c r="F77" s="6">
        <f>Multi!F858*F$11*LAFs!F$253*(1-Contrib!F$110)*100/(24*Input!$F$58)</f>
        <v>2.1408814365518305E-2</v>
      </c>
      <c r="G77" s="6">
        <f>Multi!G858*G$11*LAFs!G$253*(1-Contrib!G$110)*100/(24*Input!$F$58)</f>
        <v>7.7853714508154537E-3</v>
      </c>
      <c r="H77" s="6">
        <f>Multi!H858*H$11*LAFs!H$253*(1-Contrib!H$110)*100/(24*Input!$F$58)</f>
        <v>0.10327044855030638</v>
      </c>
      <c r="I77" s="6">
        <f>Multi!I858*I$11*LAFs!I$253*(1-Contrib!I$110)*100/(24*Input!$F$58)</f>
        <v>7.9793256667824736E-3</v>
      </c>
      <c r="J77" s="6">
        <f>Multi!J858*J$11*LAFs!J$253*(1-Contrib!J$110)*100/(24*Input!$F$58)</f>
        <v>1.6433793061129118E-2</v>
      </c>
      <c r="K77" s="6">
        <f>Multi!B858*K$11*LAFs!B$253*(1-Contrib!K$110)*100/(24*Input!$F$58)</f>
        <v>0.14777071610586989</v>
      </c>
      <c r="L77" s="6">
        <f>Multi!C858*L$11*LAFs!C$253*(1-Contrib!L$110)*100/(24*Input!$F$58)</f>
        <v>0.26193600637698605</v>
      </c>
      <c r="M77" s="6">
        <f>Multi!D858*M$11*LAFs!D$253*(1-Contrib!M$110)*100/(24*Input!$F$58)</f>
        <v>2.3135671177041621E-2</v>
      </c>
      <c r="N77" s="6">
        <f>Multi!E858*N$11*LAFs!E$253*(1-Contrib!N$110)*100/(24*Input!$F$58)</f>
        <v>6.0791491871939322E-2</v>
      </c>
      <c r="O77" s="6">
        <f>Multi!F858*O$11*LAFs!F$253*(1-Contrib!O$110)*100/(24*Input!$F$58)</f>
        <v>5.2888174652830355E-2</v>
      </c>
      <c r="P77" s="6">
        <f>Multi!G858*P$11*LAFs!G$253*(1-Contrib!P$110)*100/(24*Input!$F$58)</f>
        <v>1.9232923318307189E-2</v>
      </c>
      <c r="Q77" s="6">
        <f>Multi!H858*Q$11*LAFs!H$253*(1-Contrib!Q$110)*100/(24*Input!$F$58)</f>
        <v>0.2551185425850418</v>
      </c>
      <c r="R77" s="6">
        <f>Multi!I858*R$11*LAFs!I$253*(1-Contrib!R$110)*100/(24*Input!$F$58)</f>
        <v>9.8560331803406301E-2</v>
      </c>
      <c r="S77" s="6">
        <f>Multi!J858*S$11*LAFs!J$253*(1-Contrib!S$110)*100/(24*Input!$F$58)</f>
        <v>0.20298959643121406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0.12135423125955258</v>
      </c>
      <c r="D78" s="6">
        <f>Multi!D859*D$11*LAFs!D$254*(1-Contrib!D$111)*100/(24*Input!$F$58)</f>
        <v>1.0718692818133889E-2</v>
      </c>
      <c r="E78" s="6">
        <f>Multi!E859*E$11*LAFs!E$254*(1-Contrib!E$111)*100/(24*Input!$F$58)</f>
        <v>3.7826543933417903E-2</v>
      </c>
      <c r="F78" s="6">
        <f>Multi!F859*F$11*LAFs!F$254*(1-Contrib!F$111)*100/(24*Input!$F$58)</f>
        <v>8.2272074613578047E-3</v>
      </c>
      <c r="G78" s="6">
        <f>Multi!G859*G$11*LAFs!G$254*(1-Contrib!G$111)*100/(24*Input!$F$58)</f>
        <v>2.2276401175712504E-3</v>
      </c>
      <c r="H78" s="6">
        <f>Multi!H859*H$11*LAFs!H$254*(1-Contrib!H$111)*100/(24*Input!$F$58)</f>
        <v>3.9685869116567428E-2</v>
      </c>
      <c r="I78" s="6">
        <f>Multi!I859*I$11*LAFs!I$254*(1-Contrib!I$111)*100/(24*Input!$F$58)</f>
        <v>3.0663803488384946E-3</v>
      </c>
      <c r="J78" s="6">
        <f>Multi!J859*J$11*LAFs!J$254*(1-Contrib!J$111)*100/(24*Input!$F$58)</f>
        <v>6.3153532270659347E-3</v>
      </c>
      <c r="K78" s="6">
        <f>Multi!B859*K$11*LAFs!B$254*(1-Contrib!K$111)*100/(24*Input!$F$58)</f>
        <v>8.9271619535795196E-2</v>
      </c>
      <c r="L78" s="6">
        <f>Multi!C859*L$11*LAFs!C$254*(1-Contrib!L$111)*100/(24*Input!$F$58)</f>
        <v>7.494814598482083E-2</v>
      </c>
      <c r="M78" s="6">
        <f>Multi!D859*M$11*LAFs!D$254*(1-Contrib!M$111)*100/(24*Input!$F$58)</f>
        <v>6.6198446132607596E-3</v>
      </c>
      <c r="N78" s="6">
        <f>Multi!E859*N$11*LAFs!E$254*(1-Contrib!N$111)*100/(24*Input!$F$58)</f>
        <v>2.336160270142933E-2</v>
      </c>
      <c r="O78" s="6">
        <f>Multi!F859*O$11*LAFs!F$254*(1-Contrib!O$111)*100/(24*Input!$F$58)</f>
        <v>2.0324431689322384E-2</v>
      </c>
      <c r="P78" s="6">
        <f>Multi!G859*P$11*LAFs!G$254*(1-Contrib!P$111)*100/(24*Input!$F$58)</f>
        <v>5.5031454610357878E-3</v>
      </c>
      <c r="Q78" s="6">
        <f>Multi!H859*Q$11*LAFs!H$254*(1-Contrib!Q$111)*100/(24*Input!$F$58)</f>
        <v>9.803967381150068E-2</v>
      </c>
      <c r="R78" s="6">
        <f>Multi!I859*R$11*LAFs!I$254*(1-Contrib!R$111)*100/(24*Input!$F$58)</f>
        <v>3.7875815230240278E-2</v>
      </c>
      <c r="S78" s="6">
        <f>Multi!J859*S$11*LAFs!J$254*(1-Contrib!S$111)*100/(24*Input!$F$58)</f>
        <v>7.8007006545243687E-2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5.0510499661155697</v>
      </c>
      <c r="D79" s="6">
        <f>Multi!D860*D$11*LAFs!D$255*(1-Contrib!D$112)*100/(24*Input!$F$58)</f>
        <v>0.44613733228668617</v>
      </c>
      <c r="E79" s="6">
        <f>Multi!E860*E$11*LAFs!E$255*(1-Contrib!E$112)*100/(24*Input!$F$58)</f>
        <v>1.0981984228916186</v>
      </c>
      <c r="F79" s="6">
        <f>Multi!F860*F$11*LAFs!F$255*(1-Contrib!F$112)*100/(24*Input!$F$58)</f>
        <v>0.23885624535957736</v>
      </c>
      <c r="G79" s="6">
        <f>Multi!G860*G$11*LAFs!G$255*(1-Contrib!G$112)*100/(24*Input!$F$58)</f>
        <v>9.2719647461738039E-2</v>
      </c>
      <c r="H79" s="6">
        <f>Multi!H860*H$11*LAFs!H$255*(1-Contrib!H$112)*100/(24*Input!$F$58)</f>
        <v>1.1521792461825766</v>
      </c>
      <c r="I79" s="6">
        <f>Multi!I860*I$11*LAFs!I$255*(1-Contrib!I$112)*100/(24*Input!$F$58)</f>
        <v>8.9024629609507383E-2</v>
      </c>
      <c r="J79" s="6">
        <f>Multi!J860*J$11*LAFs!J$255*(1-Contrib!J$112)*100/(24*Input!$F$58)</f>
        <v>0.18335037338264781</v>
      </c>
      <c r="K79" s="6">
        <f>Multi!B860*K$11*LAFs!B$255*(1-Contrib!K$112)*100/(24*Input!$F$58)</f>
        <v>1.5477878299831207</v>
      </c>
      <c r="L79" s="6">
        <f>Multi!C860*L$11*LAFs!C$255*(1-Contrib!L$112)*100/(24*Input!$F$58)</f>
        <v>3.1195190007621143</v>
      </c>
      <c r="M79" s="6">
        <f>Multi!D860*M$11*LAFs!D$255*(1-Contrib!M$112)*100/(24*Input!$F$58)</f>
        <v>0.27553358100868885</v>
      </c>
      <c r="N79" s="6">
        <f>Multi!E860*N$11*LAFs!E$255*(1-Contrib!N$112)*100/(24*Input!$F$58)</f>
        <v>0.67824528955352803</v>
      </c>
      <c r="O79" s="6">
        <f>Multi!F860*O$11*LAFs!F$255*(1-Contrib!O$112)*100/(24*Input!$F$58)</f>
        <v>0.59006867946144625</v>
      </c>
      <c r="P79" s="6">
        <f>Multi!G860*P$11*LAFs!G$255*(1-Contrib!P$112)*100/(24*Input!$F$58)</f>
        <v>0.22905392260317919</v>
      </c>
      <c r="Q79" s="6">
        <f>Multi!H860*Q$11*LAFs!H$255*(1-Contrib!Q$112)*100/(24*Input!$F$58)</f>
        <v>2.8463349797463318</v>
      </c>
      <c r="R79" s="6">
        <f>Multi!I860*R$11*LAFs!I$255*(1-Contrib!R$112)*100/(24*Input!$F$58)</f>
        <v>1.0996288908867757</v>
      </c>
      <c r="S79" s="6">
        <f>Multi!J860*S$11*LAFs!J$255*(1-Contrib!S$112)*100/(24*Input!$F$58)</f>
        <v>2.2647369453914092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-1.5685130532102816</v>
      </c>
      <c r="D80" s="6">
        <f>Multi!D861*D$11*LAFs!D$259*(1-Contrib!D$116)*100/(24*Input!$F$58)</f>
        <v>-0.13853995385324389</v>
      </c>
      <c r="E80" s="6">
        <f>Multi!E861*E$11*LAFs!E$259*(1-Contrib!E$116)*100/(24*Input!$F$58)</f>
        <v>-0.33883903674897581</v>
      </c>
      <c r="F80" s="6">
        <f>Multi!F861*F$11*LAFs!F$259*(1-Contrib!F$116)*100/(24*Input!$F$58)</f>
        <v>-7.3696900680309554E-2</v>
      </c>
      <c r="G80" s="6">
        <f>Multi!G861*G$11*LAFs!G$259*(1-Contrib!G$116)*100/(24*Input!$F$58)</f>
        <v>-2.8792425002406748E-2</v>
      </c>
      <c r="H80" s="6">
        <f>Multi!H861*H$11*LAFs!H$259*(1-Contrib!H$116)*100/(24*Input!$F$58)</f>
        <v>-0.35549432397718367</v>
      </c>
      <c r="I80" s="6">
        <f>Multi!I861*I$11*LAFs!I$259*(1-Contrib!I$116)*100/(24*Input!$F$58)</f>
        <v>-2.7467731800591758E-2</v>
      </c>
      <c r="J80" s="6">
        <f>Multi!J861*J$11*LAFs!J$259*(1-Contrib!J$116)*100/(24*Input!$F$58)</f>
        <v>0</v>
      </c>
      <c r="K80" s="6">
        <f>Multi!B861*K$11*LAFs!B$259*(1-Contrib!K$116)*100/(24*Input!$F$58)</f>
        <v>-0.65687448979659557</v>
      </c>
      <c r="L80" s="6">
        <f>Multi!C861*L$11*LAFs!C$259*(1-Contrib!L$116)*100/(24*Input!$F$58)</f>
        <v>-0.96871072455372287</v>
      </c>
      <c r="M80" s="6">
        <f>Multi!D861*M$11*LAFs!D$259*(1-Contrib!M$116)*100/(24*Input!$F$58)</f>
        <v>-8.5562016077671221E-2</v>
      </c>
      <c r="N80" s="6">
        <f>Multi!E861*N$11*LAFs!E$259*(1-Contrib!N$116)*100/(24*Input!$F$58)</f>
        <v>-0.2092663546053263</v>
      </c>
      <c r="O80" s="6">
        <f>Multi!F861*O$11*LAFs!F$259*(1-Contrib!O$116)*100/(24*Input!$F$58)</f>
        <v>-0.18206027143802278</v>
      </c>
      <c r="P80" s="6">
        <f>Multi!G861*P$11*LAFs!G$259*(1-Contrib!P$116)*100/(24*Input!$F$58)</f>
        <v>-7.1128591065670696E-2</v>
      </c>
      <c r="Q80" s="6">
        <f>Multi!H861*Q$11*LAFs!H$259*(1-Contrib!Q$116)*100/(24*Input!$F$58)</f>
        <v>-0.87821051523886973</v>
      </c>
      <c r="R80" s="6">
        <f>Multi!I861*R$11*LAFs!I$259*(1-Contrib!R$116)*100/(24*Input!$F$58)</f>
        <v>-0.33928039451044761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-1.5381267302237354</v>
      </c>
      <c r="D81" s="6">
        <f>Multi!D862*D$11*LAFs!D$261*(1-Contrib!D$118)*100/(24*Input!$F$58)</f>
        <v>-0.13585606175830098</v>
      </c>
      <c r="E81" s="6">
        <f>Multi!E862*E$11*LAFs!E$261*(1-Contrib!E$118)*100/(24*Input!$F$58)</f>
        <v>-0.3322748118673074</v>
      </c>
      <c r="F81" s="6">
        <f>Multi!F862*F$11*LAFs!F$261*(1-Contrib!F$118)*100/(24*Input!$F$58)</f>
        <v>-7.226919319480539E-2</v>
      </c>
      <c r="G81" s="6">
        <f>Multi!G862*G$11*LAFs!G$261*(1-Contrib!G$118)*100/(24*Input!$F$58)</f>
        <v>-2.823463817117931E-2</v>
      </c>
      <c r="H81" s="6">
        <f>Multi!H862*H$11*LAFs!H$261*(1-Contrib!H$118)*100/(24*Input!$F$58)</f>
        <v>-0.34860744131710902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-0.64414906148872797</v>
      </c>
      <c r="L81" s="6">
        <f>Multi!C862*L$11*LAFs!C$261*(1-Contrib!L$118)*100/(24*Input!$F$58)</f>
        <v>-0.94994418837694405</v>
      </c>
      <c r="M81" s="6">
        <f>Multi!D862*M$11*LAFs!D$261*(1-Contrib!M$118)*100/(24*Input!$F$58)</f>
        <v>-8.39044493455392E-2</v>
      </c>
      <c r="N81" s="6">
        <f>Multi!E862*N$11*LAFs!E$261*(1-Contrib!N$118)*100/(24*Input!$F$58)</f>
        <v>-0.20521230161020465</v>
      </c>
      <c r="O81" s="6">
        <f>Multi!F862*O$11*LAFs!F$261*(1-Contrib!O$118)*100/(24*Input!$F$58)</f>
        <v>-0.17853327355961085</v>
      </c>
      <c r="P81" s="6">
        <f>Multi!G862*P$11*LAFs!G$261*(1-Contrib!P$118)*100/(24*Input!$F$58)</f>
        <v>-6.9750638655726893E-2</v>
      </c>
      <c r="Q81" s="6">
        <f>Multi!H862*Q$11*LAFs!H$261*(1-Contrib!Q$118)*100/(24*Input!$F$58)</f>
        <v>-0.86119721189937126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-1.5091873749984535</v>
      </c>
      <c r="D82" s="6">
        <f>Multi!D863*D$11*LAFs!D$263*(1-Contrib!D$120)*100/(24*Input!$F$58)</f>
        <v>-8.5311983391252177E-2</v>
      </c>
      <c r="E82" s="6">
        <f>Multi!E863*E$11*LAFs!E$263*(1-Contrib!E$120)*100/(24*Input!$F$58)</f>
        <v>-0.20865482823863124</v>
      </c>
      <c r="F82" s="6">
        <f>Multi!F863*F$11*LAFs!F$263*(1-Contrib!F$120)*100/(24*Input!$F$58)</f>
        <v>-2.5527409840814225E-2</v>
      </c>
      <c r="G82" s="6">
        <f>Multi!G863*G$11*LAFs!G$263*(1-Contrib!G$120)*100/(24*Input!$F$58)</f>
        <v>-9.9732285423465711E-3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-0.63202960595742541</v>
      </c>
      <c r="L82" s="6">
        <f>Multi!C863*L$11*LAFs!C$263*(1-Contrib!L$120)*100/(24*Input!$F$58)</f>
        <v>-0.93207129678001188</v>
      </c>
      <c r="M82" s="6">
        <f>Multi!D863*M$11*LAFs!D$263*(1-Contrib!M$120)*100/(24*Input!$F$58)</f>
        <v>-8.2325814362556343E-2</v>
      </c>
      <c r="N82" s="6">
        <f>Multi!E863*N$11*LAFs!E$263*(1-Contrib!N$120)*100/(24*Input!$F$58)</f>
        <v>-0.20135129875770783</v>
      </c>
      <c r="O82" s="6">
        <f>Multi!F863*O$11*LAFs!F$263*(1-Contrib!O$120)*100/(24*Input!$F$58)</f>
        <v>-0.17517422796112334</v>
      </c>
      <c r="P82" s="6">
        <f>Multi!G863*P$11*LAFs!G$263*(1-Contrib!P$120)*100/(24*Input!$F$58)</f>
        <v>-6.8438303027208977E-2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3.4441752203716161E-2</v>
      </c>
      <c r="D94" s="6">
        <f>Multi!D872*D$11*LAFs!D$238*(1-Contrib!D$95)*100/(24*Input!$F$58)</f>
        <v>3.0420905654318471E-3</v>
      </c>
      <c r="E94" s="6">
        <f>Multi!E872*E$11*LAFs!E$238*(1-Contrib!E$95)*100/(24*Input!$F$58)</f>
        <v>1.2014776940457604E-2</v>
      </c>
      <c r="F94" s="6">
        <f>Multi!F872*F$11*LAFs!F$238*(1-Contrib!F$95)*100/(24*Input!$F$58)</f>
        <v>2.6131930705875317E-3</v>
      </c>
      <c r="G94" s="6">
        <f>Multi!G872*G$11*LAFs!G$238*(1-Contrib!G$95)*100/(24*Input!$F$58)</f>
        <v>6.3223035680024312E-4</v>
      </c>
      <c r="H94" s="6">
        <f>Multi!H872*H$11*LAFs!H$238*(1-Contrib!H$95)*100/(24*Input!$F$58)</f>
        <v>1.2605351045631968E-2</v>
      </c>
      <c r="I94" s="6">
        <f>Multi!I872*I$11*LAFs!I$238*(1-Contrib!I$95)*100/(24*Input!$F$58)</f>
        <v>9.7396886088102529E-4</v>
      </c>
      <c r="J94" s="6">
        <f>Multi!J872*J$11*LAFs!J$238*(1-Contrib!J$95)*100/(24*Input!$F$58)</f>
        <v>2.0059342576196123E-3</v>
      </c>
      <c r="K94" s="6">
        <f>Multi!B872*K$11*LAFs!B$238*(1-Contrib!K$95)*100/(24*Input!$F$58)</f>
        <v>4.3602248569953464E-3</v>
      </c>
      <c r="L94" s="6">
        <f>Multi!C872*L$11*LAFs!C$238*(1-Contrib!L$95)*100/(24*Input!$F$58)</f>
        <v>2.1271161667335347E-2</v>
      </c>
      <c r="M94" s="6">
        <f>Multi!D872*M$11*LAFs!D$238*(1-Contrib!M$95)*100/(24*Input!$F$58)</f>
        <v>1.8787894367637474E-3</v>
      </c>
      <c r="N94" s="6">
        <f>Multi!E872*N$11*LAFs!E$238*(1-Contrib!N$95)*100/(24*Input!$F$58)</f>
        <v>7.4203037402339632E-3</v>
      </c>
      <c r="O94" s="6">
        <f>Multi!F872*O$11*LAFs!F$238*(1-Contrib!O$95)*100/(24*Input!$F$58)</f>
        <v>6.4556125883084804E-3</v>
      </c>
      <c r="P94" s="6">
        <f>Multi!G872*P$11*LAFs!G$238*(1-Contrib!P$95)*100/(24*Input!$F$58)</f>
        <v>1.5618571379239006E-3</v>
      </c>
      <c r="Q94" s="6">
        <f>Multi!H872*Q$11*LAFs!H$238*(1-Contrib!Q$95)*100/(24*Input!$F$58)</f>
        <v>3.1140164806855768E-2</v>
      </c>
      <c r="R94" s="6">
        <f>Multi!I872*R$11*LAFs!I$238*(1-Contrib!R$95)*100/(24*Input!$F$58)</f>
        <v>1.2030426893620914E-2</v>
      </c>
      <c r="S94" s="6">
        <f>Multi!J872*S$11*LAFs!J$238*(1-Contrib!S$95)*100/(24*Input!$F$58)</f>
        <v>2.4777224826133704E-2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3.9832364926517427E-2</v>
      </c>
      <c r="D95" s="6">
        <f>Multi!D873*D$11*LAFs!D$241*(1-Contrib!D$98)*100/(24*Input!$F$58)</f>
        <v>3.5182200030091037E-3</v>
      </c>
      <c r="E95" s="6">
        <f>Multi!E873*E$11*LAFs!E$241*(1-Contrib!E$98)*100/(24*Input!$F$58)</f>
        <v>1.3886141186627472E-2</v>
      </c>
      <c r="F95" s="6">
        <f>Multi!F873*F$11*LAFs!F$241*(1-Contrib!F$98)*100/(24*Input!$F$58)</f>
        <v>3.0202115366706902E-3</v>
      </c>
      <c r="G95" s="6">
        <f>Multi!G873*G$11*LAFs!G$241*(1-Contrib!G$98)*100/(24*Input!$F$58)</f>
        <v>7.3118319128294526E-4</v>
      </c>
      <c r="H95" s="6">
        <f>Multi!H873*H$11*LAFs!H$241*(1-Contrib!H$98)*100/(24*Input!$F$58)</f>
        <v>1.4568700292490079E-2</v>
      </c>
      <c r="I95" s="6">
        <f>Multi!I873*I$11*LAFs!I$241*(1-Contrib!I$98)*100/(24*Input!$F$58)</f>
        <v>1.1256695967472152E-3</v>
      </c>
      <c r="J95" s="6">
        <f>Multi!J873*J$11*LAFs!J$241*(1-Contrib!J$98)*100/(24*Input!$F$58)</f>
        <v>2.3183689926529597E-3</v>
      </c>
      <c r="K95" s="6">
        <f>Multi!B873*K$11*LAFs!B$241*(1-Contrib!K$98)*100/(24*Input!$F$58)</f>
        <v>8.2427693484715837E-3</v>
      </c>
      <c r="L95" s="6">
        <f>Multi!C873*L$11*LAFs!C$241*(1-Contrib!L$98)*100/(24*Input!$F$58)</f>
        <v>2.4600393990780504E-2</v>
      </c>
      <c r="M95" s="6">
        <f>Multi!D873*M$11*LAFs!D$241*(1-Contrib!M$98)*100/(24*Input!$F$58)</f>
        <v>2.1728460858383698E-3</v>
      </c>
      <c r="N95" s="6">
        <f>Multi!E873*N$11*LAFs!E$241*(1-Contrib!N$98)*100/(24*Input!$F$58)</f>
        <v>8.5760547944574907E-3</v>
      </c>
      <c r="O95" s="6">
        <f>Multi!F873*O$11*LAFs!F$241*(1-Contrib!O$98)*100/(24*Input!$F$58)</f>
        <v>7.4611079582811574E-3</v>
      </c>
      <c r="P95" s="6">
        <f>Multi!G873*P$11*LAFs!G$241*(1-Contrib!P$98)*100/(24*Input!$F$58)</f>
        <v>1.8063094790560141E-3</v>
      </c>
      <c r="Q95" s="6">
        <f>Multi!H873*Q$11*LAFs!H$241*(1-Contrib!Q$98)*100/(24*Input!$F$58)</f>
        <v>3.5990408080466434E-2</v>
      </c>
      <c r="R95" s="6">
        <f>Multi!I873*R$11*LAFs!I$241*(1-Contrib!R$98)*100/(24*Input!$F$58)</f>
        <v>1.3904228701715501E-2</v>
      </c>
      <c r="S95" s="6">
        <f>Multi!J873*S$11*LAFs!J$241*(1-Contrib!S$98)*100/(24*Input!$F$58)</f>
        <v>2.8636406972312862E-2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2.7983636095288929E-2</v>
      </c>
      <c r="D96" s="6">
        <f>Multi!D874*D$11*LAFs!D$243*(1-Contrib!D$100)*100/(24*Input!$F$58)</f>
        <v>2.4716731845823873E-3</v>
      </c>
      <c r="E96" s="6">
        <f>Multi!E874*E$11*LAFs!E$243*(1-Contrib!E$100)*100/(24*Input!$F$58)</f>
        <v>9.7797980454249374E-3</v>
      </c>
      <c r="F96" s="6">
        <f>Multi!F874*F$11*LAFs!F$243*(1-Contrib!F$100)*100/(24*Input!$F$58)</f>
        <v>2.1270890513158851E-3</v>
      </c>
      <c r="G96" s="6">
        <f>Multi!G874*G$11*LAFs!G$243*(1-Contrib!G$100)*100/(24*Input!$F$58)</f>
        <v>5.1368188611448636E-4</v>
      </c>
      <c r="H96" s="6">
        <f>Multi!H874*H$11*LAFs!H$243*(1-Contrib!H$100)*100/(24*Input!$F$58)</f>
        <v>1.0260514042741061E-2</v>
      </c>
      <c r="I96" s="6">
        <f>Multi!I874*I$11*LAFs!I$243*(1-Contrib!I$100)*100/(24*Input!$F$58)</f>
        <v>7.9279197684266128E-4</v>
      </c>
      <c r="J96" s="6">
        <f>Multi!J874*J$11*LAFs!J$243*(1-Contrib!J$100)*100/(24*Input!$F$58)</f>
        <v>1.6327920217861359E-3</v>
      </c>
      <c r="K96" s="6">
        <f>Multi!B874*K$11*LAFs!B$243*(1-Contrib!K$100)*100/(24*Input!$F$58)</f>
        <v>1.427703826709372E-3</v>
      </c>
      <c r="L96" s="6">
        <f>Multi!C874*L$11*LAFs!C$243*(1-Contrib!L$100)*100/(24*Input!$F$58)</f>
        <v>1.7282641251874134E-2</v>
      </c>
      <c r="M96" s="6">
        <f>Multi!D874*M$11*LAFs!D$243*(1-Contrib!M$100)*100/(24*Input!$F$58)</f>
        <v>1.5265007304824879E-3</v>
      </c>
      <c r="N96" s="6">
        <f>Multi!E874*N$11*LAFs!E$243*(1-Contrib!N$100)*100/(24*Input!$F$58)</f>
        <v>6.0399849597570273E-3</v>
      </c>
      <c r="O96" s="6">
        <f>Multi!F874*O$11*LAFs!F$243*(1-Contrib!O$100)*100/(24*Input!$F$58)</f>
        <v>5.2547448601035218E-3</v>
      </c>
      <c r="P96" s="6">
        <f>Multi!G874*P$11*LAFs!G$243*(1-Contrib!P$100)*100/(24*Input!$F$58)</f>
        <v>1.2689958838904877E-3</v>
      </c>
      <c r="Q96" s="6">
        <f>Multi!H874*Q$11*LAFs!H$243*(1-Contrib!Q$100)*100/(24*Input!$F$58)</f>
        <v>2.5347497038151364E-2</v>
      </c>
      <c r="R96" s="6">
        <f>Multi!I874*R$11*LAFs!I$243*(1-Contrib!R$100)*100/(24*Input!$F$58)</f>
        <v>9.7925368072110334E-3</v>
      </c>
      <c r="S96" s="6">
        <f>Multi!J874*S$11*LAFs!J$243*(1-Contrib!S$100)*100/(24*Input!$F$58)</f>
        <v>2.016818590362008E-2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2.8024480592686814E-2</v>
      </c>
      <c r="D97" s="6">
        <f>Multi!D875*D$11*LAFs!D$244*(1-Contrib!D$101)*100/(24*Input!$F$58)</f>
        <v>2.4752808018560076E-3</v>
      </c>
      <c r="E97" s="6">
        <f>Multi!E875*E$11*LAFs!E$244*(1-Contrib!E$101)*100/(24*Input!$F$58)</f>
        <v>9.7977780429954926E-3</v>
      </c>
      <c r="F97" s="6">
        <f>Multi!F875*F$11*LAFs!F$244*(1-Contrib!F$101)*100/(24*Input!$F$58)</f>
        <v>2.1309996694899381E-3</v>
      </c>
      <c r="G97" s="6">
        <f>Multi!G875*G$11*LAFs!G$244*(1-Contrib!G$101)*100/(24*Input!$F$58)</f>
        <v>5.1443164852525019E-4</v>
      </c>
      <c r="H97" s="6">
        <f>Multi!H875*H$11*LAFs!H$244*(1-Contrib!H$101)*100/(24*Input!$F$58)</f>
        <v>1.0279377828752208E-2</v>
      </c>
      <c r="I97" s="6">
        <f>Multi!I875*I$11*LAFs!I$244*(1-Contrib!I$101)*100/(24*Input!$F$58)</f>
        <v>7.9424951182972109E-4</v>
      </c>
      <c r="J97" s="6">
        <f>Multi!J875*J$11*LAFs!J$244*(1-Contrib!J$101)*100/(24*Input!$F$58)</f>
        <v>0</v>
      </c>
      <c r="K97" s="6">
        <f>Multi!B875*K$11*LAFs!B$244*(1-Contrib!K$101)*100/(24*Input!$F$58)</f>
        <v>9.9177165275320545E-4</v>
      </c>
      <c r="L97" s="6">
        <f>Multi!C875*L$11*LAFs!C$244*(1-Contrib!L$101)*100/(24*Input!$F$58)</f>
        <v>1.7307866736983962E-2</v>
      </c>
      <c r="M97" s="6">
        <f>Multi!D875*M$11*LAFs!D$244*(1-Contrib!M$101)*100/(24*Input!$F$58)</f>
        <v>1.5287287881552559E-3</v>
      </c>
      <c r="N97" s="6">
        <f>Multi!E875*N$11*LAFs!E$244*(1-Contrib!N$101)*100/(24*Input!$F$58)</f>
        <v>6.0510893725882727E-3</v>
      </c>
      <c r="O97" s="6">
        <f>Multi!F875*O$11*LAFs!F$244*(1-Contrib!O$101)*100/(24*Input!$F$58)</f>
        <v>5.2644056219494908E-3</v>
      </c>
      <c r="P97" s="6">
        <f>Multi!G875*P$11*LAFs!G$244*(1-Contrib!P$101)*100/(24*Input!$F$58)</f>
        <v>1.2708480913341876E-3</v>
      </c>
      <c r="Q97" s="6">
        <f>Multi!H875*Q$11*LAFs!H$244*(1-Contrib!Q$101)*100/(24*Input!$F$58)</f>
        <v>2.539409799382026E-2</v>
      </c>
      <c r="R97" s="6">
        <f>Multi!I875*R$11*LAFs!I$244*(1-Contrib!R$101)*100/(24*Input!$F$58)</f>
        <v>9.8105402247852403E-3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2.9290748908675474E-2</v>
      </c>
      <c r="D98" s="6">
        <f>Multi!D876*D$11*LAFs!D$245*(1-Contrib!D$102)*100/(24*Input!$F$58)</f>
        <v>1.6557598650842283E-3</v>
      </c>
      <c r="E98" s="6">
        <f>Multi!E876*E$11*LAFs!E$245*(1-Contrib!E$102)*100/(24*Input!$F$58)</f>
        <v>6.5549107818396301E-3</v>
      </c>
      <c r="F98" s="6">
        <f>Multi!F876*F$11*LAFs!F$245*(1-Contrib!F$102)*100/(24*Input!$F$58)</f>
        <v>8.0194594781493795E-4</v>
      </c>
      <c r="G98" s="6">
        <f>Multi!G876*G$11*LAFs!G$245*(1-Contrib!G$102)*100/(24*Input!$F$58)</f>
        <v>1.9356332943284017E-4</v>
      </c>
      <c r="H98" s="6">
        <f>Multi!H876*H$11*LAFs!H$245*(1-Contrib!H$102)*100/(24*Input!$F$58)</f>
        <v>3.8683747885327724E-3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8.5174766657925146E-4</v>
      </c>
      <c r="L98" s="6">
        <f>Multi!C876*L$11*LAFs!C$245*(1-Contrib!L$102)*100/(24*Input!$F$58)</f>
        <v>1.8089911677796042E-2</v>
      </c>
      <c r="M98" s="6">
        <f>Multi!D876*M$11*LAFs!D$245*(1-Contrib!M$102)*100/(24*Input!$F$58)</f>
        <v>1.5978034253025326E-3</v>
      </c>
      <c r="N98" s="6">
        <f>Multi!E876*N$11*LAFs!E$245*(1-Contrib!N$102)*100/(24*Input!$F$58)</f>
        <v>6.3254697257944907E-3</v>
      </c>
      <c r="O98" s="6">
        <f>Multi!F876*O$11*LAFs!F$245*(1-Contrib!O$102)*100/(24*Input!$F$58)</f>
        <v>5.5031146187980154E-3</v>
      </c>
      <c r="P98" s="6">
        <f>Multi!G876*P$11*LAFs!G$245*(1-Contrib!P$102)*100/(24*Input!$F$58)</f>
        <v>1.3282705533551639E-3</v>
      </c>
      <c r="Q98" s="6">
        <f>Multi!H876*Q$11*LAFs!H$245*(1-Contrib!Q$102)*100/(24*Input!$F$58)</f>
        <v>2.6545566952196828E-2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0.18229672046411854</v>
      </c>
      <c r="D99" s="6">
        <f>Multi!D877*D$11*LAFs!D$246*(1-Contrib!D$103)*100/(24*Input!$F$58)</f>
        <v>1.6101478523883755E-2</v>
      </c>
      <c r="E99" s="6">
        <f>Multi!E877*E$11*LAFs!E$246*(1-Contrib!E$103)*100/(24*Input!$F$58)</f>
        <v>6.4790354371355843E-2</v>
      </c>
      <c r="F99" s="6">
        <f>Multi!F877*F$11*LAFs!F$246*(1-Contrib!F$103)*100/(24*Input!$F$58)</f>
        <v>1.4091789296064054E-2</v>
      </c>
      <c r="G99" s="6">
        <f>Multi!G877*G$11*LAFs!G$246*(1-Contrib!G$103)*100/(24*Input!$F$58)</f>
        <v>3.3463315089442033E-3</v>
      </c>
      <c r="H99" s="6">
        <f>Multi!H877*H$11*LAFs!H$246*(1-Contrib!H$103)*100/(24*Input!$F$58)</f>
        <v>6.7975058152909038E-2</v>
      </c>
      <c r="I99" s="6">
        <f>Multi!I877*I$11*LAFs!I$246*(1-Contrib!I$103)*100/(24*Input!$F$58)</f>
        <v>5.2521813726442755E-3</v>
      </c>
      <c r="J99" s="6">
        <f>Multi!J877*J$11*LAFs!J$246*(1-Contrib!J$103)*100/(24*Input!$F$58)</f>
        <v>1.0817112297705907E-2</v>
      </c>
      <c r="K99" s="6">
        <f>Multi!B877*K$11*LAFs!B$246*(1-Contrib!K$103)*100/(24*Input!$F$58)</f>
        <v>0.12517478615249392</v>
      </c>
      <c r="L99" s="6">
        <f>Multi!C877*L$11*LAFs!C$246*(1-Contrib!L$103)*100/(24*Input!$F$58)</f>
        <v>0.11258611320009777</v>
      </c>
      <c r="M99" s="6">
        <f>Multi!D877*M$11*LAFs!D$246*(1-Contrib!M$103)*100/(24*Input!$F$58)</f>
        <v>9.9442429856314071E-3</v>
      </c>
      <c r="N99" s="6">
        <f>Multi!E877*N$11*LAFs!E$246*(1-Contrib!N$103)*100/(24*Input!$F$58)</f>
        <v>4.0014401536991415E-2</v>
      </c>
      <c r="O99" s="6">
        <f>Multi!F877*O$11*LAFs!F$246*(1-Contrib!O$103)*100/(24*Input!$F$58)</f>
        <v>3.4812250727041957E-2</v>
      </c>
      <c r="P99" s="6">
        <f>Multi!G877*P$11*LAFs!G$246*(1-Contrib!P$103)*100/(24*Input!$F$58)</f>
        <v>8.2667522950902877E-3</v>
      </c>
      <c r="Q99" s="6">
        <f>Multi!H877*Q$11*LAFs!H$246*(1-Contrib!Q$103)*100/(24*Input!$F$58)</f>
        <v>0.16792507451592903</v>
      </c>
      <c r="R99" s="6">
        <f>Multi!I877*R$11*LAFs!I$246*(1-Contrib!R$103)*100/(24*Input!$F$58)</f>
        <v>6.4874747616138581E-2</v>
      </c>
      <c r="S99" s="6">
        <f>Multi!J877*S$11*LAFs!J$246*(1-Contrib!S$103)*100/(24*Input!$F$58)</f>
        <v>0.1336125659909935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0.17264481341094581</v>
      </c>
      <c r="D100" s="6">
        <f>Multi!D878*D$11*LAFs!D$247*(1-Contrib!D$104)*100/(24*Input!$F$58)</f>
        <v>1.5248967443401802E-2</v>
      </c>
      <c r="E100" s="6">
        <f>Multi!E878*E$11*LAFs!E$247*(1-Contrib!E$104)*100/(24*Input!$F$58)</f>
        <v>5.8189820274905442E-2</v>
      </c>
      <c r="F100" s="6">
        <f>Multi!F878*F$11*LAFs!F$247*(1-Contrib!F$104)*100/(24*Input!$F$58)</f>
        <v>1.2656184619547772E-2</v>
      </c>
      <c r="G100" s="6">
        <f>Multi!G878*G$11*LAFs!G$247*(1-Contrib!G$104)*100/(24*Input!$F$58)</f>
        <v>3.1691561839509602E-3</v>
      </c>
      <c r="H100" s="6">
        <f>Multi!H878*H$11*LAFs!H$247*(1-Contrib!H$104)*100/(24*Input!$F$58)</f>
        <v>6.1050081535635979E-2</v>
      </c>
      <c r="I100" s="6">
        <f>Multi!I878*I$11*LAFs!I$247*(1-Contrib!I$104)*100/(24*Input!$F$58)</f>
        <v>4.7171140378959604E-3</v>
      </c>
      <c r="J100" s="6">
        <f>Multi!J878*J$11*LAFs!J$247*(1-Contrib!J$104)*100/(24*Input!$F$58)</f>
        <v>9.715116186727598E-3</v>
      </c>
      <c r="K100" s="6">
        <f>Multi!B878*K$11*LAFs!B$247*(1-Contrib!K$104)*100/(24*Input!$F$58)</f>
        <v>0.11330301125944628</v>
      </c>
      <c r="L100" s="6">
        <f>Multi!C878*L$11*LAFs!C$247*(1-Contrib!L$104)*100/(24*Input!$F$58)</f>
        <v>0.10662511347767428</v>
      </c>
      <c r="M100" s="6">
        <f>Multi!D878*M$11*LAFs!D$247*(1-Contrib!M$104)*100/(24*Input!$F$58)</f>
        <v>9.4177337386898499E-3</v>
      </c>
      <c r="N100" s="6">
        <f>Multi!E878*N$11*LAFs!E$247*(1-Contrib!N$104)*100/(24*Input!$F$58)</f>
        <v>3.5937924038810964E-2</v>
      </c>
      <c r="O100" s="6">
        <f>Multi!F878*O$11*LAFs!F$247*(1-Contrib!O$104)*100/(24*Input!$F$58)</f>
        <v>3.1265743687105045E-2</v>
      </c>
      <c r="P100" s="6">
        <f>Multi!G878*P$11*LAFs!G$247*(1-Contrib!P$104)*100/(24*Input!$F$58)</f>
        <v>7.8290596993010036E-3</v>
      </c>
      <c r="Q100" s="6">
        <f>Multi!H878*Q$11*LAFs!H$247*(1-Contrib!Q$104)*100/(24*Input!$F$58)</f>
        <v>0.15081766414989789</v>
      </c>
      <c r="R100" s="6">
        <f>Multi!I878*R$11*LAFs!I$247*(1-Contrib!R$104)*100/(24*Input!$F$58)</f>
        <v>5.8265615936064774E-2</v>
      </c>
      <c r="S100" s="6">
        <f>Multi!J878*S$11*LAFs!J$247*(1-Contrib!S$104)*100/(24*Input!$F$58)</f>
        <v>0.12000075129890284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0.14569415660446383</v>
      </c>
      <c r="D101" s="6">
        <f>Multi!D879*D$11*LAFs!D$248*(1-Contrib!D$105)*100/(24*Input!$F$58)</f>
        <v>1.2868532838383523E-2</v>
      </c>
      <c r="E101" s="6">
        <f>Multi!E879*E$11*LAFs!E$248*(1-Contrib!E$105)*100/(24*Input!$F$58)</f>
        <v>5.0135878076289428E-2</v>
      </c>
      <c r="F101" s="6">
        <f>Multi!F879*F$11*LAFs!F$248*(1-Contrib!F$105)*100/(24*Input!$F$58)</f>
        <v>1.0904466210738569E-2</v>
      </c>
      <c r="G101" s="6">
        <f>Multi!G879*G$11*LAFs!G$248*(1-Contrib!G$105)*100/(24*Input!$F$58)</f>
        <v>2.6744361921230021E-3</v>
      </c>
      <c r="H101" s="6">
        <f>Multi!H879*H$11*LAFs!H$248*(1-Contrib!H$105)*100/(24*Input!$F$58)</f>
        <v>5.2600256023443225E-2</v>
      </c>
      <c r="I101" s="6">
        <f>Multi!I879*I$11*LAFs!I$248*(1-Contrib!I$105)*100/(24*Input!$F$58)</f>
        <v>4.064227267907462E-3</v>
      </c>
      <c r="J101" s="6">
        <f>Multi!J879*J$11*LAFs!J$248*(1-Contrib!J$105)*100/(24*Input!$F$58)</f>
        <v>8.3704654582824646E-3</v>
      </c>
      <c r="K101" s="6">
        <f>Multi!B879*K$11*LAFs!B$248*(1-Contrib!K$105)*100/(24*Input!$F$58)</f>
        <v>9.9836269182351292E-2</v>
      </c>
      <c r="L101" s="6">
        <f>Multi!C879*L$11*LAFs!C$248*(1-Contrib!L$105)*100/(24*Input!$F$58)</f>
        <v>8.9980438300268625E-2</v>
      </c>
      <c r="M101" s="6">
        <f>Multi!D879*M$11*LAFs!D$248*(1-Contrib!M$105)*100/(24*Input!$F$58)</f>
        <v>7.9475817840979433E-3</v>
      </c>
      <c r="N101" s="6">
        <f>Multi!E879*N$11*LAFs!E$248*(1-Contrib!N$105)*100/(24*Input!$F$58)</f>
        <v>3.0963824418302952E-2</v>
      </c>
      <c r="O101" s="6">
        <f>Multi!F879*O$11*LAFs!F$248*(1-Contrib!O$105)*100/(24*Input!$F$58)</f>
        <v>2.6938311650658582E-2</v>
      </c>
      <c r="P101" s="6">
        <f>Multi!G879*P$11*LAFs!G$248*(1-Contrib!P$105)*100/(24*Input!$F$58)</f>
        <v>6.6069071370280664E-3</v>
      </c>
      <c r="Q101" s="6">
        <f>Multi!H879*Q$11*LAFs!H$248*(1-Contrib!Q$105)*100/(24*Input!$F$58)</f>
        <v>0.12994327849524082</v>
      </c>
      <c r="R101" s="6">
        <f>Multi!I879*R$11*LAFs!I$248*(1-Contrib!R$105)*100/(24*Input!$F$58)</f>
        <v>5.0201183004344591E-2</v>
      </c>
      <c r="S101" s="6">
        <f>Multi!J879*S$11*LAFs!J$248*(1-Contrib!S$105)*100/(24*Input!$F$58)</f>
        <v>0.10339167585948861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0.13787301807974589</v>
      </c>
      <c r="D102" s="6">
        <f>Multi!D880*D$11*LAFs!D$249*(1-Contrib!D$106)*100/(24*Input!$F$58)</f>
        <v>1.2177725600231084E-2</v>
      </c>
      <c r="E102" s="6">
        <f>Multi!E880*E$11*LAFs!E$249*(1-Contrib!E$106)*100/(24*Input!$F$58)</f>
        <v>4.7444489096581964E-2</v>
      </c>
      <c r="F102" s="6">
        <f>Multi!F880*F$11*LAFs!F$249*(1-Contrib!F$106)*100/(24*Input!$F$58)</f>
        <v>1.0319093792517102E-2</v>
      </c>
      <c r="G102" s="6">
        <f>Multi!G880*G$11*LAFs!G$249*(1-Contrib!G$106)*100/(24*Input!$F$58)</f>
        <v>2.5308673872950936E-3</v>
      </c>
      <c r="H102" s="6">
        <f>Multi!H880*H$11*LAFs!H$249*(1-Contrib!H$106)*100/(24*Input!$F$58)</f>
        <v>4.9776574563713538E-2</v>
      </c>
      <c r="I102" s="6">
        <f>Multi!I880*I$11*LAFs!I$249*(1-Contrib!I$106)*100/(24*Input!$F$58)</f>
        <v>3.8460518434493868E-3</v>
      </c>
      <c r="J102" s="6">
        <f>Multi!J880*J$11*LAFs!J$249*(1-Contrib!J$106)*100/(24*Input!$F$58)</f>
        <v>0</v>
      </c>
      <c r="K102" s="6">
        <f>Multi!B880*K$11*LAFs!B$249*(1-Contrib!K$106)*100/(24*Input!$F$58)</f>
        <v>9.4476868989068083E-2</v>
      </c>
      <c r="L102" s="6">
        <f>Multi!C880*L$11*LAFs!C$249*(1-Contrib!L$106)*100/(24*Input!$F$58)</f>
        <v>8.5150117792825081E-2</v>
      </c>
      <c r="M102" s="6">
        <f>Multi!D880*M$11*LAFs!D$249*(1-Contrib!M$106)*100/(24*Input!$F$58)</f>
        <v>7.52094052738161E-3</v>
      </c>
      <c r="N102" s="6">
        <f>Multi!E880*N$11*LAFs!E$249*(1-Contrib!N$106)*100/(24*Input!$F$58)</f>
        <v>2.9301627624178605E-2</v>
      </c>
      <c r="O102" s="6">
        <f>Multi!F880*O$11*LAFs!F$249*(1-Contrib!O$106)*100/(24*Input!$F$58)</f>
        <v>2.5492212013225574E-2</v>
      </c>
      <c r="P102" s="6">
        <f>Multi!G880*P$11*LAFs!G$249*(1-Contrib!P$106)*100/(24*Input!$F$58)</f>
        <v>6.2522358369365393E-3</v>
      </c>
      <c r="Q102" s="6">
        <f>Multi!H880*Q$11*LAFs!H$249*(1-Contrib!Q$106)*100/(24*Input!$F$58)</f>
        <v>0.12296767696699022</v>
      </c>
      <c r="R102" s="6">
        <f>Multi!I880*R$11*LAFs!I$249*(1-Contrib!R$106)*100/(24*Input!$F$58)</f>
        <v>4.7506288332297975E-2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0.13081343127931241</v>
      </c>
      <c r="D103" s="6">
        <f>Multi!D881*D$11*LAFs!D$250*(1-Contrib!D$107)*100/(24*Input!$F$58)</f>
        <v>7.3946770702775378E-3</v>
      </c>
      <c r="E103" s="6">
        <f>Multi!E881*E$11*LAFs!E$250*(1-Contrib!E$107)*100/(24*Input!$F$58)</f>
        <v>2.8809704467874522E-2</v>
      </c>
      <c r="F103" s="6">
        <f>Multi!F881*F$11*LAFs!F$250*(1-Contrib!F$107)*100/(24*Input!$F$58)</f>
        <v>3.5246590723655609E-3</v>
      </c>
      <c r="G103" s="6">
        <f>Multi!G881*G$11*LAFs!G$250*(1-Contrib!G$107)*100/(24*Input!$F$58)</f>
        <v>8.6446008505634852E-4</v>
      </c>
      <c r="H103" s="6">
        <f>Multi!H881*H$11*LAFs!H$250*(1-Contrib!H$107)*100/(24*Input!$F$58)</f>
        <v>1.7002021558763052E-2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8.9639318708738897E-2</v>
      </c>
      <c r="L103" s="6">
        <f>Multi!C881*L$11*LAFs!C$250*(1-Contrib!L$107)*100/(24*Input!$F$58)</f>
        <v>8.079013020426086E-2</v>
      </c>
      <c r="M103" s="6">
        <f>Multi!D881*M$11*LAFs!D$250*(1-Contrib!M$107)*100/(24*Input!$F$58)</f>
        <v>7.1358417371075152E-3</v>
      </c>
      <c r="N103" s="6">
        <f>Multi!E881*N$11*LAFs!E$250*(1-Contrib!N$107)*100/(24*Input!$F$58)</f>
        <v>2.7801280518646894E-2</v>
      </c>
      <c r="O103" s="6">
        <f>Multi!F881*O$11*LAFs!F$250*(1-Contrib!O$107)*100/(24*Input!$F$58)</f>
        <v>2.4186920477949785E-2</v>
      </c>
      <c r="P103" s="6">
        <f>Multi!G881*P$11*LAFs!G$250*(1-Contrib!P$107)*100/(24*Input!$F$58)</f>
        <v>5.932099219907493E-3</v>
      </c>
      <c r="Q103" s="6">
        <f>Multi!H881*Q$11*LAFs!H$250*(1-Contrib!Q$107)*100/(24*Input!$F$58)</f>
        <v>0.11667129641852048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0.1400865906772637</v>
      </c>
      <c r="D104" s="6">
        <f>Multi!D882*D$11*LAFs!D$255*(1-Contrib!D$112)*100/(24*Input!$F$58)</f>
        <v>1.2373240865394644E-2</v>
      </c>
      <c r="E104" s="6">
        <f>Multi!E882*E$11*LAFs!E$255*(1-Contrib!E$112)*100/(24*Input!$F$58)</f>
        <v>4.4814223156093E-2</v>
      </c>
      <c r="F104" s="6">
        <f>Multi!F882*F$11*LAFs!F$255*(1-Contrib!F$112)*100/(24*Input!$F$58)</f>
        <v>9.747015528929601E-3</v>
      </c>
      <c r="G104" s="6">
        <f>Multi!G882*G$11*LAFs!G$255*(1-Contrib!G$112)*100/(24*Input!$F$58)</f>
        <v>2.5715008540494622E-3</v>
      </c>
      <c r="H104" s="6">
        <f>Multi!H882*H$11*LAFs!H$255*(1-Contrib!H$112)*100/(24*Input!$F$58)</f>
        <v>4.7017020583848324E-2</v>
      </c>
      <c r="I104" s="6">
        <f>Multi!I882*I$11*LAFs!I$255*(1-Contrib!I$112)*100/(24*Input!$F$58)</f>
        <v>3.6328313122179004E-3</v>
      </c>
      <c r="J104" s="6">
        <f>Multi!J882*J$11*LAFs!J$255*(1-Contrib!J$112)*100/(24*Input!$F$58)</f>
        <v>7.4819853837414059E-3</v>
      </c>
      <c r="K104" s="6">
        <f>Multi!B882*K$11*LAFs!B$255*(1-Contrib!K$112)*100/(24*Input!$F$58)</f>
        <v>0.11515888874880754</v>
      </c>
      <c r="L104" s="6">
        <f>Multi!C882*L$11*LAFs!C$255*(1-Contrib!L$112)*100/(24*Input!$F$58)</f>
        <v>8.6517216084041046E-2</v>
      </c>
      <c r="M104" s="6">
        <f>Multi!D882*M$11*LAFs!D$255*(1-Contrib!M$112)*100/(24*Input!$F$58)</f>
        <v>7.641690389035785E-3</v>
      </c>
      <c r="N104" s="6">
        <f>Multi!E882*N$11*LAFs!E$255*(1-Contrib!N$112)*100/(24*Input!$F$58)</f>
        <v>2.7677180304620057E-2</v>
      </c>
      <c r="O104" s="6">
        <f>Multi!F882*O$11*LAFs!F$255*(1-Contrib!O$112)*100/(24*Input!$F$58)</f>
        <v>2.4078954155824783E-2</v>
      </c>
      <c r="P104" s="6">
        <f>Multi!G882*P$11*LAFs!G$255*(1-Contrib!P$112)*100/(24*Input!$F$58)</f>
        <v>6.352616448854792E-3</v>
      </c>
      <c r="Q104" s="6">
        <f>Multi!H882*Q$11*LAFs!H$255*(1-Contrib!Q$112)*100/(24*Input!$F$58)</f>
        <v>0.11615049548467082</v>
      </c>
      <c r="R104" s="6">
        <f>Multi!I882*R$11*LAFs!I$255*(1-Contrib!R$112)*100/(24*Input!$F$58)</f>
        <v>4.487259631582112E-2</v>
      </c>
      <c r="S104" s="6">
        <f>Multi!J882*S$11*LAFs!J$255*(1-Contrib!S$112)*100/(24*Input!$F$58)</f>
        <v>9.2417203253109495E-2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-0.12576635062354674</v>
      </c>
      <c r="D105" s="6">
        <f>Multi!D883*D$11*LAFs!D$259*(1-Contrib!D$116)*100/(24*Input!$F$58)</f>
        <v>-1.110839618198649E-2</v>
      </c>
      <c r="E105" s="6">
        <f>Multi!E883*E$11*LAFs!E$259*(1-Contrib!E$116)*100/(24*Input!$F$58)</f>
        <v>-4.3278375522500676E-2</v>
      </c>
      <c r="F105" s="6">
        <f>Multi!F883*F$11*LAFs!F$259*(1-Contrib!F$116)*100/(24*Input!$F$58)</f>
        <v>-9.4129713420527637E-3</v>
      </c>
      <c r="G105" s="6">
        <f>Multi!G883*G$11*LAFs!G$259*(1-Contrib!G$116)*100/(24*Input!$F$58)</f>
        <v>-2.3086312292674299E-3</v>
      </c>
      <c r="H105" s="6">
        <f>Multi!H883*H$11*LAFs!H$259*(1-Contrib!H$116)*100/(24*Input!$F$58)</f>
        <v>-4.5405679926424754E-2</v>
      </c>
      <c r="I105" s="6">
        <f>Multi!I883*I$11*LAFs!I$259*(1-Contrib!I$116)*100/(24*Input!$F$58)</f>
        <v>-3.5083289783343916E-3</v>
      </c>
      <c r="J105" s="6">
        <f>Multi!J883*J$11*LAFs!J$259*(1-Contrib!J$116)*100/(24*Input!$F$58)</f>
        <v>0</v>
      </c>
      <c r="K105" s="6">
        <f>Multi!B883*K$11*LAFs!B$259*(1-Contrib!K$116)*100/(24*Input!$F$58)</f>
        <v>-8.6180829262919742E-2</v>
      </c>
      <c r="L105" s="6">
        <f>Multi!C883*L$11*LAFs!C$259*(1-Contrib!L$116)*100/(24*Input!$F$58)</f>
        <v>-7.7673062642138135E-2</v>
      </c>
      <c r="M105" s="6">
        <f>Multi!D883*M$11*LAFs!D$259*(1-Contrib!M$116)*100/(24*Input!$F$58)</f>
        <v>-6.8605246810396177E-3</v>
      </c>
      <c r="N105" s="6">
        <f>Multi!E883*N$11*LAFs!E$259*(1-Contrib!N$116)*100/(24*Input!$F$58)</f>
        <v>-2.6728643682054961E-2</v>
      </c>
      <c r="O105" s="6">
        <f>Multi!F883*O$11*LAFs!F$259*(1-Contrib!O$116)*100/(24*Input!$F$58)</f>
        <v>-2.3253733898613353E-2</v>
      </c>
      <c r="P105" s="6">
        <f>Multi!G883*P$11*LAFs!G$259*(1-Contrib!P$116)*100/(24*Input!$F$58)</f>
        <v>-5.7032252967325068E-3</v>
      </c>
      <c r="Q105" s="6">
        <f>Multi!H883*Q$11*LAFs!H$259*(1-Contrib!Q$116)*100/(24*Input!$F$58)</f>
        <v>-0.11216985159379367</v>
      </c>
      <c r="R105" s="6">
        <f>Multi!I883*R$11*LAFs!I$259*(1-Contrib!R$116)*100/(24*Input!$F$58)</f>
        <v>-4.3334748150412779E-2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-0.12332991763176217</v>
      </c>
      <c r="D106" s="6">
        <f>Multi!D884*D$11*LAFs!D$261*(1-Contrib!D$118)*100/(24*Input!$F$58)</f>
        <v>-1.0893196624955383E-2</v>
      </c>
      <c r="E106" s="6">
        <f>Multi!E884*E$11*LAFs!E$261*(1-Contrib!E$118)*100/(24*Input!$F$58)</f>
        <v>-4.2439956808503883E-2</v>
      </c>
      <c r="F106" s="6">
        <f>Multi!F884*F$11*LAFs!F$261*(1-Contrib!F$118)*100/(24*Input!$F$58)</f>
        <v>-9.2306167311827347E-3</v>
      </c>
      <c r="G106" s="6">
        <f>Multi!G884*G$11*LAFs!G$261*(1-Contrib!G$118)*100/(24*Input!$F$58)</f>
        <v>-2.2639068235343891E-3</v>
      </c>
      <c r="H106" s="6">
        <f>Multi!H884*H$11*LAFs!H$261*(1-Contrib!H$118)*100/(24*Input!$F$58)</f>
        <v>-4.4526049595746783E-2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-8.4511274452475721E-2</v>
      </c>
      <c r="L106" s="6">
        <f>Multi!C884*L$11*LAFs!C$261*(1-Contrib!L$118)*100/(24*Input!$F$58)</f>
        <v>-7.6168326188738769E-2</v>
      </c>
      <c r="M106" s="6">
        <f>Multi!D884*M$11*LAFs!D$261*(1-Contrib!M$118)*100/(24*Input!$F$58)</f>
        <v>-6.7276178375877413E-3</v>
      </c>
      <c r="N106" s="6">
        <f>Multi!E884*N$11*LAFs!E$261*(1-Contrib!N$118)*100/(24*Input!$F$58)</f>
        <v>-2.6210837854266068E-2</v>
      </c>
      <c r="O106" s="6">
        <f>Multi!F884*O$11*LAFs!F$261*(1-Contrib!O$118)*100/(24*Input!$F$58)</f>
        <v>-2.2803246433787807E-2</v>
      </c>
      <c r="P106" s="6">
        <f>Multi!G884*P$11*LAFs!G$261*(1-Contrib!P$118)*100/(24*Input!$F$58)</f>
        <v>-5.5927384598031867E-3</v>
      </c>
      <c r="Q106" s="6">
        <f>Multi!H884*Q$11*LAFs!H$261*(1-Contrib!Q$118)*100/(24*Input!$F$58)</f>
        <v>-0.10999681941347106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-0.12100950525863402</v>
      </c>
      <c r="D107" s="6">
        <f>Multi!D885*D$11*LAFs!D$263*(1-Contrib!D$120)*100/(24*Input!$F$58)</f>
        <v>-6.840476586162012E-3</v>
      </c>
      <c r="E107" s="6">
        <f>Multi!E885*E$11*LAFs!E$263*(1-Contrib!E$120)*100/(24*Input!$F$58)</f>
        <v>-2.6650536188911108E-2</v>
      </c>
      <c r="F107" s="6">
        <f>Multi!F885*F$11*LAFs!F$263*(1-Contrib!F$120)*100/(24*Input!$F$58)</f>
        <v>-3.260500442356061E-3</v>
      </c>
      <c r="G107" s="6">
        <f>Multi!G885*G$11*LAFs!G$263*(1-Contrib!G$120)*100/(24*Input!$F$58)</f>
        <v>-7.9967237450676574E-4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-8.292122225205284E-2</v>
      </c>
      <c r="L107" s="6">
        <f>Multi!C885*L$11*LAFs!C$263*(1-Contrib!L$120)*100/(24*Input!$F$58)</f>
        <v>-7.4735243852167954E-2</v>
      </c>
      <c r="M107" s="6">
        <f>Multi!D885*M$11*LAFs!D$263*(1-Contrib!M$120)*100/(24*Input!$F$58)</f>
        <v>-6.6010398914430994E-3</v>
      </c>
      <c r="N107" s="6">
        <f>Multi!E885*N$11*LAFs!E$263*(1-Contrib!N$120)*100/(24*Input!$F$58)</f>
        <v>-2.5717689446848074E-2</v>
      </c>
      <c r="O107" s="6">
        <f>Multi!F885*O$11*LAFs!F$263*(1-Contrib!O$120)*100/(24*Input!$F$58)</f>
        <v>-2.2374210753001587E-2</v>
      </c>
      <c r="P107" s="6">
        <f>Multi!G885*P$11*LAFs!G$263*(1-Contrib!P$120)*100/(24*Input!$F$58)</f>
        <v>-5.4875129008228806E-3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3.196529496641233E-2</v>
      </c>
      <c r="D119" s="6">
        <f>Multi!D894*D$11*LAFs!D$246*(1-Contrib!D$103)*100/(24*Input!$F$58)</f>
        <v>2.8233558404173473E-3</v>
      </c>
      <c r="E119" s="6">
        <f>Multi!E894*E$11*LAFs!E$246*(1-Contrib!E$103)*100/(24*Input!$F$58)</f>
        <v>1.154409944264939E-2</v>
      </c>
      <c r="F119" s="6">
        <f>Multi!F894*F$11*LAFs!F$246*(1-Contrib!F$103)*100/(24*Input!$F$58)</f>
        <v>2.5108215341162888E-3</v>
      </c>
      <c r="G119" s="6">
        <f>Multi!G894*G$11*LAFs!G$246*(1-Contrib!G$103)*100/(24*Input!$F$58)</f>
        <v>5.8677124561796687E-4</v>
      </c>
      <c r="H119" s="6">
        <f>Multi!H894*H$11*LAFs!H$246*(1-Contrib!H$103)*100/(24*Input!$F$58)</f>
        <v>1.211153787552028E-2</v>
      </c>
      <c r="I119" s="6">
        <f>Multi!I894*I$11*LAFs!I$246*(1-Contrib!I$103)*100/(24*Input!$F$58)</f>
        <v>9.358137433408127E-4</v>
      </c>
      <c r="J119" s="6">
        <f>Multi!J894*J$11*LAFs!J$246*(1-Contrib!J$103)*100/(24*Input!$F$58)</f>
        <v>1.9273520149510101E-3</v>
      </c>
      <c r="K119" s="6">
        <f>Multi!B894*K$11*LAFs!B$246*(1-Contrib!K$103)*100/(24*Input!$F$58)</f>
        <v>9.3143163832005136E-4</v>
      </c>
      <c r="L119" s="6">
        <f>Multi!C894*L$11*LAFs!C$246*(1-Contrib!L$103)*100/(24*Input!$F$58)</f>
        <v>1.9741706314850439E-2</v>
      </c>
      <c r="M119" s="6">
        <f>Multi!D894*M$11*LAFs!D$246*(1-Contrib!M$103)*100/(24*Input!$F$58)</f>
        <v>1.7436992801850828E-3</v>
      </c>
      <c r="N119" s="6">
        <f>Multi!E894*N$11*LAFs!E$246*(1-Contrib!N$103)*100/(24*Input!$F$58)</f>
        <v>7.1296141989517078E-3</v>
      </c>
      <c r="O119" s="6">
        <f>Multi!F894*O$11*LAFs!F$246*(1-Contrib!O$103)*100/(24*Input!$F$58)</f>
        <v>6.2027147113905504E-3</v>
      </c>
      <c r="P119" s="6">
        <f>Multi!G894*P$11*LAFs!G$246*(1-Contrib!P$103)*100/(24*Input!$F$58)</f>
        <v>1.4495552901558609E-3</v>
      </c>
      <c r="Q119" s="6">
        <f>Multi!H894*Q$11*LAFs!H$246*(1-Contrib!Q$103)*100/(24*Input!$F$58)</f>
        <v>2.992025245015844E-2</v>
      </c>
      <c r="R119" s="6">
        <f>Multi!I894*R$11*LAFs!I$246*(1-Contrib!R$103)*100/(24*Input!$F$58)</f>
        <v>1.1559136310706569E-2</v>
      </c>
      <c r="S119" s="6">
        <f>Multi!J894*S$11*LAFs!J$246*(1-Contrib!S$103)*100/(24*Input!$F$58)</f>
        <v>2.3806579907664497E-2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3.0272856094459125E-2</v>
      </c>
      <c r="D120" s="6">
        <f>Multi!D895*D$11*LAFs!D$247*(1-Contrib!D$104)*100/(24*Input!$F$58)</f>
        <v>2.6738700565789907E-3</v>
      </c>
      <c r="E120" s="6">
        <f>Multi!E895*E$11*LAFs!E$247*(1-Contrib!E$104)*100/(24*Input!$F$58)</f>
        <v>1.0368041328392363E-2</v>
      </c>
      <c r="F120" s="6">
        <f>Multi!F895*F$11*LAFs!F$247*(1-Contrib!F$104)*100/(24*Input!$F$58)</f>
        <v>2.255030941414062E-3</v>
      </c>
      <c r="G120" s="6">
        <f>Multi!G895*G$11*LAFs!G$247*(1-Contrib!G$104)*100/(24*Input!$F$58)</f>
        <v>5.5570397512752631E-4</v>
      </c>
      <c r="H120" s="6">
        <f>Multi!H895*H$11*LAFs!H$247*(1-Contrib!H$104)*100/(24*Input!$F$58)</f>
        <v>1.0877671824261803E-2</v>
      </c>
      <c r="I120" s="6">
        <f>Multi!I895*I$11*LAFs!I$247*(1-Contrib!I$104)*100/(24*Input!$F$58)</f>
        <v>8.4047747637977358E-4</v>
      </c>
      <c r="J120" s="6">
        <f>Multi!J895*J$11*LAFs!J$247*(1-Contrib!J$104)*100/(24*Input!$F$58)</f>
        <v>1.7310025303096546E-3</v>
      </c>
      <c r="K120" s="6">
        <f>Multi!B895*K$11*LAFs!B$247*(1-Contrib!K$104)*100/(24*Input!$F$58)</f>
        <v>8.4309318711688985E-4</v>
      </c>
      <c r="L120" s="6">
        <f>Multi!C895*L$11*LAFs!C$247*(1-Contrib!L$104)*100/(24*Input!$F$58)</f>
        <v>1.8696459236697577E-2</v>
      </c>
      <c r="M120" s="6">
        <f>Multi!D895*M$11*LAFs!D$247*(1-Contrib!M$104)*100/(24*Input!$F$58)</f>
        <v>1.6513771400051491E-3</v>
      </c>
      <c r="N120" s="6">
        <f>Multi!E895*N$11*LAFs!E$247*(1-Contrib!N$104)*100/(24*Input!$F$58)</f>
        <v>6.4032829098065631E-3</v>
      </c>
      <c r="O120" s="6">
        <f>Multi!F895*O$11*LAFs!F$247*(1-Contrib!O$104)*100/(24*Input!$F$58)</f>
        <v>5.57081154709503E-3</v>
      </c>
      <c r="P120" s="6">
        <f>Multi!G895*P$11*LAFs!G$247*(1-Contrib!P$104)*100/(24*Input!$F$58)</f>
        <v>1.37280693783554E-3</v>
      </c>
      <c r="Q120" s="6">
        <f>Multi!H895*Q$11*LAFs!H$247*(1-Contrib!Q$104)*100/(24*Input!$F$58)</f>
        <v>2.6872118999001004E-2</v>
      </c>
      <c r="R120" s="6">
        <f>Multi!I895*R$11*LAFs!I$247*(1-Contrib!R$104)*100/(24*Input!$F$58)</f>
        <v>1.0381546311629982E-2</v>
      </c>
      <c r="S120" s="6">
        <f>Multi!J895*S$11*LAFs!J$247*(1-Contrib!S$104)*100/(24*Input!$F$58)</f>
        <v>2.1381278426833562E-2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2.5547122728743914E-2</v>
      </c>
      <c r="D121" s="6">
        <f>Multi!D896*D$11*LAFs!D$248*(1-Contrib!D$105)*100/(24*Input!$F$58)</f>
        <v>2.2564665283973558E-3</v>
      </c>
      <c r="E121" s="6">
        <f>Multi!E896*E$11*LAFs!E$248*(1-Contrib!E$105)*100/(24*Input!$F$58)</f>
        <v>8.9330204746203637E-3</v>
      </c>
      <c r="F121" s="6">
        <f>Multi!F896*F$11*LAFs!F$248*(1-Contrib!F$105)*100/(24*Input!$F$58)</f>
        <v>1.9429164036403148E-3</v>
      </c>
      <c r="G121" s="6">
        <f>Multi!G896*G$11*LAFs!G$248*(1-Contrib!G$105)*100/(24*Input!$F$58)</f>
        <v>4.6895600498137992E-4</v>
      </c>
      <c r="H121" s="6">
        <f>Multi!H896*H$11*LAFs!H$248*(1-Contrib!H$105)*100/(24*Input!$F$58)</f>
        <v>9.3721139841751282E-3</v>
      </c>
      <c r="I121" s="6">
        <f>Multi!I896*I$11*LAFs!I$248*(1-Contrib!I$105)*100/(24*Input!$F$58)</f>
        <v>7.2414858960848062E-4</v>
      </c>
      <c r="J121" s="6">
        <f>Multi!J896*J$11*LAFs!J$248*(1-Contrib!J$105)*100/(24*Input!$F$58)</f>
        <v>1.4914177668766543E-3</v>
      </c>
      <c r="K121" s="6">
        <f>Multi!B896*K$11*LAFs!B$248*(1-Contrib!K$105)*100/(24*Input!$F$58)</f>
        <v>7.4288650795051835E-4</v>
      </c>
      <c r="L121" s="6">
        <f>Multi!C896*L$11*LAFs!C$248*(1-Contrib!L$105)*100/(24*Input!$F$58)</f>
        <v>1.5777855159173231E-2</v>
      </c>
      <c r="M121" s="6">
        <f>Multi!D896*M$11*LAFs!D$248*(1-Contrib!M$105)*100/(24*Input!$F$58)</f>
        <v>1.3935895026064413E-3</v>
      </c>
      <c r="N121" s="6">
        <f>Multi!E896*N$11*LAFs!E$248*(1-Contrib!N$105)*100/(24*Input!$F$58)</f>
        <v>5.5170167176559716E-3</v>
      </c>
      <c r="O121" s="6">
        <f>Multi!F896*O$11*LAFs!F$248*(1-Contrib!O$105)*100/(24*Input!$F$58)</f>
        <v>4.7997661307709822E-3</v>
      </c>
      <c r="P121" s="6">
        <f>Multi!G896*P$11*LAFs!G$248*(1-Contrib!P$105)*100/(24*Input!$F$58)</f>
        <v>1.1585054021438961E-3</v>
      </c>
      <c r="Q121" s="6">
        <f>Multi!H896*Q$11*LAFs!H$248*(1-Contrib!Q$105)*100/(24*Input!$F$58)</f>
        <v>2.3152800187741164E-2</v>
      </c>
      <c r="R121" s="6">
        <f>Multi!I896*R$11*LAFs!I$248*(1-Contrib!R$105)*100/(24*Input!$F$58)</f>
        <v>8.9446562588490278E-3</v>
      </c>
      <c r="S121" s="6">
        <f>Multi!J896*S$11*LAFs!J$248*(1-Contrib!S$105)*100/(24*Input!$F$58)</f>
        <v>1.8421936401567054E-2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2.4175704749971289E-2</v>
      </c>
      <c r="D122" s="6">
        <f>Multi!D897*D$11*LAFs!D$249*(1-Contrib!D$106)*100/(24*Input!$F$58)</f>
        <v>2.135335127479905E-3</v>
      </c>
      <c r="E122" s="6">
        <f>Multi!E897*E$11*LAFs!E$249*(1-Contrib!E$106)*100/(24*Input!$F$58)</f>
        <v>8.453479000861578E-3</v>
      </c>
      <c r="F122" s="6">
        <f>Multi!F897*F$11*LAFs!F$249*(1-Contrib!F$106)*100/(24*Input!$F$58)</f>
        <v>1.8386169678292275E-3</v>
      </c>
      <c r="G122" s="6">
        <f>Multi!G897*G$11*LAFs!G$249*(1-Contrib!G$106)*100/(24*Input!$F$58)</f>
        <v>4.4378155761548382E-4</v>
      </c>
      <c r="H122" s="6">
        <f>Multi!H897*H$11*LAFs!H$249*(1-Contrib!H$106)*100/(24*Input!$F$58)</f>
        <v>8.8690011384164654E-3</v>
      </c>
      <c r="I122" s="6">
        <f>Multi!I897*I$11*LAFs!I$249*(1-Contrib!I$106)*100/(24*Input!$F$58)</f>
        <v>6.8527492052109916E-4</v>
      </c>
      <c r="J122" s="6">
        <f>Multi!J897*J$11*LAFs!J$249*(1-Contrib!J$106)*100/(24*Input!$F$58)</f>
        <v>0</v>
      </c>
      <c r="K122" s="6">
        <f>Multi!B897*K$11*LAFs!B$249*(1-Contrib!K$106)*100/(24*Input!$F$58)</f>
        <v>7.0300695188432153E-4</v>
      </c>
      <c r="L122" s="6">
        <f>Multi!C897*L$11*LAFs!C$249*(1-Contrib!L$106)*100/(24*Input!$F$58)</f>
        <v>1.4930869983523103E-2</v>
      </c>
      <c r="M122" s="6">
        <f>Multi!D897*M$11*LAFs!D$249*(1-Contrib!M$106)*100/(24*Input!$F$58)</f>
        <v>1.318778976223643E-3</v>
      </c>
      <c r="N122" s="6">
        <f>Multi!E897*N$11*LAFs!E$249*(1-Contrib!N$106)*100/(24*Input!$F$58)</f>
        <v>5.220852801424823E-3</v>
      </c>
      <c r="O122" s="6">
        <f>Multi!F897*O$11*LAFs!F$249*(1-Contrib!O$106)*100/(24*Input!$F$58)</f>
        <v>4.5421055857642004E-3</v>
      </c>
      <c r="P122" s="6">
        <f>Multi!G897*P$11*LAFs!G$249*(1-Contrib!P$106)*100/(24*Input!$F$58)</f>
        <v>1.096314635932179E-3</v>
      </c>
      <c r="Q122" s="6">
        <f>Multi!H897*Q$11*LAFs!H$249*(1-Contrib!Q$106)*100/(24*Input!$F$58)</f>
        <v>2.1909913981981752E-2</v>
      </c>
      <c r="R122" s="6">
        <f>Multi!I897*R$11*LAFs!I$249*(1-Contrib!R$106)*100/(24*Input!$F$58)</f>
        <v>8.4644901541344325E-3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2.2937823048960308E-2</v>
      </c>
      <c r="D123" s="6">
        <f>Multi!D898*D$11*LAFs!D$250*(1-Contrib!D$107)*100/(24*Input!$F$58)</f>
        <v>1.2966389802898984E-3</v>
      </c>
      <c r="E123" s="6">
        <f>Multi!E898*E$11*LAFs!E$250*(1-Contrib!E$107)*100/(24*Input!$F$58)</f>
        <v>5.1332038004336068E-3</v>
      </c>
      <c r="F123" s="6">
        <f>Multi!F898*F$11*LAFs!F$250*(1-Contrib!F$107)*100/(24*Input!$F$58)</f>
        <v>6.2801037635338544E-4</v>
      </c>
      <c r="G123" s="6">
        <f>Multi!G898*G$11*LAFs!G$250*(1-Contrib!G$107)*100/(24*Input!$F$58)</f>
        <v>1.5158101327969329E-4</v>
      </c>
      <c r="H123" s="6">
        <f>Multi!H898*H$11*LAFs!H$250*(1-Contrib!H$107)*100/(24*Input!$F$58)</f>
        <v>3.0293556734612157E-3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6.670105062616912E-4</v>
      </c>
      <c r="L123" s="6">
        <f>Multi!C898*L$11*LAFs!C$250*(1-Contrib!L$107)*100/(24*Input!$F$58)</f>
        <v>1.4166356562966076E-2</v>
      </c>
      <c r="M123" s="6">
        <f>Multi!D898*M$11*LAFs!D$250*(1-Contrib!M$107)*100/(24*Input!$F$58)</f>
        <v>1.2512528222095734E-3</v>
      </c>
      <c r="N123" s="6">
        <f>Multi!E898*N$11*LAFs!E$250*(1-Contrib!N$107)*100/(24*Input!$F$58)</f>
        <v>4.953526648437975E-3</v>
      </c>
      <c r="O123" s="6">
        <f>Multi!F898*O$11*LAFs!F$250*(1-Contrib!O$107)*100/(24*Input!$F$58)</f>
        <v>4.3095336939899228E-3</v>
      </c>
      <c r="P123" s="6">
        <f>Multi!G898*P$11*LAFs!G$250*(1-Contrib!P$107)*100/(24*Input!$F$58)</f>
        <v>1.0401794439943899E-3</v>
      </c>
      <c r="Q123" s="6">
        <f>Multi!H898*Q$11*LAFs!H$250*(1-Contrib!Q$107)*100/(24*Input!$F$58)</f>
        <v>2.0788048792548051E-2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2.2861055528819292E-2</v>
      </c>
      <c r="D124" s="6">
        <f>Multi!D899*D$11*LAFs!D$255*(1-Contrib!D$112)*100/(24*Input!$F$58)</f>
        <v>2.0192178646628489E-3</v>
      </c>
      <c r="E124" s="6">
        <f>Multi!E899*E$11*LAFs!E$255*(1-Contrib!E$112)*100/(24*Input!$F$58)</f>
        <v>7.9937877654066725E-3</v>
      </c>
      <c r="F124" s="6">
        <f>Multi!F899*F$11*LAFs!F$255*(1-Contrib!F$112)*100/(24*Input!$F$58)</f>
        <v>1.738634924296189E-3</v>
      </c>
      <c r="G124" s="6">
        <f>Multi!G899*G$11*LAFs!G$255*(1-Contrib!G$112)*100/(24*Input!$F$58)</f>
        <v>4.1964918649685048E-4</v>
      </c>
      <c r="H124" s="6">
        <f>Multi!H899*H$11*LAFs!H$255*(1-Contrib!H$112)*100/(24*Input!$F$58)</f>
        <v>8.3867142491778311E-3</v>
      </c>
      <c r="I124" s="6">
        <f>Multi!I899*I$11*LAFs!I$255*(1-Contrib!I$112)*100/(24*Input!$F$58)</f>
        <v>6.4801039607991927E-4</v>
      </c>
      <c r="J124" s="6">
        <f>Multi!J899*J$11*LAFs!J$255*(1-Contrib!J$112)*100/(24*Input!$F$58)</f>
        <v>1.3346076091329461E-3</v>
      </c>
      <c r="K124" s="6">
        <f>Multi!B899*K$11*LAFs!B$255*(1-Contrib!K$112)*100/(24*Input!$F$58)</f>
        <v>6.6477817835662318E-4</v>
      </c>
      <c r="L124" s="6">
        <f>Multi!C899*L$11*LAFs!C$255*(1-Contrib!L$112)*100/(24*Input!$F$58)</f>
        <v>1.4118945086277503E-2</v>
      </c>
      <c r="M124" s="6">
        <f>Multi!D899*M$11*LAFs!D$255*(1-Contrib!M$112)*100/(24*Input!$F$58)</f>
        <v>1.2470651721424571E-3</v>
      </c>
      <c r="N124" s="6">
        <f>Multi!E899*N$11*LAFs!E$255*(1-Contrib!N$112)*100/(24*Input!$F$58)</f>
        <v>4.9369483551997143E-3</v>
      </c>
      <c r="O124" s="6">
        <f>Multi!F899*O$11*LAFs!F$255*(1-Contrib!O$112)*100/(24*Input!$F$58)</f>
        <v>4.2951106943030911E-3</v>
      </c>
      <c r="P124" s="6">
        <f>Multi!G899*P$11*LAFs!G$255*(1-Contrib!P$112)*100/(24*Input!$F$58)</f>
        <v>1.0366982070763673E-3</v>
      </c>
      <c r="Q124" s="6">
        <f>Multi!H899*Q$11*LAFs!H$255*(1-Contrib!Q$112)*100/(24*Input!$F$58)</f>
        <v>2.0718476063219381E-2</v>
      </c>
      <c r="R124" s="6">
        <f>Multi!I899*R$11*LAFs!I$255*(1-Contrib!R$112)*100/(24*Input!$F$58)</f>
        <v>8.0042001438258518E-3</v>
      </c>
      <c r="S124" s="6">
        <f>Multi!J899*S$11*LAFs!J$255*(1-Contrib!S$112)*100/(24*Input!$F$58)</f>
        <v>1.6485023205793651E-2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-2.2052829498499925E-2</v>
      </c>
      <c r="D125" s="6">
        <f>Multi!D900*D$11*LAFs!D$259*(1-Contrib!D$116)*100/(24*Input!$F$58)</f>
        <v>-1.9478307654517447E-3</v>
      </c>
      <c r="E125" s="6">
        <f>Multi!E900*E$11*LAFs!E$259*(1-Contrib!E$116)*100/(24*Input!$F$58)</f>
        <v>-7.7111766959087847E-3</v>
      </c>
      <c r="F125" s="6">
        <f>Multi!F900*F$11*LAFs!F$259*(1-Contrib!F$116)*100/(24*Input!$F$58)</f>
        <v>-1.6771675086177185E-3</v>
      </c>
      <c r="G125" s="6">
        <f>Multi!G900*G$11*LAFs!G$259*(1-Contrib!G$116)*100/(24*Input!$F$58)</f>
        <v>-4.0481297756933478E-4</v>
      </c>
      <c r="H125" s="6">
        <f>Multi!H900*H$11*LAFs!H$259*(1-Contrib!H$116)*100/(24*Input!$F$58)</f>
        <v>-8.0902117208282148E-3</v>
      </c>
      <c r="I125" s="6">
        <f>Multi!I900*I$11*LAFs!I$259*(1-Contrib!I$116)*100/(24*Input!$F$58)</f>
        <v>-6.2510074217662004E-4</v>
      </c>
      <c r="J125" s="6">
        <f>Multi!J900*J$11*LAFs!J$259*(1-Contrib!J$116)*100/(24*Input!$F$58)</f>
        <v>0</v>
      </c>
      <c r="K125" s="6">
        <f>Multi!B900*K$11*LAFs!B$259*(1-Contrib!K$116)*100/(24*Input!$F$58)</f>
        <v>-6.412757190122244E-4</v>
      </c>
      <c r="L125" s="6">
        <f>Multi!C900*L$11*LAFs!C$259*(1-Contrib!L$116)*100/(24*Input!$F$58)</f>
        <v>-1.3619786203390672E-2</v>
      </c>
      <c r="M125" s="6">
        <f>Multi!D900*M$11*LAFs!D$259*(1-Contrib!M$116)*100/(24*Input!$F$58)</f>
        <v>-1.2029766333451284E-3</v>
      </c>
      <c r="N125" s="6">
        <f>Multi!E900*N$11*LAFs!E$259*(1-Contrib!N$116)*100/(24*Input!$F$58)</f>
        <v>-4.7624082878793455E-3</v>
      </c>
      <c r="O125" s="6">
        <f>Multi!F900*O$11*LAFs!F$259*(1-Contrib!O$116)*100/(24*Input!$F$58)</f>
        <v>-4.1432620510126403E-3</v>
      </c>
      <c r="P125" s="6">
        <f>Multi!G900*P$11*LAFs!G$259*(1-Contrib!P$116)*100/(24*Input!$F$58)</f>
        <v>-1.00004694766762E-3</v>
      </c>
      <c r="Q125" s="6">
        <f>Multi!H900*Q$11*LAFs!H$259*(1-Contrib!Q$116)*100/(24*Input!$F$58)</f>
        <v>-1.9985998438040033E-2</v>
      </c>
      <c r="R125" s="6">
        <f>Multi!I900*R$11*LAFs!I$259*(1-Contrib!R$116)*100/(24*Input!$F$58)</f>
        <v>-7.7212209567987756E-3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-2.1625606786813117E-2</v>
      </c>
      <c r="D126" s="6">
        <f>Multi!D901*D$11*LAFs!D$261*(1-Contrib!D$118)*100/(24*Input!$F$58)</f>
        <v>-1.9100960366007424E-3</v>
      </c>
      <c r="E126" s="6">
        <f>Multi!E901*E$11*LAFs!E$261*(1-Contrib!E$118)*100/(24*Input!$F$58)</f>
        <v>-7.5617904315046476E-3</v>
      </c>
      <c r="F126" s="6">
        <f>Multi!F901*F$11*LAFs!F$261*(1-Contrib!F$118)*100/(24*Input!$F$58)</f>
        <v>-1.6446762561444968E-3</v>
      </c>
      <c r="G126" s="6">
        <f>Multi!G901*G$11*LAFs!G$261*(1-Contrib!G$118)*100/(24*Input!$F$58)</f>
        <v>-3.9697065973819443E-4</v>
      </c>
      <c r="H126" s="6">
        <f>Multi!H901*H$11*LAFs!H$261*(1-Contrib!H$118)*100/(24*Input!$F$58)</f>
        <v>-7.9334825269745321E-3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-6.2885248091327898E-4</v>
      </c>
      <c r="L126" s="6">
        <f>Multi!C901*L$11*LAFs!C$261*(1-Contrib!L$118)*100/(24*Input!$F$58)</f>
        <v>-1.3355934256646019E-2</v>
      </c>
      <c r="M126" s="6">
        <f>Multi!D901*M$11*LAFs!D$261*(1-Contrib!M$118)*100/(24*Input!$F$58)</f>
        <v>-1.179671735466671E-3</v>
      </c>
      <c r="N126" s="6">
        <f>Multi!E901*N$11*LAFs!E$261*(1-Contrib!N$118)*100/(24*Input!$F$58)</f>
        <v>-4.6701476107156312E-3</v>
      </c>
      <c r="O126" s="6">
        <f>Multi!F901*O$11*LAFs!F$261*(1-Contrib!O$118)*100/(24*Input!$F$58)</f>
        <v>-4.0629959042679294E-3</v>
      </c>
      <c r="P126" s="6">
        <f>Multi!G901*P$11*LAFs!G$261*(1-Contrib!P$118)*100/(24*Input!$F$58)</f>
        <v>-9.8067334443789666E-4</v>
      </c>
      <c r="Q126" s="6">
        <f>Multi!H901*Q$11*LAFs!H$261*(1-Contrib!Q$118)*100/(24*Input!$F$58)</f>
        <v>-1.9598815811472835E-2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-2.1218728013778061E-2</v>
      </c>
      <c r="D127" s="6">
        <f>Multi!D902*D$11*LAFs!D$263*(1-Contrib!D$120)*100/(24*Input!$F$58)</f>
        <v>-1.1994612477438638E-3</v>
      </c>
      <c r="E127" s="6">
        <f>Multi!E902*E$11*LAFs!E$263*(1-Contrib!E$120)*100/(24*Input!$F$58)</f>
        <v>-4.748491391192833E-3</v>
      </c>
      <c r="F127" s="6">
        <f>Multi!F902*F$11*LAFs!F$263*(1-Contrib!F$120)*100/(24*Input!$F$58)</f>
        <v>-5.809435942211998E-4</v>
      </c>
      <c r="G127" s="6">
        <f>Multi!G902*G$11*LAFs!G$263*(1-Contrib!G$120)*100/(24*Input!$F$58)</f>
        <v>-1.4022064282078758E-4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-6.1702082558095009E-4</v>
      </c>
      <c r="L127" s="6">
        <f>Multi!C902*L$11*LAFs!C$263*(1-Contrib!L$120)*100/(24*Input!$F$58)</f>
        <v>-1.3104646688317779E-2</v>
      </c>
      <c r="M127" s="6">
        <f>Multi!D902*M$11*LAFs!D$263*(1-Contrib!M$120)*100/(24*Input!$F$58)</f>
        <v>-1.1574765946300448E-3</v>
      </c>
      <c r="N127" s="6">
        <f>Multi!E902*N$11*LAFs!E$263*(1-Contrib!N$120)*100/(24*Input!$F$58)</f>
        <v>-4.5822802991311402E-3</v>
      </c>
      <c r="O127" s="6">
        <f>Multi!F902*O$11*LAFs!F$263*(1-Contrib!O$120)*100/(24*Input!$F$58)</f>
        <v>-3.9865519549872538E-3</v>
      </c>
      <c r="P127" s="6">
        <f>Multi!G902*P$11*LAFs!G$263*(1-Contrib!P$120)*100/(24*Input!$F$58)</f>
        <v>-9.6222229374292212E-4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WPD South Wales in April 16 (Finals)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13.226617487147541</v>
      </c>
      <c r="D11" s="6">
        <f>Yard!D11/(1+AMD!D207)</f>
        <v>1.6771984180003285</v>
      </c>
      <c r="E11" s="6">
        <f>Yard!E11/(1+AMD!E207)</f>
        <v>4.5821300824965796</v>
      </c>
      <c r="F11" s="6">
        <f>Yard!F11/(1+AMD!F207)</f>
        <v>4.0136190734801387</v>
      </c>
      <c r="G11" s="6">
        <f>Yard!G11/(1+AMD!G207)</f>
        <v>3.3142616600470083</v>
      </c>
      <c r="H11" s="6">
        <f>Yard!H11/(1+AMD!H207)</f>
        <v>9.9880580679463922</v>
      </c>
      <c r="I11" s="6">
        <f>Yard!I11/(1+AMD!I207)</f>
        <v>3.9326939156993159</v>
      </c>
      <c r="J11" s="6">
        <f>Yard!J11/(1+AMD!J207)</f>
        <v>8.7098970962814874</v>
      </c>
      <c r="K11" s="6">
        <f>Yard!K11/(1+AMD!B207)</f>
        <v>6.5478831361566581</v>
      </c>
      <c r="L11" s="6">
        <f>Yard!L11/(1+AMD!C207)</f>
        <v>8.1687341926455126</v>
      </c>
      <c r="M11" s="6">
        <f>Yard!M11/(1+AMD!D207)</f>
        <v>1.0358346023299811</v>
      </c>
      <c r="N11" s="6">
        <f>Yard!N11/(1+AMD!E207)</f>
        <v>2.8299149587119135</v>
      </c>
      <c r="O11" s="6">
        <f>Yard!O11/(1+AMD!F207)</f>
        <v>2.4788036241049634</v>
      </c>
      <c r="P11" s="6">
        <f>Yard!P11/(1+AMD!G207)</f>
        <v>2.0468817951458518</v>
      </c>
      <c r="Q11" s="6">
        <f>Yard!Q11/(1+AMD!H207)</f>
        <v>6.168605959690324</v>
      </c>
      <c r="R11" s="6">
        <f>Yard!R11/(1+AMD!I207)</f>
        <v>2.4288243981954065</v>
      </c>
      <c r="S11" s="6">
        <f>Yard!S11/(1+AMD!J207)</f>
        <v>5.3792161370021185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0.11334797591051259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1.4000699534663048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0.11334797591051259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1.4000699534663048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0.11334797591051259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1.4000699534663048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0.11334797591051259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1.4000699534663048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0.11334797591051259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1.4000699534663048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0.11334797591051259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1.4000699534663048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0.11334797591051259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1.4000699534663048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5.1178893423484299E-2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0.63215977487277697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0.21351280563379138</v>
      </c>
      <c r="D33" s="6">
        <f>100*AMD!D49*LAFs!D$245*D$11*Input!$E$58/Input!$F$58*(1-Contrib!D$102)</f>
        <v>0</v>
      </c>
      <c r="E33" s="6">
        <f>100*AMD!E49*LAFs!E$245*E$11*Input!$E$58/Input!$F$58*(1-Contrib!E$102)</f>
        <v>0.10862833236264237</v>
      </c>
      <c r="F33" s="6">
        <f>100*AMD!F49*LAFs!F$245*F$11*Input!$E$58/Input!$F$58*(1-Contrib!F$102)</f>
        <v>6.6449455877770833E-2</v>
      </c>
      <c r="G33" s="6">
        <f>100*AMD!G49*LAFs!G$245*G$11*Input!$E$58/Input!$F$58*(1-Contrib!G$102)</f>
        <v>2.3516099266176333E-2</v>
      </c>
      <c r="H33" s="6">
        <f>100*AMD!H49*LAFs!H$245*H$11*Input!$E$58/Input!$F$58*(1-Contrib!H$102)</f>
        <v>0.23396683967381265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0.13186510894740985</v>
      </c>
      <c r="M33" s="6">
        <f>100*AMD!D49*LAFs!D$245*M$11*Input!$E$58/Input!$F$58*(1-Contrib!M$102)</f>
        <v>0</v>
      </c>
      <c r="N33" s="6">
        <f>100*AMD!E49*LAFs!E$245*N$11*Input!$E$58/Input!$F$58*(1-Contrib!N$102)</f>
        <v>0.10482602289982584</v>
      </c>
      <c r="O33" s="6">
        <f>100*AMD!F49*LAFs!F$245*O$11*Input!$E$58/Input!$F$58*(1-Contrib!O$102)</f>
        <v>0.45598955022903948</v>
      </c>
      <c r="P33" s="6">
        <f>100*AMD!G49*LAFs!G$245*P$11*Input!$E$58/Input!$F$58*(1-Contrib!P$102)</f>
        <v>0.16137220968745908</v>
      </c>
      <c r="Q33" s="6">
        <f>100*AMD!H49*LAFs!H$245*Q$11*Input!$E$58/Input!$F$58*(1-Contrib!Q$102)</f>
        <v>1.6055275785495362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0.11334797591051259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1.4000699534663048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0.11334797591051259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1.4000699534663048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0.13509111228636042</v>
      </c>
      <c r="I36" s="6">
        <f>100*AMD!I52*LAFs!I$248*I$11*Input!$E$58/Input!$F$58*(1-Contrib!I$105)</f>
        <v>5.2189953406450586E-2</v>
      </c>
      <c r="J36" s="6">
        <f>100*AMD!J52*LAFs!J$248*J$11*Input!$E$58/Input!$F$58*(1-Contrib!J$105)</f>
        <v>0.11334797591051259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0.33372807193627946</v>
      </c>
      <c r="R36" s="6">
        <f>100*AMD!I52*LAFs!I$248*R$11*Input!$E$58/Input!$F$58*(1-Contrib!R$105)</f>
        <v>0.64464834991730058</v>
      </c>
      <c r="S36" s="6">
        <f>100*AMD!J52*LAFs!J$248*S$11*Input!$E$58/Input!$F$58*(1-Contrib!S$105)</f>
        <v>1.4000699534663048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0.66237016771402724</v>
      </c>
      <c r="I37" s="6">
        <f>100*AMD!I53*LAFs!I$249*I$11*Input!$E$58/Input!$F$58*(1-Contrib!I$106)</f>
        <v>5.1178893423484299E-2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1.6363143010528829</v>
      </c>
      <c r="R37" s="6">
        <f>100*AMD!I53*LAFs!I$249*R$11*Input!$E$58/Input!$F$58*(1-Contrib!R$106)</f>
        <v>0.63215977487277697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0.21351280563379138</v>
      </c>
      <c r="D38" s="6">
        <f>100*AMD!D54*LAFs!D$250*D$11*Input!$E$58/Input!$F$58*(1-Contrib!D$107)</f>
        <v>0</v>
      </c>
      <c r="E38" s="6">
        <f>100*AMD!E54*LAFs!E$250*E$11*Input!$E$58/Input!$F$58*(1-Contrib!E$107)</f>
        <v>0.10862833236264237</v>
      </c>
      <c r="F38" s="6">
        <f>100*AMD!F54*LAFs!F$250*F$11*Input!$E$58/Input!$F$58*(1-Contrib!F$107)</f>
        <v>6.6449455877770833E-2</v>
      </c>
      <c r="G38" s="6">
        <f>100*AMD!G54*LAFs!G$250*G$11*Input!$E$58/Input!$F$58*(1-Contrib!G$107)</f>
        <v>2.3516099266176333E-2</v>
      </c>
      <c r="H38" s="6">
        <f>100*AMD!H54*LAFs!H$250*H$11*Input!$E$58/Input!$F$58*(1-Contrib!H$107)</f>
        <v>0.23396683967381265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0.13186510894740985</v>
      </c>
      <c r="M38" s="6">
        <f>100*AMD!D54*LAFs!D$250*M$11*Input!$E$58/Input!$F$58*(1-Contrib!M$107)</f>
        <v>0</v>
      </c>
      <c r="N38" s="6">
        <f>100*AMD!E54*LAFs!E$250*N$11*Input!$E$58/Input!$F$58*(1-Contrib!N$107)</f>
        <v>0.10482602289982584</v>
      </c>
      <c r="O38" s="6">
        <f>100*AMD!F54*LAFs!F$250*O$11*Input!$E$58/Input!$F$58*(1-Contrib!O$107)</f>
        <v>0.45598955022903948</v>
      </c>
      <c r="P38" s="6">
        <f>100*AMD!G54*LAFs!G$250*P$11*Input!$E$58/Input!$F$58*(1-Contrib!P$107)</f>
        <v>0.16137220968745908</v>
      </c>
      <c r="Q38" s="6">
        <f>100*AMD!H54*LAFs!H$250*Q$11*Input!$E$58/Input!$F$58*(1-Contrib!Q$107)</f>
        <v>1.6055275785495362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0.36157369120575694</v>
      </c>
      <c r="D52" s="6">
        <f>(1-AMD!D41)*Yard!D$23</f>
        <v>3.1936235654314971E-2</v>
      </c>
      <c r="E52" s="6">
        <f>(1-AMD!E41)*Yard!E$23</f>
        <v>9.4766530520939751E-2</v>
      </c>
      <c r="F52" s="6">
        <f>(1-AMD!F41)*Yard!F$23</f>
        <v>2.0611555429468475E-2</v>
      </c>
      <c r="G52" s="6">
        <f>(1-AMD!G41)*Yard!G$23</f>
        <v>6.6372309529574873E-3</v>
      </c>
      <c r="H52" s="6">
        <f>(1-AMD!H41)*Yard!H$23</f>
        <v>9.9424682664774014E-2</v>
      </c>
      <c r="I52" s="6">
        <f>(1-AMD!I41)*Yard!I$23</f>
        <v>7.6821775583967864E-3</v>
      </c>
      <c r="J52" s="6">
        <f>(1-AMD!J41)*Yard!J$23</f>
        <v>0</v>
      </c>
      <c r="K52" s="6">
        <f>(1-AMD!B41)*Yard!K$23</f>
        <v>0.17151880556408841</v>
      </c>
      <c r="L52" s="6">
        <f>(1-AMD!C41)*Yard!L$23</f>
        <v>0.22330723462620461</v>
      </c>
      <c r="M52" s="6">
        <f>(1-AMD!D41)*Yard!M$23</f>
        <v>1.9723759338113944E-2</v>
      </c>
      <c r="N52" s="6">
        <f>(1-AMD!E41)*Yard!N$23</f>
        <v>5.8527631795280151E-2</v>
      </c>
      <c r="O52" s="6">
        <f>(1-AMD!F41)*Yard!O$23</f>
        <v>5.0918632148821051E-2</v>
      </c>
      <c r="P52" s="6">
        <f>(1-AMD!G41)*Yard!P$23</f>
        <v>1.639656563217105E-2</v>
      </c>
      <c r="Q52" s="6">
        <f>(1-AMD!H41)*Yard!Q$23</f>
        <v>0.24561799134687848</v>
      </c>
      <c r="R52" s="6">
        <f>(1-AMD!I41)*Yard!R$23</f>
        <v>9.4889969497081561E-2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0.21664100362430672</v>
      </c>
      <c r="D53" s="6">
        <f>(1-AMD!D42)*Yard!D$24</f>
        <v>1.9134960071516965E-2</v>
      </c>
      <c r="E53" s="6">
        <f>(1-AMD!E42)*Yard!E$24</f>
        <v>5.6780448305258219E-2</v>
      </c>
      <c r="F53" s="6">
        <f>(1-AMD!F42)*Yard!F$24</f>
        <v>1.2349648669424493E-2</v>
      </c>
      <c r="G53" s="6">
        <f>(1-AMD!G42)*Yard!G$24</f>
        <v>3.976772674306038E-3</v>
      </c>
      <c r="H53" s="6">
        <f>(1-AMD!H42)*Yard!H$24</f>
        <v>5.9571433324410811E-2</v>
      </c>
      <c r="I53" s="6">
        <f>(1-AMD!I42)*Yard!I$24</f>
        <v>4.6028643586353592E-3</v>
      </c>
      <c r="J53" s="6">
        <f>(1-AMD!J42)*Yard!J$24</f>
        <v>0</v>
      </c>
      <c r="K53" s="6">
        <f>(1-AMD!B42)*Yard!K$24</f>
        <v>0.10276744984938994</v>
      </c>
      <c r="L53" s="6">
        <f>(1-AMD!C42)*Yard!L$24</f>
        <v>0.13379707816866529</v>
      </c>
      <c r="M53" s="6">
        <f>(1-AMD!D42)*Yard!M$24</f>
        <v>1.1817715509123477E-2</v>
      </c>
      <c r="N53" s="6">
        <f>(1-AMD!E42)*Yard!N$24</f>
        <v>3.5067498549467183E-2</v>
      </c>
      <c r="O53" s="6">
        <f>(1-AMD!F42)*Yard!O$24</f>
        <v>3.0508479571928121E-2</v>
      </c>
      <c r="P53" s="6">
        <f>(1-AMD!G42)*Yard!P$24</f>
        <v>9.8241894278861003E-3</v>
      </c>
      <c r="Q53" s="6">
        <f>(1-AMD!H42)*Yard!Q$24</f>
        <v>0.14716482268421971</v>
      </c>
      <c r="R53" s="6">
        <f>(1-AMD!I42)*Yard!R$24</f>
        <v>5.685440817658774E-2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0.26309465951499983</v>
      </c>
      <c r="D55" s="6">
        <f>(1-AMD!D44)*Yard!D$26</f>
        <v>2.3238009982538839E-2</v>
      </c>
      <c r="E55" s="6">
        <f>(1-AMD!E44)*Yard!E$26</f>
        <v>6.8955703048196523E-2</v>
      </c>
      <c r="F55" s="6">
        <f>(1-AMD!F44)*Yard!F$26</f>
        <v>1.4997745382710006E-2</v>
      </c>
      <c r="G55" s="6">
        <f>(1-AMD!G44)*Yard!G$26</f>
        <v>4.8294996570894455E-3</v>
      </c>
      <c r="H55" s="6">
        <f>(1-AMD!H44)*Yard!H$26</f>
        <v>7.2345150295213559E-2</v>
      </c>
      <c r="I55" s="6">
        <f>(1-AMD!I44)*Yard!I$26</f>
        <v>5.589842231939454E-3</v>
      </c>
      <c r="J55" s="6">
        <f>(1-AMD!J44)*Yard!J$26</f>
        <v>0</v>
      </c>
      <c r="K55" s="6">
        <f>(1-AMD!B44)*Yard!K$26</f>
        <v>0.12480355415190895</v>
      </c>
      <c r="L55" s="6">
        <f>(1-AMD!C44)*Yard!L$26</f>
        <v>0.16248676906026521</v>
      </c>
      <c r="M55" s="6">
        <f>(1-AMD!D44)*Yard!M$26</f>
        <v>1.4351751451031082E-2</v>
      </c>
      <c r="N55" s="6">
        <f>(1-AMD!E44)*Yard!N$26</f>
        <v>4.2586913080011564E-2</v>
      </c>
      <c r="O55" s="6">
        <f>(1-AMD!F44)*Yard!O$26</f>
        <v>3.7050317857723343E-2</v>
      </c>
      <c r="P55" s="6">
        <f>(1-AMD!G44)*Yard!P$26</f>
        <v>1.19307597790807E-2</v>
      </c>
      <c r="Q55" s="6">
        <f>(1-AMD!H44)*Yard!Q$26</f>
        <v>0.17872091741152732</v>
      </c>
      <c r="R55" s="6">
        <f>(1-AMD!I44)*Yard!R$26</f>
        <v>6.9045521904459575E-2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0.23603237588485981</v>
      </c>
      <c r="D56" s="6">
        <f>(1-AMD!D45)*Yard!D$27</f>
        <v>2.0847715864418831E-2</v>
      </c>
      <c r="E56" s="6">
        <f>(1-AMD!E45)*Yard!E$27</f>
        <v>6.1862823256390594E-2</v>
      </c>
      <c r="F56" s="6">
        <f>(1-AMD!F45)*Yard!F$27</f>
        <v>1.3455056374473483E-2</v>
      </c>
      <c r="G56" s="6">
        <f>(1-AMD!G45)*Yard!G$27</f>
        <v>4.3327305863954538E-3</v>
      </c>
      <c r="H56" s="6">
        <f>(1-AMD!H45)*Yard!H$27</f>
        <v>6.4903627232133096E-2</v>
      </c>
      <c r="I56" s="6">
        <f>(1-AMD!I45)*Yard!I$27</f>
        <v>5.0148632635052598E-3</v>
      </c>
      <c r="J56" s="6">
        <f>(1-AMD!J45)*Yard!J$27</f>
        <v>0</v>
      </c>
      <c r="K56" s="6">
        <f>(1-AMD!B45)*Yard!K$27</f>
        <v>0.11196608650154058</v>
      </c>
      <c r="L56" s="6">
        <f>(1-AMD!C45)*Yard!L$27</f>
        <v>0.14577315336559449</v>
      </c>
      <c r="M56" s="6">
        <f>(1-AMD!D45)*Yard!M$27</f>
        <v>1.2875510279609915E-2</v>
      </c>
      <c r="N56" s="6">
        <f>(1-AMD!E45)*Yard!N$27</f>
        <v>3.8206363802318274E-2</v>
      </c>
      <c r="O56" s="6">
        <f>(1-AMD!F45)*Yard!O$27</f>
        <v>3.323927048678503E-2</v>
      </c>
      <c r="P56" s="6">
        <f>(1-AMD!G45)*Yard!P$27</f>
        <v>1.0703545187725073E-2</v>
      </c>
      <c r="Q56" s="6">
        <f>(1-AMD!H45)*Yard!Q$27</f>
        <v>0.16033743457479635</v>
      </c>
      <c r="R56" s="6">
        <f>(1-AMD!I45)*Yard!R$27</f>
        <v>6.1943403219823182E-2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0.24781219372003133</v>
      </c>
      <c r="D58" s="6">
        <f>(1-AMD!D47)*Yard!D$29</f>
        <v>2.1888176073496537E-2</v>
      </c>
      <c r="E58" s="6">
        <f>(1-AMD!E47)*Yard!E$29</f>
        <v>6.4950250504443974E-2</v>
      </c>
      <c r="F58" s="6">
        <f>(1-AMD!F47)*Yard!F$29</f>
        <v>1.4126566426681655E-2</v>
      </c>
      <c r="G58" s="6">
        <f>(1-AMD!G47)*Yard!G$29</f>
        <v>4.5489669261995812E-3</v>
      </c>
      <c r="H58" s="6">
        <f>(1-AMD!H47)*Yard!H$29</f>
        <v>6.8142813817321582E-2</v>
      </c>
      <c r="I58" s="6">
        <f>(1-AMD!I47)*Yard!I$29</f>
        <v>5.2651432324752907E-3</v>
      </c>
      <c r="J58" s="6">
        <f>(1-AMD!J47)*Yard!J$29</f>
        <v>0</v>
      </c>
      <c r="K58" s="6">
        <f>(1-AMD!B47)*Yard!K$29</f>
        <v>0.1175540491603099</v>
      </c>
      <c r="L58" s="6">
        <f>(1-AMD!C47)*Yard!L$29</f>
        <v>0.15304834680237492</v>
      </c>
      <c r="M58" s="6">
        <f>(1-AMD!D47)*Yard!M$29</f>
        <v>1.351809655642929E-2</v>
      </c>
      <c r="N58" s="6">
        <f>(1-AMD!E47)*Yard!N$29</f>
        <v>4.0113153089374166E-2</v>
      </c>
      <c r="O58" s="6">
        <f>(1-AMD!F47)*Yard!O$29</f>
        <v>3.4898163890032918E-2</v>
      </c>
      <c r="P58" s="6">
        <f>(1-AMD!G47)*Yard!P$29</f>
        <v>1.1237733821929368E-2</v>
      </c>
      <c r="Q58" s="6">
        <f>(1-AMD!H47)*Yard!Q$29</f>
        <v>0.16833949685277463</v>
      </c>
      <c r="R58" s="6">
        <f>(1-AMD!I47)*Yard!R$29</f>
        <v>6.5034852023338349E-2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0.24301140398929269</v>
      </c>
      <c r="D59" s="6">
        <f>(1-AMD!D48)*Yard!D$30</f>
        <v>2.1464143142183409E-2</v>
      </c>
      <c r="E59" s="6">
        <f>(1-AMD!E48)*Yard!E$30</f>
        <v>6.3691989193933513E-2</v>
      </c>
      <c r="F59" s="6">
        <f>(1-AMD!F48)*Yard!F$30</f>
        <v>1.3852896781884312E-2</v>
      </c>
      <c r="G59" s="6">
        <f>(1-AMD!G48)*Yard!G$30</f>
        <v>4.4608411831643501E-3</v>
      </c>
      <c r="H59" s="6">
        <f>(1-AMD!H48)*Yard!H$30</f>
        <v>6.6822703955546889E-2</v>
      </c>
      <c r="I59" s="6">
        <f>(1-AMD!I48)*Yard!I$30</f>
        <v>0</v>
      </c>
      <c r="J59" s="6">
        <f>(1-AMD!J48)*Yard!J$30</f>
        <v>0</v>
      </c>
      <c r="K59" s="6">
        <f>(1-AMD!B48)*Yard!K$30</f>
        <v>0.11527671056956589</v>
      </c>
      <c r="L59" s="6">
        <f>(1-AMD!C48)*Yard!L$30</f>
        <v>0.15008338805435842</v>
      </c>
      <c r="M59" s="6">
        <f>(1-AMD!D48)*Yard!M$30</f>
        <v>1.3256214612070416E-2</v>
      </c>
      <c r="N59" s="6">
        <f>(1-AMD!E48)*Yard!N$30</f>
        <v>3.9336053260151965E-2</v>
      </c>
      <c r="O59" s="6">
        <f>(1-AMD!F48)*Yard!O$30</f>
        <v>3.4222092449358844E-2</v>
      </c>
      <c r="P59" s="6">
        <f>(1-AMD!G48)*Yard!P$30</f>
        <v>1.1020028646412286E-2</v>
      </c>
      <c r="Q59" s="6">
        <f>(1-AMD!H48)*Yard!Q$30</f>
        <v>0.16507830733809908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0.23121226309619075</v>
      </c>
      <c r="D60" s="6">
        <f>(1-AMD!D49)*Yard!D$31</f>
        <v>1.3904324228916584E-2</v>
      </c>
      <c r="E60" s="6">
        <f>(1-AMD!E49)*Yard!E$31</f>
        <v>3.3007385859131669E-2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0.11668040604281059</v>
      </c>
      <c r="L60" s="6">
        <f>(1-AMD!C49)*Yard!L$31</f>
        <v>0.14279626073318344</v>
      </c>
      <c r="M60" s="6">
        <f>(1-AMD!D49)*Yard!M$31</f>
        <v>1.3417632198947985E-2</v>
      </c>
      <c r="N60" s="6">
        <f>(1-AMD!E49)*Yard!N$31</f>
        <v>3.1852030779427117E-2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0.35676128727051104</v>
      </c>
      <c r="D61" s="6">
        <f>(1-AMD!D50)*Yard!D$32</f>
        <v>3.1511176890699599E-2</v>
      </c>
      <c r="E61" s="6">
        <f>(1-AMD!E50)*Yard!E$32</f>
        <v>9.350522518954868E-2</v>
      </c>
      <c r="F61" s="6">
        <f>(1-AMD!F50)*Yard!F$32</f>
        <v>2.0337223715428291E-2</v>
      </c>
      <c r="G61" s="6">
        <f>(1-AMD!G50)*Yard!G$32</f>
        <v>6.5488920136651044E-3</v>
      </c>
      <c r="H61" s="6">
        <f>(1-AMD!H50)*Yard!H$32</f>
        <v>9.8101379156377289E-2</v>
      </c>
      <c r="I61" s="6">
        <f>(1-AMD!I50)*Yard!I$32</f>
        <v>7.5799307898611629E-3</v>
      </c>
      <c r="J61" s="6">
        <f>(1-AMD!J50)*Yard!J$32</f>
        <v>0</v>
      </c>
      <c r="K61" s="6">
        <f>(1-AMD!B50)*Yard!K$32</f>
        <v>0.16923595757226487</v>
      </c>
      <c r="L61" s="6">
        <f>(1-AMD!C50)*Yard!L$32</f>
        <v>0.22033510296723255</v>
      </c>
      <c r="M61" s="6">
        <f>(1-AMD!D50)*Yard!M$32</f>
        <v>1.9461243841646124E-2</v>
      </c>
      <c r="N61" s="6">
        <f>(1-AMD!E50)*Yard!N$32</f>
        <v>5.7748651984462142E-2</v>
      </c>
      <c r="O61" s="6">
        <f>(1-AMD!F50)*Yard!O$32</f>
        <v>5.0240925137248468E-2</v>
      </c>
      <c r="P61" s="6">
        <f>(1-AMD!G50)*Yard!P$32</f>
        <v>1.6178333778217174E-2</v>
      </c>
      <c r="Q61" s="6">
        <f>(1-AMD!H50)*Yard!Q$32</f>
        <v>0.24234891227150882</v>
      </c>
      <c r="R61" s="6">
        <f>(1-AMD!I50)*Yard!R$32</f>
        <v>9.3627021241359978E-2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0.25756264990613864</v>
      </c>
      <c r="D62" s="6">
        <f>(1-AMD!D51)*Yard!D$33</f>
        <v>2.2749391571389041E-2</v>
      </c>
      <c r="E62" s="6">
        <f>(1-AMD!E51)*Yard!E$33</f>
        <v>6.7505792918695573E-2</v>
      </c>
      <c r="F62" s="6">
        <f>(1-AMD!F51)*Yard!F$33</f>
        <v>1.4682392453382778E-2</v>
      </c>
      <c r="G62" s="6">
        <f>(1-AMD!G51)*Yard!G$33</f>
        <v>4.7279512693028528E-3</v>
      </c>
      <c r="H62" s="6">
        <f>(1-AMD!H51)*Yard!H$33</f>
        <v>7.0823971312236875E-2</v>
      </c>
      <c r="I62" s="6">
        <f>(1-AMD!I51)*Yard!I$33</f>
        <v>5.4723063572238214E-3</v>
      </c>
      <c r="J62" s="6">
        <f>(1-AMD!J51)*Yard!J$33</f>
        <v>0</v>
      </c>
      <c r="K62" s="6">
        <f>(1-AMD!B51)*Yard!K$33</f>
        <v>0.12217934862048113</v>
      </c>
      <c r="L62" s="6">
        <f>(1-AMD!C51)*Yard!L$33</f>
        <v>0.15907021028476129</v>
      </c>
      <c r="M62" s="6">
        <f>(1-AMD!D51)*Yard!M$33</f>
        <v>1.4049981635264202E-2</v>
      </c>
      <c r="N62" s="6">
        <f>(1-AMD!E51)*Yard!N$33</f>
        <v>4.169145129905158E-2</v>
      </c>
      <c r="O62" s="6">
        <f>(1-AMD!F51)*Yard!O$33</f>
        <v>3.627127234316168E-2</v>
      </c>
      <c r="P62" s="6">
        <f>(1-AMD!G51)*Yard!P$33</f>
        <v>1.1679895402507804E-2</v>
      </c>
      <c r="Q62" s="6">
        <f>(1-AMD!H51)*Yard!Q$33</f>
        <v>0.17496300824587704</v>
      </c>
      <c r="R62" s="6">
        <f>(1-AMD!I51)*Yard!R$33</f>
        <v>6.7593723181792881E-2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0.23420673086940116</v>
      </c>
      <c r="D63" s="6">
        <f>(1-AMD!D52)*Yard!D$34</f>
        <v>2.06864645597667E-2</v>
      </c>
      <c r="E63" s="6">
        <f>(1-AMD!E52)*Yard!E$34</f>
        <v>6.1384331462640544E-2</v>
      </c>
      <c r="F63" s="6">
        <f>(1-AMD!F52)*Yard!F$34</f>
        <v>1.3350985242237132E-2</v>
      </c>
      <c r="G63" s="6">
        <f>(1-AMD!G52)*Yard!G$34</f>
        <v>4.2992181160458913E-3</v>
      </c>
      <c r="H63" s="6">
        <f>(1-AMD!H52)*Yard!H$34</f>
        <v>5.1521292529866626E-2</v>
      </c>
      <c r="I63" s="6">
        <f>(1-AMD!I52)*Yard!I$34</f>
        <v>0</v>
      </c>
      <c r="J63" s="6">
        <f>(1-AMD!J52)*Yard!J$34</f>
        <v>0</v>
      </c>
      <c r="K63" s="6">
        <f>(1-AMD!B52)*Yard!K$34</f>
        <v>0.11110005985178271</v>
      </c>
      <c r="L63" s="6">
        <f>(1-AMD!C52)*Yard!L$34</f>
        <v>0.14464563842264694</v>
      </c>
      <c r="M63" s="6">
        <f>(1-AMD!D52)*Yard!M$34</f>
        <v>1.2775921775806843E-2</v>
      </c>
      <c r="N63" s="6">
        <f>(1-AMD!E52)*Yard!N$34</f>
        <v>3.7910848166494961E-2</v>
      </c>
      <c r="O63" s="6">
        <f>(1-AMD!F52)*Yard!O$34</f>
        <v>3.2982173941219238E-2</v>
      </c>
      <c r="P63" s="6">
        <f>(1-AMD!G52)*Yard!P$34</f>
        <v>1.0620756231987749E-2</v>
      </c>
      <c r="Q63" s="6">
        <f>(1-AMD!H52)*Yard!Q$34</f>
        <v>0.12727781516233358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0.22966951560348098</v>
      </c>
      <c r="D64" s="6">
        <f>(1-AMD!D53)*Yard!D$35</f>
        <v>2.0285712017557196E-2</v>
      </c>
      <c r="E64" s="6">
        <f>(1-AMD!E53)*Yard!E$35</f>
        <v>6.0195151609582005E-2</v>
      </c>
      <c r="F64" s="6">
        <f>(1-AMD!F53)*Yard!F$35</f>
        <v>1.3092340694186412E-2</v>
      </c>
      <c r="G64" s="6">
        <f>(1-AMD!G53)*Yard!G$35</f>
        <v>4.2159306802184342E-3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0.10894775241922972</v>
      </c>
      <c r="L64" s="6">
        <f>(1-AMD!C53)*Yard!L$35</f>
        <v>0.14184346277054768</v>
      </c>
      <c r="M64" s="6">
        <f>(1-AMD!D53)*Yard!M$35</f>
        <v>1.2528417756164827E-2</v>
      </c>
      <c r="N64" s="6">
        <f>(1-AMD!E53)*Yard!N$35</f>
        <v>3.7176412916037023E-2</v>
      </c>
      <c r="O64" s="6">
        <f>(1-AMD!F53)*Yard!O$35</f>
        <v>3.2343220387007418E-2</v>
      </c>
      <c r="P64" s="6">
        <f>(1-AMD!G53)*Yard!P$35</f>
        <v>1.041500357435699E-2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0.18744484357624042</v>
      </c>
      <c r="D65" s="6">
        <f>(1-AMD!D54)*Yard!D$36</f>
        <v>1.127229951050783E-2</v>
      </c>
      <c r="E65" s="6">
        <f>(1-AMD!E54)*Yard!E$36</f>
        <v>2.6759239308390626E-2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9.4593341054785826E-2</v>
      </c>
      <c r="L65" s="6">
        <f>(1-AMD!C54)*Yard!L$36</f>
        <v>0.11576558439405969</v>
      </c>
      <c r="M65" s="6">
        <f>(1-AMD!D54)*Yard!M$36</f>
        <v>1.0877736046591069E-2</v>
      </c>
      <c r="N65" s="6">
        <f>(1-AMD!E54)*Yard!N$36</f>
        <v>2.5822587639096881E-2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0.1817118798772229</v>
      </c>
      <c r="D66" s="6">
        <f>(1-AMD!D55)*Yard!D$37</f>
        <v>1.6049822091854585E-2</v>
      </c>
      <c r="E66" s="6">
        <f>(1-AMD!E55)*Yard!E$37</f>
        <v>4.7625711796057797E-2</v>
      </c>
      <c r="F66" s="6">
        <f>(1-AMD!F55)*Yard!F$37</f>
        <v>1.0358509414201161E-2</v>
      </c>
      <c r="G66" s="6">
        <f>(1-AMD!G55)*Yard!G$37</f>
        <v>3.3355958770652778E-3</v>
      </c>
      <c r="H66" s="6">
        <f>(1-AMD!H55)*Yard!H$37</f>
        <v>4.996670508013102E-2</v>
      </c>
      <c r="I66" s="6">
        <f>(1-AMD!I55)*Yard!I$37</f>
        <v>3.8607425253529295E-3</v>
      </c>
      <c r="J66" s="6">
        <f>(1-AMD!J55)*Yard!J$37</f>
        <v>7.9513791482501098E-3</v>
      </c>
      <c r="K66" s="6">
        <f>(1-AMD!B55)*Yard!K$37</f>
        <v>8.619820897204189E-2</v>
      </c>
      <c r="L66" s="6">
        <f>(1-AMD!C55)*Yard!L$37</f>
        <v>0.11222491674877047</v>
      </c>
      <c r="M66" s="6">
        <f>(1-AMD!D55)*Yard!M$37</f>
        <v>9.9123400699391087E-3</v>
      </c>
      <c r="N66" s="6">
        <f>(1-AMD!E55)*Yard!N$37</f>
        <v>2.941355042402749E-2</v>
      </c>
      <c r="O66" s="6">
        <f>(1-AMD!F55)*Yard!O$37</f>
        <v>2.5589584069804012E-2</v>
      </c>
      <c r="P66" s="6">
        <f>(1-AMD!G55)*Yard!P$37</f>
        <v>8.2402310705083429E-3</v>
      </c>
      <c r="Q66" s="6">
        <f>(1-AMD!H55)*Yard!Q$37</f>
        <v>0.1234373739706373</v>
      </c>
      <c r="R66" s="6">
        <f>(1-AMD!I55)*Yard!R$37</f>
        <v>4.7687747084991711E-2</v>
      </c>
      <c r="S66" s="6">
        <f>(1-AMD!J55)*Yard!S$37</f>
        <v>9.8215137453116011E-2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0.37349842160506475</v>
      </c>
      <c r="D67" s="6">
        <f>(1-AMD!D56)*Yard!D$38</f>
        <v>3.298949536155886E-2</v>
      </c>
      <c r="E67" s="6">
        <f>(1-AMD!E56)*Yard!E$38</f>
        <v>9.7891938576961463E-2</v>
      </c>
      <c r="F67" s="6">
        <f>(1-AMD!F56)*Yard!F$38</f>
        <v>2.1291326241297072E-2</v>
      </c>
      <c r="G67" s="6">
        <f>(1-AMD!G56)*Yard!G$38</f>
        <v>6.8561273816440515E-3</v>
      </c>
      <c r="H67" s="6">
        <f>(1-AMD!H56)*Yard!H$38</f>
        <v>0.10270371696580527</v>
      </c>
      <c r="I67" s="6">
        <f>(1-AMD!I56)*Yard!I$38</f>
        <v>7.9355364130136823E-3</v>
      </c>
      <c r="J67" s="6">
        <f>(1-AMD!J56)*Yard!J$38</f>
        <v>1.6343607052337256E-2</v>
      </c>
      <c r="K67" s="6">
        <f>(1-AMD!B56)*Yard!K$38</f>
        <v>0.17717551003266419</v>
      </c>
      <c r="L67" s="6">
        <f>(1-AMD!C56)*Yard!L$38</f>
        <v>0.23067192579124049</v>
      </c>
      <c r="M67" s="6">
        <f>(1-AMD!D56)*Yard!M$38</f>
        <v>2.0374250561033133E-2</v>
      </c>
      <c r="N67" s="6">
        <f>(1-AMD!E56)*Yard!N$38</f>
        <v>6.0457877958216576E-2</v>
      </c>
      <c r="O67" s="6">
        <f>(1-AMD!F56)*Yard!O$38</f>
        <v>5.259793287076072E-2</v>
      </c>
      <c r="P67" s="6">
        <f>(1-AMD!G56)*Yard!P$38</f>
        <v>1.6937325730025984E-2</v>
      </c>
      <c r="Q67" s="6">
        <f>(1-AMD!H56)*Yard!Q$38</f>
        <v>0.25371849312360839</v>
      </c>
      <c r="R67" s="6">
        <f>(1-AMD!I56)*Yard!R$38</f>
        <v>9.8019448580799848E-2</v>
      </c>
      <c r="S67" s="6">
        <f>(1-AMD!J56)*Yard!S$38</f>
        <v>0.20187562222816149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0.39688163668699616</v>
      </c>
      <c r="D68" s="6">
        <f>(1-AMD!D57)*Yard!D$39</f>
        <v>3.5054833314444193E-2</v>
      </c>
      <c r="E68" s="6">
        <f>(1-AMD!E57)*Yard!E$39</f>
        <v>0.10402055418046383</v>
      </c>
      <c r="F68" s="6">
        <f>(1-AMD!F57)*Yard!F$39</f>
        <v>2.2624289467059387E-2</v>
      </c>
      <c r="G68" s="6">
        <f>(1-AMD!G57)*Yard!G$39</f>
        <v>7.2853615950181092E-3</v>
      </c>
      <c r="H68" s="6">
        <f>(1-AMD!H57)*Yard!H$39</f>
        <v>0.10913357841797658</v>
      </c>
      <c r="I68" s="6">
        <f>(1-AMD!I57)*Yard!I$39</f>
        <v>8.4323480298836625E-3</v>
      </c>
      <c r="J68" s="6">
        <f>(1-AMD!J57)*Yard!J$39</f>
        <v>1.736681372956245E-2</v>
      </c>
      <c r="K68" s="6">
        <f>(1-AMD!B57)*Yard!K$39</f>
        <v>0.18826774715790001</v>
      </c>
      <c r="L68" s="6">
        <f>(1-AMD!C57)*Yard!L$39</f>
        <v>0.24511335563975356</v>
      </c>
      <c r="M68" s="6">
        <f>(1-AMD!D57)*Yard!M$39</f>
        <v>2.1649799413299926E-2</v>
      </c>
      <c r="N68" s="6">
        <f>(1-AMD!E57)*Yard!N$39</f>
        <v>6.4242899478840237E-2</v>
      </c>
      <c r="O68" s="6">
        <f>(1-AMD!F57)*Yard!O$39</f>
        <v>5.589087523955736E-2</v>
      </c>
      <c r="P68" s="6">
        <f>(1-AMD!G57)*Yard!P$39</f>
        <v>1.7997702715706287E-2</v>
      </c>
      <c r="Q68" s="6">
        <f>(1-AMD!H57)*Yard!Q$39</f>
        <v>0.26960277469427096</v>
      </c>
      <c r="R68" s="6">
        <f>(1-AMD!I57)*Yard!R$39</f>
        <v>0.1041560470663504</v>
      </c>
      <c r="S68" s="6">
        <f>(1-AMD!J57)*Yard!S$39</f>
        <v>0.21451423278526652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0</v>
      </c>
      <c r="D69" s="6">
        <f>(1-AMD!D58)*Yard!D$40</f>
        <v>0</v>
      </c>
      <c r="E69" s="6">
        <f>(1-AMD!E58)*Yard!E$40</f>
        <v>0</v>
      </c>
      <c r="F69" s="6">
        <f>(1-AMD!F58)*Yard!F$40</f>
        <v>0</v>
      </c>
      <c r="G69" s="6">
        <f>(1-AMD!G58)*Yard!G$40</f>
        <v>0</v>
      </c>
      <c r="H69" s="6">
        <f>(1-AMD!H58)*Yard!H$40</f>
        <v>0</v>
      </c>
      <c r="I69" s="6">
        <f>(1-AMD!I58)*Yard!I$40</f>
        <v>0</v>
      </c>
      <c r="J69" s="6">
        <f>(1-AMD!J58)*Yard!J$40</f>
        <v>0</v>
      </c>
      <c r="K69" s="6">
        <f>(1-AMD!B58)*Yard!K$40</f>
        <v>0</v>
      </c>
      <c r="L69" s="6">
        <f>(1-AMD!C58)*Yard!L$40</f>
        <v>0</v>
      </c>
      <c r="M69" s="6">
        <f>(1-AMD!D58)*Yard!M$40</f>
        <v>0</v>
      </c>
      <c r="N69" s="6">
        <f>(1-AMD!E58)*Yard!N$40</f>
        <v>0</v>
      </c>
      <c r="O69" s="6">
        <f>(1-AMD!F58)*Yard!O$40</f>
        <v>0</v>
      </c>
      <c r="P69" s="6">
        <f>(1-AMD!G58)*Yard!P$40</f>
        <v>0</v>
      </c>
      <c r="Q69" s="6">
        <f>(1-AMD!H58)*Yard!Q$40</f>
        <v>0</v>
      </c>
      <c r="R69" s="6">
        <f>(1-AMD!I58)*Yard!R$40</f>
        <v>0</v>
      </c>
      <c r="S69" s="6">
        <f>(1-AMD!J58)*Yard!S$40</f>
        <v>0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0.37546912760261048</v>
      </c>
      <c r="D70" s="6">
        <f>(1-AMD!D59)*Yard!D$41</f>
        <v>3.3163559273490933E-2</v>
      </c>
      <c r="E70" s="6">
        <f>(1-AMD!E59)*Yard!E$41</f>
        <v>9.8408450078230916E-2</v>
      </c>
      <c r="F70" s="6">
        <f>(1-AMD!F59)*Yard!F$41</f>
        <v>2.1403666593738494E-2</v>
      </c>
      <c r="G70" s="6">
        <f>(1-AMD!G59)*Yard!G$41</f>
        <v>6.8923026653115969E-3</v>
      </c>
      <c r="H70" s="6">
        <f>(1-AMD!H59)*Yard!H$41</f>
        <v>0.10324561706306666</v>
      </c>
      <c r="I70" s="6">
        <f>(1-AMD!I59)*Yard!I$41</f>
        <v>7.9774070295899561E-3</v>
      </c>
      <c r="J70" s="6">
        <f>(1-AMD!J59)*Yard!J$41</f>
        <v>1.6429841538419313E-2</v>
      </c>
      <c r="K70" s="6">
        <f>(1-AMD!B59)*Yard!K$41</f>
        <v>0.17811034889687979</v>
      </c>
      <c r="L70" s="6">
        <f>(1-AMD!C59)*Yard!L$41</f>
        <v>0.23188903012509202</v>
      </c>
      <c r="M70" s="6">
        <f>(1-AMD!D59)*Yard!M$41</f>
        <v>2.0481752107100133E-2</v>
      </c>
      <c r="N70" s="6">
        <f>(1-AMD!E59)*Yard!N$41</f>
        <v>6.077687449421032E-2</v>
      </c>
      <c r="O70" s="6">
        <f>(1-AMD!F59)*Yard!O$41</f>
        <v>5.2875457635983225E-2</v>
      </c>
      <c r="P70" s="6">
        <f>(1-AMD!G59)*Yard!P$41</f>
        <v>1.7026692879839121E-2</v>
      </c>
      <c r="Q70" s="6">
        <f>(1-AMD!H59)*Yard!Q$41</f>
        <v>0.25505719906495689</v>
      </c>
      <c r="R70" s="6">
        <f>(1-AMD!I59)*Yard!R$41</f>
        <v>9.8536632868658977E-2</v>
      </c>
      <c r="S70" s="6">
        <f>(1-AMD!J59)*Yard!S$41</f>
        <v>0.20294078737069055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0.36157369120575694</v>
      </c>
      <c r="D79" s="6">
        <f>(1-AMD!D$41)*Yard!D$61</f>
        <v>3.1936235654314971E-2</v>
      </c>
      <c r="E79" s="6">
        <f>(1-AMD!E$41)*Yard!E$61</f>
        <v>9.4766530520939737E-2</v>
      </c>
      <c r="F79" s="6">
        <f>(1-AMD!F$41)*Yard!F$61</f>
        <v>2.0611555429468478E-2</v>
      </c>
      <c r="G79" s="6">
        <f>(1-AMD!G$41)*Yard!G$61</f>
        <v>6.6372309529574873E-3</v>
      </c>
      <c r="H79" s="6">
        <f>(1-AMD!H$41)*Yard!H$61</f>
        <v>9.9424682664774014E-2</v>
      </c>
      <c r="I79" s="6">
        <f>(1-AMD!I$41)*Yard!I$61</f>
        <v>7.6821775583967872E-3</v>
      </c>
      <c r="J79" s="6">
        <f>(1-AMD!J$41)*Yard!J$61</f>
        <v>0</v>
      </c>
      <c r="K79" s="6">
        <f>(1-AMD!B$41)*Yard!K$61</f>
        <v>0.17151880556408841</v>
      </c>
      <c r="L79" s="6">
        <f>(1-AMD!C$41)*Yard!L$61</f>
        <v>0.22330723462620458</v>
      </c>
      <c r="M79" s="6">
        <f>(1-AMD!D$41)*Yard!M$61</f>
        <v>1.9723759338113944E-2</v>
      </c>
      <c r="N79" s="6">
        <f>(1-AMD!E$41)*Yard!N$61</f>
        <v>5.8527631795280151E-2</v>
      </c>
      <c r="O79" s="6">
        <f>(1-AMD!F$41)*Yard!O$61</f>
        <v>5.0918632148821051E-2</v>
      </c>
      <c r="P79" s="6">
        <f>(1-AMD!G$41)*Yard!P$61</f>
        <v>1.639656563217105E-2</v>
      </c>
      <c r="Q79" s="6">
        <f>(1-AMD!H$41)*Yard!Q$61</f>
        <v>0.24561799134687851</v>
      </c>
      <c r="R79" s="6">
        <f>(1-AMD!I$41)*Yard!R$61</f>
        <v>9.4889969497081561E-2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0.39397141230622323</v>
      </c>
      <c r="D80" s="6">
        <f>(1-AMD!D$42)*Yard!D$62</f>
        <v>3.4797785819308813E-2</v>
      </c>
      <c r="E80" s="6">
        <f>(1-AMD!E$42)*Yard!E$62</f>
        <v>9.9112100406553522E-2</v>
      </c>
      <c r="F80" s="6">
        <f>(1-AMD!F$42)*Yard!F$62</f>
        <v>2.1556709315313921E-2</v>
      </c>
      <c r="G80" s="6">
        <f>(1-AMD!G$42)*Yard!G$62</f>
        <v>7.2319400330795088E-3</v>
      </c>
      <c r="H80" s="6">
        <f>(1-AMD!H$42)*Yard!H$62</f>
        <v>0.10398385460553931</v>
      </c>
      <c r="I80" s="6">
        <f>(1-AMD!I$42)*Yard!I$62</f>
        <v>8.034447914504533E-3</v>
      </c>
      <c r="J80" s="6">
        <f>(1-AMD!J$42)*Yard!J$62</f>
        <v>0</v>
      </c>
      <c r="K80" s="6">
        <f>(1-AMD!B$42)*Yard!K$62</f>
        <v>0.18836662729361958</v>
      </c>
      <c r="L80" s="6">
        <f>(1-AMD!C$42)*Yard!L$62</f>
        <v>0.24331600651171004</v>
      </c>
      <c r="M80" s="6">
        <f>(1-AMD!D$42)*Yard!M$62</f>
        <v>2.1491047361636935E-2</v>
      </c>
      <c r="N80" s="6">
        <f>(1-AMD!E$42)*Yard!N$62</f>
        <v>6.1211447619366512E-2</v>
      </c>
      <c r="O80" s="6">
        <f>(1-AMD!F$42)*Yard!O$62</f>
        <v>5.3253533229046524E-2</v>
      </c>
      <c r="P80" s="6">
        <f>(1-AMD!G$42)*Yard!P$62</f>
        <v>1.7865730489229962E-2</v>
      </c>
      <c r="Q80" s="6">
        <f>(1-AMD!H$42)*Yard!Q$62</f>
        <v>0.25688093556035368</v>
      </c>
      <c r="R80" s="6">
        <f>(1-AMD!I$42)*Yard!R$62</f>
        <v>9.9241199742892999E-2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3.9734344766155609E-2</v>
      </c>
      <c r="D81" s="6">
        <f>(1-AMD!D$43)*Yard!D$63</f>
        <v>3.5095623074512506E-3</v>
      </c>
      <c r="E81" s="6">
        <f>(1-AMD!E$43)*Yard!E$63</f>
        <v>1.3774361678527341E-2</v>
      </c>
      <c r="F81" s="6">
        <f>(1-AMD!F$43)*Yard!F$63</f>
        <v>2.9958996882320111E-3</v>
      </c>
      <c r="G81" s="6">
        <f>(1-AMD!G$43)*Yard!G$63</f>
        <v>7.2938388326305678E-4</v>
      </c>
      <c r="H81" s="6">
        <f>(1-AMD!H$43)*Yard!H$63</f>
        <v>1.4451426376686814E-2</v>
      </c>
      <c r="I81" s="6">
        <f>(1-AMD!I$43)*Yard!I$63</f>
        <v>1.116608274950426E-3</v>
      </c>
      <c r="J81" s="6">
        <f>(1-AMD!J$43)*Yard!J$63</f>
        <v>0</v>
      </c>
      <c r="K81" s="6">
        <f>(1-AMD!B$43)*Yard!K$63</f>
        <v>1.5222987107597169E-2</v>
      </c>
      <c r="L81" s="6">
        <f>(1-AMD!C$43)*Yard!L$63</f>
        <v>2.4539856923288063E-2</v>
      </c>
      <c r="M81" s="6">
        <f>(1-AMD!D$43)*Yard!M$63</f>
        <v>2.1674991092737518E-3</v>
      </c>
      <c r="N81" s="6">
        <f>(1-AMD!E$43)*Yard!N$63</f>
        <v>8.5070199795668419E-3</v>
      </c>
      <c r="O81" s="6">
        <f>(1-AMD!F$43)*Yard!O$63</f>
        <v>7.4010481499982199E-3</v>
      </c>
      <c r="P81" s="6">
        <f>(1-AMD!G$43)*Yard!P$63</f>
        <v>1.8018644820008115E-3</v>
      </c>
      <c r="Q81" s="6">
        <f>(1-AMD!H$43)*Yard!Q$63</f>
        <v>3.5700695477268098E-2</v>
      </c>
      <c r="R81" s="6">
        <f>(1-AMD!I$43)*Yard!R$63</f>
        <v>1.3792303594235954E-2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0.26245046782585291</v>
      </c>
      <c r="D82" s="6">
        <f>(1-AMD!D$44)*Yard!D$64</f>
        <v>2.3181111325110137E-2</v>
      </c>
      <c r="E82" s="6">
        <f>(1-AMD!E$44)*Yard!E$64</f>
        <v>6.8875017364558255E-2</v>
      </c>
      <c r="F82" s="6">
        <f>(1-AMD!F$44)*Yard!F$64</f>
        <v>1.4980196386967173E-2</v>
      </c>
      <c r="G82" s="6">
        <f>(1-AMD!G$44)*Yard!G$64</f>
        <v>4.817674546129116E-3</v>
      </c>
      <c r="H82" s="6">
        <f>(1-AMD!H$44)*Yard!H$64</f>
        <v>7.2260498589097194E-2</v>
      </c>
      <c r="I82" s="6">
        <f>(1-AMD!I$44)*Yard!I$64</f>
        <v>5.5833015076486876E-3</v>
      </c>
      <c r="J82" s="6">
        <f>(1-AMD!J$44)*Yard!J$64</f>
        <v>0</v>
      </c>
      <c r="K82" s="6">
        <f>(1-AMD!B$44)*Yard!K$64</f>
        <v>0.12482775444691815</v>
      </c>
      <c r="L82" s="6">
        <f>(1-AMD!C$44)*Yard!L$64</f>
        <v>0.16208891747932505</v>
      </c>
      <c r="M82" s="6">
        <f>(1-AMD!D$44)*Yard!M$64</f>
        <v>1.4316610946748331E-2</v>
      </c>
      <c r="N82" s="6">
        <f>(1-AMD!E$44)*Yard!N$64</f>
        <v>4.2537081752884003E-2</v>
      </c>
      <c r="O82" s="6">
        <f>(1-AMD!F$44)*Yard!O$64</f>
        <v>3.7006964950085271E-2</v>
      </c>
      <c r="P82" s="6">
        <f>(1-AMD!G$44)*Yard!P$64</f>
        <v>1.1901547113536443E-2</v>
      </c>
      <c r="Q82" s="6">
        <f>(1-AMD!H$44)*Yard!Q$64</f>
        <v>0.17851179447079346</v>
      </c>
      <c r="R82" s="6">
        <f>(1-AMD!I$44)*Yard!R$64</f>
        <v>6.8964731122975853E-2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0.34328068483478996</v>
      </c>
      <c r="D83" s="6">
        <f>(1-AMD!D$45)*Yard!D$65</f>
        <v>3.0320493755780002E-2</v>
      </c>
      <c r="E83" s="6">
        <f>(1-AMD!E$45)*Yard!E$65</f>
        <v>9.0271738910778082E-2</v>
      </c>
      <c r="F83" s="6">
        <f>(1-AMD!F$45)*Yard!F$65</f>
        <v>1.963394607828213E-2</v>
      </c>
      <c r="G83" s="6">
        <f>(1-AMD!G$45)*Yard!G$65</f>
        <v>6.3014352049229911E-3</v>
      </c>
      <c r="H83" s="6">
        <f>(1-AMD!H$45)*Yard!H$65</f>
        <v>9.4708954157800077E-2</v>
      </c>
      <c r="I83" s="6">
        <f>(1-AMD!I$45)*Yard!I$65</f>
        <v>7.317810655362131E-3</v>
      </c>
      <c r="J83" s="6">
        <f>(1-AMD!J$45)*Yard!J$65</f>
        <v>0</v>
      </c>
      <c r="K83" s="6">
        <f>(1-AMD!B$45)*Yard!K$65</f>
        <v>0.1726114740505349</v>
      </c>
      <c r="L83" s="6">
        <f>(1-AMD!C$45)*Yard!L$65</f>
        <v>0.21200950814594585</v>
      </c>
      <c r="M83" s="6">
        <f>(1-AMD!D$45)*Yard!M$65</f>
        <v>1.8725880167125761E-2</v>
      </c>
      <c r="N83" s="6">
        <f>(1-AMD!E$45)*Yard!N$65</f>
        <v>5.5751656913537201E-2</v>
      </c>
      <c r="O83" s="6">
        <f>(1-AMD!F$45)*Yard!O$65</f>
        <v>4.8503553330114517E-2</v>
      </c>
      <c r="P83" s="6">
        <f>(1-AMD!G$45)*Yard!P$65</f>
        <v>1.5567018331395231E-2</v>
      </c>
      <c r="Q83" s="6">
        <f>(1-AMD!H$45)*Yard!Q$65</f>
        <v>0.2339682909648774</v>
      </c>
      <c r="R83" s="6">
        <f>(1-AMD!I$45)*Yard!R$65</f>
        <v>9.0389323156655127E-2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4.0389213006220344E-2</v>
      </c>
      <c r="D84" s="6">
        <f>(1-AMD!D$46)*Yard!D$66</f>
        <v>3.56740397830814E-3</v>
      </c>
      <c r="E84" s="6">
        <f>(1-AMD!E$46)*Yard!E$66</f>
        <v>1.3987224921630953E-2</v>
      </c>
      <c r="F84" s="6">
        <f>(1-AMD!F$46)*Yard!F$66</f>
        <v>3.0421970730788381E-3</v>
      </c>
      <c r="G84" s="6">
        <f>(1-AMD!G$46)*Yard!G$66</f>
        <v>7.4140497843337174E-4</v>
      </c>
      <c r="H84" s="6">
        <f>(1-AMD!H$46)*Yard!H$66</f>
        <v>1.467475269538005E-2</v>
      </c>
      <c r="I84" s="6">
        <f>(1-AMD!I$46)*Yard!I$66</f>
        <v>1.1338638737381946E-3</v>
      </c>
      <c r="J84" s="6">
        <f>(1-AMD!J$46)*Yard!J$66</f>
        <v>0</v>
      </c>
      <c r="K84" s="6">
        <f>(1-AMD!B$46)*Yard!K$66</f>
        <v>1.5756758589465809E-2</v>
      </c>
      <c r="L84" s="6">
        <f>(1-AMD!C$46)*Yard!L$66</f>
        <v>2.4944302322082768E-2</v>
      </c>
      <c r="M84" s="6">
        <f>(1-AMD!D$46)*Yard!M$66</f>
        <v>2.2032220168839208E-3</v>
      </c>
      <c r="N84" s="6">
        <f>(1-AMD!E$46)*Yard!N$66</f>
        <v>8.6384839199119476E-3</v>
      </c>
      <c r="O84" s="6">
        <f>(1-AMD!F$46)*Yard!O$66</f>
        <v>7.5154208627483529E-3</v>
      </c>
      <c r="P84" s="6">
        <f>(1-AMD!G$46)*Yard!P$66</f>
        <v>1.8315613054694622E-3</v>
      </c>
      <c r="Q84" s="6">
        <f>(1-AMD!H$46)*Yard!Q$66</f>
        <v>3.6252399142214863E-2</v>
      </c>
      <c r="R84" s="6">
        <f>(1-AMD!I$46)*Yard!R$66</f>
        <v>1.4005444104225275E-2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0.31213428719833958</v>
      </c>
      <c r="D85" s="6">
        <f>(1-AMD!D$47)*Yard!D$67</f>
        <v>2.7569467564179596E-2</v>
      </c>
      <c r="E85" s="6">
        <f>(1-AMD!E$47)*Yard!E$67</f>
        <v>8.1651538874263005E-2</v>
      </c>
      <c r="F85" s="6">
        <f>(1-AMD!F$47)*Yard!F$67</f>
        <v>1.775906757540735E-2</v>
      </c>
      <c r="G85" s="6">
        <f>(1-AMD!G$47)*Yard!G$67</f>
        <v>5.7296960560474439E-3</v>
      </c>
      <c r="H85" s="6">
        <f>(1-AMD!H$47)*Yard!H$67</f>
        <v>8.5665036981281653E-2</v>
      </c>
      <c r="I85" s="6">
        <f>(1-AMD!I$47)*Yard!I$67</f>
        <v>6.6190206194139973E-3</v>
      </c>
      <c r="J85" s="6">
        <f>(1-AMD!J$47)*Yard!J$67</f>
        <v>0</v>
      </c>
      <c r="K85" s="6">
        <f>(1-AMD!B$47)*Yard!K$67</f>
        <v>0.15629024626144697</v>
      </c>
      <c r="L85" s="6">
        <f>(1-AMD!C$47)*Yard!L$67</f>
        <v>0.19277355128865908</v>
      </c>
      <c r="M85" s="6">
        <f>(1-AMD!D$47)*Yard!M$67</f>
        <v>1.7026851542609606E-2</v>
      </c>
      <c r="N85" s="6">
        <f>(1-AMD!E$47)*Yard!N$67</f>
        <v>5.0427837512685161E-2</v>
      </c>
      <c r="O85" s="6">
        <f>(1-AMD!F$47)*Yard!O$67</f>
        <v>4.3871867519778986E-2</v>
      </c>
      <c r="P85" s="6">
        <f>(1-AMD!G$47)*Yard!P$67</f>
        <v>1.4154598220438821E-2</v>
      </c>
      <c r="Q85" s="6">
        <f>(1-AMD!H$47)*Yard!Q$67</f>
        <v>0.21162626571252013</v>
      </c>
      <c r="R85" s="6">
        <f>(1-AMD!I$47)*Yard!R$67</f>
        <v>8.1757894802918799E-2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0.31321080325614725</v>
      </c>
      <c r="D86" s="6">
        <f>(1-AMD!D$48)*Yard!D$68</f>
        <v>2.766455155768905E-2</v>
      </c>
      <c r="E86" s="6">
        <f>(1-AMD!E$48)*Yard!E$68</f>
        <v>8.2368996362212496E-2</v>
      </c>
      <c r="F86" s="6">
        <f>(1-AMD!F$48)*Yard!F$68</f>
        <v>1.7915113330167678E-2</v>
      </c>
      <c r="G86" s="6">
        <f>(1-AMD!G$48)*Yard!G$68</f>
        <v>5.7494571334544024E-3</v>
      </c>
      <c r="H86" s="6">
        <f>(1-AMD!H$48)*Yard!H$68</f>
        <v>8.6417760360229051E-2</v>
      </c>
      <c r="I86" s="6">
        <f>(1-AMD!I$48)*Yard!I$68</f>
        <v>0</v>
      </c>
      <c r="J86" s="6">
        <f>(1-AMD!J$48)*Yard!J$68</f>
        <v>0</v>
      </c>
      <c r="K86" s="6">
        <f>(1-AMD!B$48)*Yard!K$68</f>
        <v>0.15777876704954608</v>
      </c>
      <c r="L86" s="6">
        <f>(1-AMD!C$48)*Yard!L$68</f>
        <v>0.19343840559013784</v>
      </c>
      <c r="M86" s="6">
        <f>(1-AMD!D$48)*Yard!M$68</f>
        <v>1.7085575238952128E-2</v>
      </c>
      <c r="N86" s="6">
        <f>(1-AMD!E$48)*Yard!N$68</f>
        <v>5.087093791377241E-2</v>
      </c>
      <c r="O86" s="6">
        <f>(1-AMD!F$48)*Yard!O$68</f>
        <v>4.4257361783529042E-2</v>
      </c>
      <c r="P86" s="6">
        <f>(1-AMD!G$48)*Yard!P$68</f>
        <v>1.420341583805106E-2</v>
      </c>
      <c r="Q86" s="6">
        <f>(1-AMD!H$48)*Yard!Q$68</f>
        <v>0.21348578790984268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0.30822421927009996</v>
      </c>
      <c r="D87" s="6">
        <f>(1-AMD!D$49)*Yard!D$69</f>
        <v>1.8535563047333694E-2</v>
      </c>
      <c r="E87" s="6">
        <f>(1-AMD!E$49)*Yard!E$69</f>
        <v>4.4288347266660283E-2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0.16586325290369514</v>
      </c>
      <c r="L87" s="6">
        <f>(1-AMD!C$49)*Yard!L$69</f>
        <v>0.19035870065795063</v>
      </c>
      <c r="M87" s="6">
        <f>(1-AMD!D$49)*Yard!M$69</f>
        <v>1.7886764108413906E-2</v>
      </c>
      <c r="N87" s="6">
        <f>(1-AMD!E$49)*Yard!N$69</f>
        <v>4.2738125531299825E-2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2.2735396565753669</v>
      </c>
      <c r="D88" s="6">
        <f>(1-AMD!D$50)*Yard!D$70</f>
        <v>0.20081189535580124</v>
      </c>
      <c r="E88" s="6">
        <f>(1-AMD!E$50)*Yard!E$70</f>
        <v>0.50726259941067464</v>
      </c>
      <c r="F88" s="6">
        <f>(1-AMD!F$50)*Yard!F$70</f>
        <v>0.11032873238657954</v>
      </c>
      <c r="G88" s="6">
        <f>(1-AMD!G$50)*Yard!G$70</f>
        <v>4.1734252652832676E-2</v>
      </c>
      <c r="H88" s="6">
        <f>(1-AMD!H$50)*Yard!H$70</f>
        <v>0.53219657506582074</v>
      </c>
      <c r="I88" s="6">
        <f>(1-AMD!I$50)*Yard!I$70</f>
        <v>4.1120861299714283E-2</v>
      </c>
      <c r="J88" s="6">
        <f>(1-AMD!J$50)*Yard!J$70</f>
        <v>0</v>
      </c>
      <c r="K88" s="6">
        <f>(1-AMD!B$50)*Yard!K$70</f>
        <v>0.95408833371130308</v>
      </c>
      <c r="L88" s="6">
        <f>(1-AMD!C$50)*Yard!L$70</f>
        <v>1.4041338345990053</v>
      </c>
      <c r="M88" s="6">
        <f>(1-AMD!D$50)*Yard!M$70</f>
        <v>0.12402105054273038</v>
      </c>
      <c r="N88" s="6">
        <f>(1-AMD!E$50)*Yard!N$70</f>
        <v>0.31328443152474139</v>
      </c>
      <c r="O88" s="6">
        <f>(1-AMD!F$50)*Yard!O$70</f>
        <v>0.27255527410639646</v>
      </c>
      <c r="P88" s="6">
        <f>(1-AMD!G$50)*Yard!P$70</f>
        <v>0.1030999851567411</v>
      </c>
      <c r="Q88" s="6">
        <f>(1-AMD!H$50)*Yard!Q$70</f>
        <v>1.3147344327976211</v>
      </c>
      <c r="R88" s="6">
        <f>(1-AMD!I$50)*Yard!R$70</f>
        <v>0.50792333876202667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2.1531645154806767</v>
      </c>
      <c r="D89" s="6">
        <f>(1-AMD!D$51)*Yard!D$71</f>
        <v>0.19017968132468194</v>
      </c>
      <c r="E89" s="6">
        <f>(1-AMD!E$51)*Yard!E$71</f>
        <v>0.45558509099524802</v>
      </c>
      <c r="F89" s="6">
        <f>(1-AMD!F$51)*Yard!F$71</f>
        <v>9.9088964260574008E-2</v>
      </c>
      <c r="G89" s="6">
        <f>(1-AMD!G$51)*Yard!G$71</f>
        <v>3.9524585213324054E-2</v>
      </c>
      <c r="H89" s="6">
        <f>(1-AMD!H$51)*Yard!H$71</f>
        <v>0.47797891143641658</v>
      </c>
      <c r="I89" s="6">
        <f>(1-AMD!I$51)*Yard!I$71</f>
        <v>3.6931662927245312E-2</v>
      </c>
      <c r="J89" s="6">
        <f>(1-AMD!J$51)*Yard!J$71</f>
        <v>0</v>
      </c>
      <c r="K89" s="6">
        <f>(1-AMD!B$51)*Yard!K$71</f>
        <v>0.86360108564758542</v>
      </c>
      <c r="L89" s="6">
        <f>(1-AMD!C$51)*Yard!L$71</f>
        <v>1.3297903728666145</v>
      </c>
      <c r="M89" s="6">
        <f>(1-AMD!D$51)*Yard!M$71</f>
        <v>0.11745461506639455</v>
      </c>
      <c r="N89" s="6">
        <f>(1-AMD!E$51)*Yard!N$71</f>
        <v>0.28136849909575717</v>
      </c>
      <c r="O89" s="6">
        <f>(1-AMD!F$51)*Yard!O$71</f>
        <v>0.24478863511573207</v>
      </c>
      <c r="P89" s="6">
        <f>(1-AMD!G$51)*Yard!P$71</f>
        <v>9.7641239264972784E-2</v>
      </c>
      <c r="Q89" s="6">
        <f>(1-AMD!H$51)*Yard!Q$71</f>
        <v>1.1807955226672786</v>
      </c>
      <c r="R89" s="6">
        <f>(1-AMD!I$51)*Yard!R$71</f>
        <v>0.45617851735441495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1.8170455394272917</v>
      </c>
      <c r="D90" s="6">
        <f>(1-AMD!D$52)*Yard!D$72</f>
        <v>0.16049175023840317</v>
      </c>
      <c r="E90" s="6">
        <f>(1-AMD!E$52)*Yard!E$72</f>
        <v>0.39252842623683626</v>
      </c>
      <c r="F90" s="6">
        <f>(1-AMD!F$52)*Yard!F$72</f>
        <v>8.5374249437514885E-2</v>
      </c>
      <c r="G90" s="6">
        <f>(1-AMD!G$52)*Yard!G$72</f>
        <v>3.3354613984780249E-2</v>
      </c>
      <c r="H90" s="6">
        <f>(1-AMD!H$52)*Yard!H$72</f>
        <v>0.32945820851277985</v>
      </c>
      <c r="I90" s="6">
        <f>(1-AMD!I$52)*Yard!I$72</f>
        <v>0</v>
      </c>
      <c r="J90" s="6">
        <f>(1-AMD!J$52)*Yard!J$72</f>
        <v>0</v>
      </c>
      <c r="K90" s="6">
        <f>(1-AMD!B$52)*Yard!K$72</f>
        <v>0.76095691980732749</v>
      </c>
      <c r="L90" s="6">
        <f>(1-AMD!C$52)*Yard!L$72</f>
        <v>1.1222039226534528</v>
      </c>
      <c r="M90" s="6">
        <f>(1-AMD!D$52)*Yard!M$72</f>
        <v>9.9119404419451621E-2</v>
      </c>
      <c r="N90" s="6">
        <f>(1-AMD!E$52)*Yard!N$72</f>
        <v>0.24242482101731075</v>
      </c>
      <c r="O90" s="6">
        <f>(1-AMD!F$52)*Yard!O$72</f>
        <v>0.21090790634244802</v>
      </c>
      <c r="P90" s="6">
        <f>(1-AMD!G$52)*Yard!P$72</f>
        <v>8.2398988556136601E-2</v>
      </c>
      <c r="Q90" s="6">
        <f>(1-AMD!H$52)*Yard!Q$72</f>
        <v>0.81389109061064324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1.7195030902255488</v>
      </c>
      <c r="D91" s="6">
        <f>(1-AMD!D$53)*Yard!D$73</f>
        <v>0.15187624883503031</v>
      </c>
      <c r="E91" s="6">
        <f>(1-AMD!E$53)*Yard!E$73</f>
        <v>0.37145675618473911</v>
      </c>
      <c r="F91" s="6">
        <f>(1-AMD!F$53)*Yard!F$73</f>
        <v>8.0791197880358809E-2</v>
      </c>
      <c r="G91" s="6">
        <f>(1-AMD!G$53)*Yard!G$73</f>
        <v>3.1564075074412799E-2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0.72010730977586068</v>
      </c>
      <c r="L91" s="6">
        <f>(1-AMD!C$53)*Yard!L$73</f>
        <v>1.0619618886789375</v>
      </c>
      <c r="M91" s="6">
        <f>(1-AMD!D$53)*Yard!M$73</f>
        <v>9.379848688562982E-2</v>
      </c>
      <c r="N91" s="6">
        <f>(1-AMD!E$53)*Yard!N$73</f>
        <v>0.22941099705075468</v>
      </c>
      <c r="O91" s="6">
        <f>(1-AMD!F$53)*Yard!O$73</f>
        <v>0.19958597010350357</v>
      </c>
      <c r="P91" s="6">
        <f>(1-AMD!G$53)*Yard!P$73</f>
        <v>7.7975654643412967E-2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1.5335709358724714</v>
      </c>
      <c r="D92" s="6">
        <f>(1-AMD!D$54)*Yard!D$74</f>
        <v>9.2223774097755423E-2</v>
      </c>
      <c r="E92" s="6">
        <f>(1-AMD!E$54)*Yard!E$74</f>
        <v>0.18044766963754491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0.68323526526858147</v>
      </c>
      <c r="L92" s="6">
        <f>(1-AMD!C$54)*Yard!L$74</f>
        <v>0.94713053831652683</v>
      </c>
      <c r="M92" s="6">
        <f>(1-AMD!D$54)*Yard!M$74</f>
        <v>8.8995672171474347E-2</v>
      </c>
      <c r="N92" s="6">
        <f>(1-AMD!E$54)*Yard!N$74</f>
        <v>0.17413147323755321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0.18926797481854588</v>
      </c>
      <c r="D93" s="6">
        <f>(1-AMD!D$55)*Yard!D$75</f>
        <v>1.6717219180032515E-2</v>
      </c>
      <c r="E93" s="6">
        <f>(1-AMD!E$55)*Yard!E$75</f>
        <v>4.955967853430425E-2</v>
      </c>
      <c r="F93" s="6">
        <f>(1-AMD!F$55)*Yard!F$75</f>
        <v>1.0779143813339656E-2</v>
      </c>
      <c r="G93" s="6">
        <f>(1-AMD!G$55)*Yard!G$75</f>
        <v>3.4742994067960822E-3</v>
      </c>
      <c r="H93" s="6">
        <f>(1-AMD!H$55)*Yard!H$75</f>
        <v>5.1995733980707844E-2</v>
      </c>
      <c r="I93" s="6">
        <f>(1-AMD!I$55)*Yard!I$75</f>
        <v>4.017518085179507E-3</v>
      </c>
      <c r="J93" s="6">
        <f>(1-AMD!J$55)*Yard!J$75</f>
        <v>8.2742657197254592E-3</v>
      </c>
      <c r="K93" s="6">
        <f>(1-AMD!B$55)*Yard!K$75</f>
        <v>8.9592871809231048E-2</v>
      </c>
      <c r="L93" s="6">
        <f>(1-AMD!C$55)*Yard!L$75</f>
        <v>0.11689154683541499</v>
      </c>
      <c r="M93" s="6">
        <f>(1-AMD!D$55)*Yard!M$75</f>
        <v>1.0324523261867712E-2</v>
      </c>
      <c r="N93" s="6">
        <f>(1-AMD!E$55)*Yard!N$75</f>
        <v>3.0607964660131631E-2</v>
      </c>
      <c r="O93" s="6">
        <f>(1-AMD!F$55)*Yard!O$75</f>
        <v>2.6628716138810876E-2</v>
      </c>
      <c r="P93" s="6">
        <f>(1-AMD!G$55)*Yard!P$75</f>
        <v>8.5828832314417403E-3</v>
      </c>
      <c r="Q93" s="6">
        <f>(1-AMD!H$55)*Yard!Q$75</f>
        <v>0.12844987176884262</v>
      </c>
      <c r="R93" s="6">
        <f>(1-AMD!I$55)*Yard!R$75</f>
        <v>4.962423292858844E-2</v>
      </c>
      <c r="S93" s="6">
        <f>(1-AMD!J$55)*Yard!S$75</f>
        <v>0.1022034202915964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0.26112854166654031</v>
      </c>
      <c r="D94" s="6">
        <f>(1-AMD!D$56)*Yard!D$76</f>
        <v>2.3064351321912379E-2</v>
      </c>
      <c r="E94" s="6">
        <f>(1-AMD!E$56)*Yard!E$76</f>
        <v>6.1900734063481733E-2</v>
      </c>
      <c r="F94" s="6">
        <f>(1-AMD!F$56)*Yard!F$76</f>
        <v>1.3463301909024972E-2</v>
      </c>
      <c r="G94" s="6">
        <f>(1-AMD!G$56)*Yard!G$76</f>
        <v>4.7934085958248919E-3</v>
      </c>
      <c r="H94" s="6">
        <f>(1-AMD!H$56)*Yard!H$76</f>
        <v>6.4943401506276949E-2</v>
      </c>
      <c r="I94" s="6">
        <f>(1-AMD!I$56)*Yard!I$76</f>
        <v>5.017936474583636E-3</v>
      </c>
      <c r="J94" s="6">
        <f>(1-AMD!J$56)*Yard!J$76</f>
        <v>1.0334674013932225E-2</v>
      </c>
      <c r="K94" s="6">
        <f>(1-AMD!B$56)*Yard!K$76</f>
        <v>8.942421071389775E-2</v>
      </c>
      <c r="L94" s="6">
        <f>(1-AMD!C$56)*Yard!L$76</f>
        <v>0.16127249835869786</v>
      </c>
      <c r="M94" s="6">
        <f>(1-AMD!D$56)*Yard!M$76</f>
        <v>1.424450018741158E-2</v>
      </c>
      <c r="N94" s="6">
        <f>(1-AMD!E$56)*Yard!N$76</f>
        <v>3.8229777445788128E-2</v>
      </c>
      <c r="O94" s="6">
        <f>(1-AMD!F$56)*Yard!O$76</f>
        <v>3.3259640193580534E-2</v>
      </c>
      <c r="P94" s="6">
        <f>(1-AMD!G$56)*Yard!P$76</f>
        <v>1.184160069166108E-2</v>
      </c>
      <c r="Q94" s="6">
        <f>(1-AMD!H$56)*Yard!Q$76</f>
        <v>0.16043569264372509</v>
      </c>
      <c r="R94" s="6">
        <f>(1-AMD!I$56)*Yard!R$76</f>
        <v>6.1981363407968851E-2</v>
      </c>
      <c r="S94" s="6">
        <f>(1-AMD!J$56)*Yard!S$76</f>
        <v>0.12765350637755454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0.42412046722962565</v>
      </c>
      <c r="D95" s="6">
        <f>(1-AMD!D$57)*Yard!D$77</f>
        <v>3.7460721055492092E-2</v>
      </c>
      <c r="E95" s="6">
        <f>(1-AMD!E$57)*Yard!E$77</f>
        <v>9.8432118183879494E-2</v>
      </c>
      <c r="F95" s="6">
        <f>(1-AMD!F$57)*Yard!F$77</f>
        <v>2.1408814365518305E-2</v>
      </c>
      <c r="G95" s="6">
        <f>(1-AMD!G$57)*Yard!G$77</f>
        <v>7.7853714508154537E-3</v>
      </c>
      <c r="H95" s="6">
        <f>(1-AMD!H$57)*Yard!H$77</f>
        <v>0.10327044855030638</v>
      </c>
      <c r="I95" s="6">
        <f>(1-AMD!I$57)*Yard!I$77</f>
        <v>7.9793256667824736E-3</v>
      </c>
      <c r="J95" s="6">
        <f>(1-AMD!J$57)*Yard!J$77</f>
        <v>1.6433793061129118E-2</v>
      </c>
      <c r="K95" s="6">
        <f>(1-AMD!B$57)*Yard!K$77</f>
        <v>0.14777071610586989</v>
      </c>
      <c r="L95" s="6">
        <f>(1-AMD!C$57)*Yard!L$77</f>
        <v>0.26193600637698605</v>
      </c>
      <c r="M95" s="6">
        <f>(1-AMD!D$57)*Yard!M$77</f>
        <v>2.3135671177041621E-2</v>
      </c>
      <c r="N95" s="6">
        <f>(1-AMD!E$57)*Yard!N$77</f>
        <v>6.0791491871939322E-2</v>
      </c>
      <c r="O95" s="6">
        <f>(1-AMD!F$57)*Yard!O$77</f>
        <v>5.2888174652830355E-2</v>
      </c>
      <c r="P95" s="6">
        <f>(1-AMD!G$57)*Yard!P$77</f>
        <v>1.9232923318307189E-2</v>
      </c>
      <c r="Q95" s="6">
        <f>(1-AMD!H$57)*Yard!Q$77</f>
        <v>0.2551185425850418</v>
      </c>
      <c r="R95" s="6">
        <f>(1-AMD!I$57)*Yard!R$77</f>
        <v>9.8560331803406301E-2</v>
      </c>
      <c r="S95" s="6">
        <f>(1-AMD!J$57)*Yard!S$77</f>
        <v>0.20298959643121406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0.12135423125955258</v>
      </c>
      <c r="D96" s="6">
        <f>(1-AMD!D$58)*Yard!D$78</f>
        <v>1.0718692818133889E-2</v>
      </c>
      <c r="E96" s="6">
        <f>(1-AMD!E$58)*Yard!E$78</f>
        <v>3.7826543933417903E-2</v>
      </c>
      <c r="F96" s="6">
        <f>(1-AMD!F$58)*Yard!F$78</f>
        <v>8.2272074613578047E-3</v>
      </c>
      <c r="G96" s="6">
        <f>(1-AMD!G$58)*Yard!G$78</f>
        <v>2.2276401175712504E-3</v>
      </c>
      <c r="H96" s="6">
        <f>(1-AMD!H$58)*Yard!H$78</f>
        <v>3.9685869116567428E-2</v>
      </c>
      <c r="I96" s="6">
        <f>(1-AMD!I$58)*Yard!I$78</f>
        <v>3.0663803488384946E-3</v>
      </c>
      <c r="J96" s="6">
        <f>(1-AMD!J$58)*Yard!J$78</f>
        <v>6.3153532270659347E-3</v>
      </c>
      <c r="K96" s="6">
        <f>(1-AMD!B$58)*Yard!K$78</f>
        <v>8.9271619535795196E-2</v>
      </c>
      <c r="L96" s="6">
        <f>(1-AMD!C$58)*Yard!L$78</f>
        <v>7.494814598482083E-2</v>
      </c>
      <c r="M96" s="6">
        <f>(1-AMD!D$58)*Yard!M$78</f>
        <v>6.6198446132607596E-3</v>
      </c>
      <c r="N96" s="6">
        <f>(1-AMD!E$58)*Yard!N$78</f>
        <v>2.336160270142933E-2</v>
      </c>
      <c r="O96" s="6">
        <f>(1-AMD!F$58)*Yard!O$78</f>
        <v>2.0324431689322384E-2</v>
      </c>
      <c r="P96" s="6">
        <f>(1-AMD!G$58)*Yard!P$78</f>
        <v>5.5031454610357878E-3</v>
      </c>
      <c r="Q96" s="6">
        <f>(1-AMD!H$58)*Yard!Q$78</f>
        <v>9.803967381150068E-2</v>
      </c>
      <c r="R96" s="6">
        <f>(1-AMD!I$58)*Yard!R$78</f>
        <v>3.7875815230240278E-2</v>
      </c>
      <c r="S96" s="6">
        <f>(1-AMD!J$58)*Yard!S$78</f>
        <v>7.8007006545243687E-2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5.0510499661155697</v>
      </c>
      <c r="D97" s="6">
        <f>(1-AMD!D$59)*Yard!D$79</f>
        <v>0.44613733228668617</v>
      </c>
      <c r="E97" s="6">
        <f>(1-AMD!E$59)*Yard!E$79</f>
        <v>1.0981984228916186</v>
      </c>
      <c r="F97" s="6">
        <f>(1-AMD!F$59)*Yard!F$79</f>
        <v>0.23885624535957736</v>
      </c>
      <c r="G97" s="6">
        <f>(1-AMD!G$59)*Yard!G$79</f>
        <v>9.2719647461738039E-2</v>
      </c>
      <c r="H97" s="6">
        <f>(1-AMD!H$59)*Yard!H$79</f>
        <v>1.1521792461825766</v>
      </c>
      <c r="I97" s="6">
        <f>(1-AMD!I$59)*Yard!I$79</f>
        <v>8.9024629609507383E-2</v>
      </c>
      <c r="J97" s="6">
        <f>(1-AMD!J$59)*Yard!J$79</f>
        <v>0.18335037338264781</v>
      </c>
      <c r="K97" s="6">
        <f>(1-AMD!B$59)*Yard!K$79</f>
        <v>1.5477878299831207</v>
      </c>
      <c r="L97" s="6">
        <f>(1-AMD!C$59)*Yard!L$79</f>
        <v>3.1195190007621143</v>
      </c>
      <c r="M97" s="6">
        <f>(1-AMD!D$59)*Yard!M$79</f>
        <v>0.27553358100868885</v>
      </c>
      <c r="N97" s="6">
        <f>(1-AMD!E$59)*Yard!N$79</f>
        <v>0.67824528955352803</v>
      </c>
      <c r="O97" s="6">
        <f>(1-AMD!F$59)*Yard!O$79</f>
        <v>0.59006867946144625</v>
      </c>
      <c r="P97" s="6">
        <f>(1-AMD!G$59)*Yard!P$79</f>
        <v>0.22905392260317919</v>
      </c>
      <c r="Q97" s="6">
        <f>(1-AMD!H$59)*Yard!Q$79</f>
        <v>2.8463349797463318</v>
      </c>
      <c r="R97" s="6">
        <f>(1-AMD!I$59)*Yard!R$79</f>
        <v>1.0996288908867757</v>
      </c>
      <c r="S97" s="6">
        <f>(1-AMD!J$59)*Yard!S$79</f>
        <v>2.2647369453914092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3.4441752203716161E-2</v>
      </c>
      <c r="D106" s="6">
        <f>(1-AMD!D$42)*Yard!D$94</f>
        <v>3.0420905654318471E-3</v>
      </c>
      <c r="E106" s="6">
        <f>(1-AMD!E$42)*Yard!E$94</f>
        <v>1.2014776940457604E-2</v>
      </c>
      <c r="F106" s="6">
        <f>(1-AMD!F$42)*Yard!F$94</f>
        <v>2.6131930705875317E-3</v>
      </c>
      <c r="G106" s="6">
        <f>(1-AMD!G$42)*Yard!G$94</f>
        <v>6.3223035680024312E-4</v>
      </c>
      <c r="H106" s="6">
        <f>(1-AMD!H$42)*Yard!H$94</f>
        <v>1.2605351045631968E-2</v>
      </c>
      <c r="I106" s="6">
        <f>(1-AMD!I$42)*Yard!I$94</f>
        <v>9.7396886088102529E-4</v>
      </c>
      <c r="J106" s="6">
        <f>(1-AMD!J$42)*Yard!J$94</f>
        <v>0</v>
      </c>
      <c r="K106" s="6">
        <f>(1-AMD!B$42)*Yard!K$94</f>
        <v>4.3602248569953464E-3</v>
      </c>
      <c r="L106" s="6">
        <f>(1-AMD!C$42)*Yard!L$94</f>
        <v>2.1271161667335347E-2</v>
      </c>
      <c r="M106" s="6">
        <f>(1-AMD!D$42)*Yard!M$94</f>
        <v>1.8787894367637474E-3</v>
      </c>
      <c r="N106" s="6">
        <f>(1-AMD!E$42)*Yard!N$94</f>
        <v>7.4203037402339632E-3</v>
      </c>
      <c r="O106" s="6">
        <f>(1-AMD!F$42)*Yard!O$94</f>
        <v>6.4556125883084804E-3</v>
      </c>
      <c r="P106" s="6">
        <f>(1-AMD!G$42)*Yard!P$94</f>
        <v>1.5618571379239006E-3</v>
      </c>
      <c r="Q106" s="6">
        <f>(1-AMD!H$42)*Yard!Q$94</f>
        <v>3.1140164806855768E-2</v>
      </c>
      <c r="R106" s="6">
        <f>(1-AMD!I$42)*Yard!R$94</f>
        <v>1.2030426893620914E-2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3.9832364926517427E-2</v>
      </c>
      <c r="D107" s="6">
        <f>(1-AMD!D$45)*Yard!D$95</f>
        <v>3.5182200030091037E-3</v>
      </c>
      <c r="E107" s="6">
        <f>(1-AMD!E$45)*Yard!E$95</f>
        <v>1.3886141186627472E-2</v>
      </c>
      <c r="F107" s="6">
        <f>(1-AMD!F$45)*Yard!F$95</f>
        <v>3.0202115366706902E-3</v>
      </c>
      <c r="G107" s="6">
        <f>(1-AMD!G$45)*Yard!G$95</f>
        <v>7.3118319128294526E-4</v>
      </c>
      <c r="H107" s="6">
        <f>(1-AMD!H$45)*Yard!H$95</f>
        <v>1.4568700292490079E-2</v>
      </c>
      <c r="I107" s="6">
        <f>(1-AMD!I$45)*Yard!I$95</f>
        <v>1.1256695967472152E-3</v>
      </c>
      <c r="J107" s="6">
        <f>(1-AMD!J$45)*Yard!J$95</f>
        <v>0</v>
      </c>
      <c r="K107" s="6">
        <f>(1-AMD!B$45)*Yard!K$95</f>
        <v>8.2427693484715837E-3</v>
      </c>
      <c r="L107" s="6">
        <f>(1-AMD!C$45)*Yard!L$95</f>
        <v>2.4600393990780504E-2</v>
      </c>
      <c r="M107" s="6">
        <f>(1-AMD!D$45)*Yard!M$95</f>
        <v>2.1728460858383698E-3</v>
      </c>
      <c r="N107" s="6">
        <f>(1-AMD!E$45)*Yard!N$95</f>
        <v>8.5760547944574907E-3</v>
      </c>
      <c r="O107" s="6">
        <f>(1-AMD!F$45)*Yard!O$95</f>
        <v>7.4611079582811574E-3</v>
      </c>
      <c r="P107" s="6">
        <f>(1-AMD!G$45)*Yard!P$95</f>
        <v>1.8063094790560141E-3</v>
      </c>
      <c r="Q107" s="6">
        <f>(1-AMD!H$45)*Yard!Q$95</f>
        <v>3.5990408080466434E-2</v>
      </c>
      <c r="R107" s="6">
        <f>(1-AMD!I$45)*Yard!R$95</f>
        <v>1.3904228701715501E-2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2.7983636095288929E-2</v>
      </c>
      <c r="D108" s="6">
        <f>(1-AMD!D$47)*Yard!D$96</f>
        <v>2.4716731845823873E-3</v>
      </c>
      <c r="E108" s="6">
        <f>(1-AMD!E$47)*Yard!E$96</f>
        <v>9.7797980454249374E-3</v>
      </c>
      <c r="F108" s="6">
        <f>(1-AMD!F$47)*Yard!F$96</f>
        <v>2.1270890513158851E-3</v>
      </c>
      <c r="G108" s="6">
        <f>(1-AMD!G$47)*Yard!G$96</f>
        <v>5.1368188611448636E-4</v>
      </c>
      <c r="H108" s="6">
        <f>(1-AMD!H$47)*Yard!H$96</f>
        <v>1.0260514042741061E-2</v>
      </c>
      <c r="I108" s="6">
        <f>(1-AMD!I$47)*Yard!I$96</f>
        <v>7.9279197684266128E-4</v>
      </c>
      <c r="J108" s="6">
        <f>(1-AMD!J$47)*Yard!J$96</f>
        <v>0</v>
      </c>
      <c r="K108" s="6">
        <f>(1-AMD!B$47)*Yard!K$96</f>
        <v>1.427703826709372E-3</v>
      </c>
      <c r="L108" s="6">
        <f>(1-AMD!C$47)*Yard!L$96</f>
        <v>1.7282641251874134E-2</v>
      </c>
      <c r="M108" s="6">
        <f>(1-AMD!D$47)*Yard!M$96</f>
        <v>1.5265007304824879E-3</v>
      </c>
      <c r="N108" s="6">
        <f>(1-AMD!E$47)*Yard!N$96</f>
        <v>6.0399849597570273E-3</v>
      </c>
      <c r="O108" s="6">
        <f>(1-AMD!F$47)*Yard!O$96</f>
        <v>5.2547448601035218E-3</v>
      </c>
      <c r="P108" s="6">
        <f>(1-AMD!G$47)*Yard!P$96</f>
        <v>1.2689958838904877E-3</v>
      </c>
      <c r="Q108" s="6">
        <f>(1-AMD!H$47)*Yard!Q$96</f>
        <v>2.5347497038151364E-2</v>
      </c>
      <c r="R108" s="6">
        <f>(1-AMD!I$47)*Yard!R$96</f>
        <v>9.7925368072110334E-3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2.8024480592686814E-2</v>
      </c>
      <c r="D109" s="6">
        <f>(1-AMD!D$48)*Yard!D$97</f>
        <v>2.4752808018560076E-3</v>
      </c>
      <c r="E109" s="6">
        <f>(1-AMD!E$48)*Yard!E$97</f>
        <v>9.7977780429954926E-3</v>
      </c>
      <c r="F109" s="6">
        <f>(1-AMD!F$48)*Yard!F$97</f>
        <v>2.1309996694899381E-3</v>
      </c>
      <c r="G109" s="6">
        <f>(1-AMD!G$48)*Yard!G$97</f>
        <v>5.1443164852525019E-4</v>
      </c>
      <c r="H109" s="6">
        <f>(1-AMD!H$48)*Yard!H$97</f>
        <v>1.0279377828752208E-2</v>
      </c>
      <c r="I109" s="6">
        <f>(1-AMD!I$48)*Yard!I$97</f>
        <v>0</v>
      </c>
      <c r="J109" s="6">
        <f>(1-AMD!J$48)*Yard!J$97</f>
        <v>0</v>
      </c>
      <c r="K109" s="6">
        <f>(1-AMD!B$48)*Yard!K$97</f>
        <v>9.9177165275320545E-4</v>
      </c>
      <c r="L109" s="6">
        <f>(1-AMD!C$48)*Yard!L$97</f>
        <v>1.7307866736983962E-2</v>
      </c>
      <c r="M109" s="6">
        <f>(1-AMD!D$48)*Yard!M$97</f>
        <v>1.5287287881552559E-3</v>
      </c>
      <c r="N109" s="6">
        <f>(1-AMD!E$48)*Yard!N$97</f>
        <v>6.0510893725882727E-3</v>
      </c>
      <c r="O109" s="6">
        <f>(1-AMD!F$48)*Yard!O$97</f>
        <v>5.2644056219494908E-3</v>
      </c>
      <c r="P109" s="6">
        <f>(1-AMD!G$48)*Yard!P$97</f>
        <v>1.2708480913341876E-3</v>
      </c>
      <c r="Q109" s="6">
        <f>(1-AMD!H$48)*Yard!Q$97</f>
        <v>2.539409799382026E-2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2.7533303974154943E-2</v>
      </c>
      <c r="D110" s="6">
        <f>(1-AMD!D$49)*Yard!D$98</f>
        <v>1.6557598650842283E-3</v>
      </c>
      <c r="E110" s="6">
        <f>(1-AMD!E$49)*Yard!E$98</f>
        <v>5.2439286254717041E-3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8.5174766657925146E-4</v>
      </c>
      <c r="L110" s="6">
        <f>(1-AMD!C$49)*Yard!L$98</f>
        <v>1.7004516977128278E-2</v>
      </c>
      <c r="M110" s="6">
        <f>(1-AMD!D$49)*Yard!M$98</f>
        <v>1.5978034253025326E-3</v>
      </c>
      <c r="N110" s="6">
        <f>(1-AMD!E$49)*Yard!N$98</f>
        <v>5.0603757806355933E-3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0.18229672046411854</v>
      </c>
      <c r="D111" s="6">
        <f>(1-AMD!D$50)*Yard!D$99</f>
        <v>1.6101478523883755E-2</v>
      </c>
      <c r="E111" s="6">
        <f>(1-AMD!E$50)*Yard!E$99</f>
        <v>6.4790354371355843E-2</v>
      </c>
      <c r="F111" s="6">
        <f>(1-AMD!F$50)*Yard!F$99</f>
        <v>1.4091789296064054E-2</v>
      </c>
      <c r="G111" s="6">
        <f>(1-AMD!G$50)*Yard!G$99</f>
        <v>3.3463315089442033E-3</v>
      </c>
      <c r="H111" s="6">
        <f>(1-AMD!H$50)*Yard!H$99</f>
        <v>6.7975058152909038E-2</v>
      </c>
      <c r="I111" s="6">
        <f>(1-AMD!I$50)*Yard!I$99</f>
        <v>5.2521813726442755E-3</v>
      </c>
      <c r="J111" s="6">
        <f>(1-AMD!J$50)*Yard!J$99</f>
        <v>0</v>
      </c>
      <c r="K111" s="6">
        <f>(1-AMD!B$50)*Yard!K$99</f>
        <v>0.12517478615249392</v>
      </c>
      <c r="L111" s="6">
        <f>(1-AMD!C$50)*Yard!L$99</f>
        <v>0.11258611320009777</v>
      </c>
      <c r="M111" s="6">
        <f>(1-AMD!D$50)*Yard!M$99</f>
        <v>9.9442429856314071E-3</v>
      </c>
      <c r="N111" s="6">
        <f>(1-AMD!E$50)*Yard!N$99</f>
        <v>4.0014401536991415E-2</v>
      </c>
      <c r="O111" s="6">
        <f>(1-AMD!F$50)*Yard!O$99</f>
        <v>3.4812250727041957E-2</v>
      </c>
      <c r="P111" s="6">
        <f>(1-AMD!G$50)*Yard!P$99</f>
        <v>8.2667522950902877E-3</v>
      </c>
      <c r="Q111" s="6">
        <f>(1-AMD!H$50)*Yard!Q$99</f>
        <v>0.16792507451592903</v>
      </c>
      <c r="R111" s="6">
        <f>(1-AMD!I$50)*Yard!R$99</f>
        <v>6.4874747616138581E-2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0.17264481341094581</v>
      </c>
      <c r="D112" s="6">
        <f>(1-AMD!D$51)*Yard!D$100</f>
        <v>1.5248967443401802E-2</v>
      </c>
      <c r="E112" s="6">
        <f>(1-AMD!E$51)*Yard!E$100</f>
        <v>5.8189820274905442E-2</v>
      </c>
      <c r="F112" s="6">
        <f>(1-AMD!F$51)*Yard!F$100</f>
        <v>1.2656184619547772E-2</v>
      </c>
      <c r="G112" s="6">
        <f>(1-AMD!G$51)*Yard!G$100</f>
        <v>3.1691561839509602E-3</v>
      </c>
      <c r="H112" s="6">
        <f>(1-AMD!H$51)*Yard!H$100</f>
        <v>6.1050081535635979E-2</v>
      </c>
      <c r="I112" s="6">
        <f>(1-AMD!I$51)*Yard!I$100</f>
        <v>4.7171140378959604E-3</v>
      </c>
      <c r="J112" s="6">
        <f>(1-AMD!J$51)*Yard!J$100</f>
        <v>0</v>
      </c>
      <c r="K112" s="6">
        <f>(1-AMD!B$51)*Yard!K$100</f>
        <v>0.11330301125944628</v>
      </c>
      <c r="L112" s="6">
        <f>(1-AMD!C$51)*Yard!L$100</f>
        <v>0.10662511347767428</v>
      </c>
      <c r="M112" s="6">
        <f>(1-AMD!D$51)*Yard!M$100</f>
        <v>9.4177337386898499E-3</v>
      </c>
      <c r="N112" s="6">
        <f>(1-AMD!E$51)*Yard!N$100</f>
        <v>3.5937924038810964E-2</v>
      </c>
      <c r="O112" s="6">
        <f>(1-AMD!F$51)*Yard!O$100</f>
        <v>3.1265743687105045E-2</v>
      </c>
      <c r="P112" s="6">
        <f>(1-AMD!G$51)*Yard!P$100</f>
        <v>7.8290596993010036E-3</v>
      </c>
      <c r="Q112" s="6">
        <f>(1-AMD!H$51)*Yard!Q$100</f>
        <v>0.15081766414989789</v>
      </c>
      <c r="R112" s="6">
        <f>(1-AMD!I$51)*Yard!R$100</f>
        <v>5.8265615936064774E-2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0.14569415660446383</v>
      </c>
      <c r="D113" s="6">
        <f>(1-AMD!D$52)*Yard!D$101</f>
        <v>1.2868532838383523E-2</v>
      </c>
      <c r="E113" s="6">
        <f>(1-AMD!E$52)*Yard!E$101</f>
        <v>5.0135878076289428E-2</v>
      </c>
      <c r="F113" s="6">
        <f>(1-AMD!F$52)*Yard!F$101</f>
        <v>1.0904466210738569E-2</v>
      </c>
      <c r="G113" s="6">
        <f>(1-AMD!G$52)*Yard!G$101</f>
        <v>2.6744361921230021E-3</v>
      </c>
      <c r="H113" s="6">
        <f>(1-AMD!H$52)*Yard!H$101</f>
        <v>4.2080204818754581E-2</v>
      </c>
      <c r="I113" s="6">
        <f>(1-AMD!I$52)*Yard!I$101</f>
        <v>0</v>
      </c>
      <c r="J113" s="6">
        <f>(1-AMD!J$52)*Yard!J$101</f>
        <v>0</v>
      </c>
      <c r="K113" s="6">
        <f>(1-AMD!B$52)*Yard!K$101</f>
        <v>9.9836269182351292E-2</v>
      </c>
      <c r="L113" s="6">
        <f>(1-AMD!C$52)*Yard!L$101</f>
        <v>8.9980438300268625E-2</v>
      </c>
      <c r="M113" s="6">
        <f>(1-AMD!D$52)*Yard!M$101</f>
        <v>7.9475817840979433E-3</v>
      </c>
      <c r="N113" s="6">
        <f>(1-AMD!E$52)*Yard!N$101</f>
        <v>3.0963824418302952E-2</v>
      </c>
      <c r="O113" s="6">
        <f>(1-AMD!F$52)*Yard!O$101</f>
        <v>2.6938311650658582E-2</v>
      </c>
      <c r="P113" s="6">
        <f>(1-AMD!G$52)*Yard!P$101</f>
        <v>6.6069071370280664E-3</v>
      </c>
      <c r="Q113" s="6">
        <f>(1-AMD!H$52)*Yard!Q$101</f>
        <v>0.10395462279619266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0.13787301807974589</v>
      </c>
      <c r="D114" s="6">
        <f>(1-AMD!D$53)*Yard!D$102</f>
        <v>1.2177725600231084E-2</v>
      </c>
      <c r="E114" s="6">
        <f>(1-AMD!E$53)*Yard!E$102</f>
        <v>4.7444489096581964E-2</v>
      </c>
      <c r="F114" s="6">
        <f>(1-AMD!F$53)*Yard!F$102</f>
        <v>1.0319093792517102E-2</v>
      </c>
      <c r="G114" s="6">
        <f>(1-AMD!G$53)*Yard!G$102</f>
        <v>2.5308673872950936E-3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9.4476868989068083E-2</v>
      </c>
      <c r="L114" s="6">
        <f>(1-AMD!C$53)*Yard!L$102</f>
        <v>8.5150117792825081E-2</v>
      </c>
      <c r="M114" s="6">
        <f>(1-AMD!D$53)*Yard!M$102</f>
        <v>7.52094052738161E-3</v>
      </c>
      <c r="N114" s="6">
        <f>(1-AMD!E$53)*Yard!N$102</f>
        <v>2.9301627624178605E-2</v>
      </c>
      <c r="O114" s="6">
        <f>(1-AMD!F$53)*Yard!O$102</f>
        <v>2.5492212013225574E-2</v>
      </c>
      <c r="P114" s="6">
        <f>(1-AMD!G$53)*Yard!P$102</f>
        <v>6.2522358369365393E-3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0.12296462540255367</v>
      </c>
      <c r="D115" s="6">
        <f>(1-AMD!D$54)*Yard!D$103</f>
        <v>7.3946770702775378E-3</v>
      </c>
      <c r="E115" s="6">
        <f>(1-AMD!E$54)*Yard!E$103</f>
        <v>2.3047763574299621E-2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8.9639318708738897E-2</v>
      </c>
      <c r="L115" s="6">
        <f>(1-AMD!C$54)*Yard!L$103</f>
        <v>7.594272239200521E-2</v>
      </c>
      <c r="M115" s="6">
        <f>(1-AMD!D$54)*Yard!M$103</f>
        <v>7.1358417371075152E-3</v>
      </c>
      <c r="N115" s="6">
        <f>(1-AMD!E$54)*Yard!N$103</f>
        <v>2.2241024414917515E-2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0.1400865906772637</v>
      </c>
      <c r="D116" s="6">
        <f>(1-AMD!D$59)*Yard!D$104</f>
        <v>1.2373240865394644E-2</v>
      </c>
      <c r="E116" s="6">
        <f>(1-AMD!E$59)*Yard!E$104</f>
        <v>4.4814223156093E-2</v>
      </c>
      <c r="F116" s="6">
        <f>(1-AMD!F$59)*Yard!F$104</f>
        <v>9.747015528929601E-3</v>
      </c>
      <c r="G116" s="6">
        <f>(1-AMD!G$59)*Yard!G$104</f>
        <v>2.5715008540494622E-3</v>
      </c>
      <c r="H116" s="6">
        <f>(1-AMD!H$59)*Yard!H$104</f>
        <v>4.7017020583848324E-2</v>
      </c>
      <c r="I116" s="6">
        <f>(1-AMD!I$59)*Yard!I$104</f>
        <v>3.6328313122179004E-3</v>
      </c>
      <c r="J116" s="6">
        <f>(1-AMD!J$59)*Yard!J$104</f>
        <v>7.4819853837414059E-3</v>
      </c>
      <c r="K116" s="6">
        <f>(1-AMD!B$59)*Yard!K$104</f>
        <v>0.11515888874880754</v>
      </c>
      <c r="L116" s="6">
        <f>(1-AMD!C$59)*Yard!L$104</f>
        <v>8.6517216084041046E-2</v>
      </c>
      <c r="M116" s="6">
        <f>(1-AMD!D$59)*Yard!M$104</f>
        <v>7.641690389035785E-3</v>
      </c>
      <c r="N116" s="6">
        <f>(1-AMD!E$59)*Yard!N$104</f>
        <v>2.7677180304620057E-2</v>
      </c>
      <c r="O116" s="6">
        <f>(1-AMD!F$59)*Yard!O$104</f>
        <v>2.4078954155824783E-2</v>
      </c>
      <c r="P116" s="6">
        <f>(1-AMD!G$59)*Yard!P$104</f>
        <v>6.352616448854792E-3</v>
      </c>
      <c r="Q116" s="6">
        <f>(1-AMD!H$59)*Yard!Q$104</f>
        <v>0.11615049548467082</v>
      </c>
      <c r="R116" s="6">
        <f>(1-AMD!I$59)*Yard!R$104</f>
        <v>4.487259631582112E-2</v>
      </c>
      <c r="S116" s="6">
        <f>(1-AMD!J$59)*Yard!S$104</f>
        <v>9.2417203253109495E-2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3.196529496641233E-2</v>
      </c>
      <c r="D125" s="6">
        <f>(1-AMD!D$50)*Yard!D$119</f>
        <v>2.8233558404173473E-3</v>
      </c>
      <c r="E125" s="6">
        <f>(1-AMD!E$50)*Yard!E$119</f>
        <v>1.154409944264939E-2</v>
      </c>
      <c r="F125" s="6">
        <f>(1-AMD!F$50)*Yard!F$119</f>
        <v>2.5108215341162888E-3</v>
      </c>
      <c r="G125" s="6">
        <f>(1-AMD!G$50)*Yard!G$119</f>
        <v>5.8677124561796687E-4</v>
      </c>
      <c r="H125" s="6">
        <f>(1-AMD!H$50)*Yard!H$119</f>
        <v>1.211153787552028E-2</v>
      </c>
      <c r="I125" s="6">
        <f>(1-AMD!I$50)*Yard!I$119</f>
        <v>9.358137433408127E-4</v>
      </c>
      <c r="J125" s="6">
        <f>(1-AMD!J$50)*Yard!J$119</f>
        <v>0</v>
      </c>
      <c r="K125" s="6">
        <f>(1-AMD!B$50)*Yard!K$119</f>
        <v>9.3143163832005136E-4</v>
      </c>
      <c r="L125" s="6">
        <f>(1-AMD!C$50)*Yard!L$119</f>
        <v>1.9741706314850439E-2</v>
      </c>
      <c r="M125" s="6">
        <f>(1-AMD!D$50)*Yard!M$119</f>
        <v>1.7436992801850828E-3</v>
      </c>
      <c r="N125" s="6">
        <f>(1-AMD!E$50)*Yard!N$119</f>
        <v>7.1296141989517078E-3</v>
      </c>
      <c r="O125" s="6">
        <f>(1-AMD!F$50)*Yard!O$119</f>
        <v>6.2027147113905504E-3</v>
      </c>
      <c r="P125" s="6">
        <f>(1-AMD!G$50)*Yard!P$119</f>
        <v>1.4495552901558609E-3</v>
      </c>
      <c r="Q125" s="6">
        <f>(1-AMD!H$50)*Yard!Q$119</f>
        <v>2.992025245015844E-2</v>
      </c>
      <c r="R125" s="6">
        <f>(1-AMD!I$50)*Yard!R$119</f>
        <v>1.1559136310706569E-2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3.0272856094459125E-2</v>
      </c>
      <c r="D126" s="6">
        <f>(1-AMD!D$51)*Yard!D$120</f>
        <v>2.6738700565789907E-3</v>
      </c>
      <c r="E126" s="6">
        <f>(1-AMD!E$51)*Yard!E$120</f>
        <v>1.0368041328392363E-2</v>
      </c>
      <c r="F126" s="6">
        <f>(1-AMD!F$51)*Yard!F$120</f>
        <v>2.255030941414062E-3</v>
      </c>
      <c r="G126" s="6">
        <f>(1-AMD!G$51)*Yard!G$120</f>
        <v>5.5570397512752631E-4</v>
      </c>
      <c r="H126" s="6">
        <f>(1-AMD!H$51)*Yard!H$120</f>
        <v>1.0877671824261803E-2</v>
      </c>
      <c r="I126" s="6">
        <f>(1-AMD!I$51)*Yard!I$120</f>
        <v>8.4047747637977358E-4</v>
      </c>
      <c r="J126" s="6">
        <f>(1-AMD!J$51)*Yard!J$120</f>
        <v>0</v>
      </c>
      <c r="K126" s="6">
        <f>(1-AMD!B$51)*Yard!K$120</f>
        <v>8.4309318711688985E-4</v>
      </c>
      <c r="L126" s="6">
        <f>(1-AMD!C$51)*Yard!L$120</f>
        <v>1.8696459236697577E-2</v>
      </c>
      <c r="M126" s="6">
        <f>(1-AMD!D$51)*Yard!M$120</f>
        <v>1.6513771400051491E-3</v>
      </c>
      <c r="N126" s="6">
        <f>(1-AMD!E$51)*Yard!N$120</f>
        <v>6.4032829098065631E-3</v>
      </c>
      <c r="O126" s="6">
        <f>(1-AMD!F$51)*Yard!O$120</f>
        <v>5.57081154709503E-3</v>
      </c>
      <c r="P126" s="6">
        <f>(1-AMD!G$51)*Yard!P$120</f>
        <v>1.37280693783554E-3</v>
      </c>
      <c r="Q126" s="6">
        <f>(1-AMD!H$51)*Yard!Q$120</f>
        <v>2.6872118999001004E-2</v>
      </c>
      <c r="R126" s="6">
        <f>(1-AMD!I$51)*Yard!R$120</f>
        <v>1.0381546311629982E-2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2.5547122728743914E-2</v>
      </c>
      <c r="D127" s="6">
        <f>(1-AMD!D$52)*Yard!D$121</f>
        <v>2.2564665283973558E-3</v>
      </c>
      <c r="E127" s="6">
        <f>(1-AMD!E$52)*Yard!E$121</f>
        <v>8.9330204746203637E-3</v>
      </c>
      <c r="F127" s="6">
        <f>(1-AMD!F$52)*Yard!F$121</f>
        <v>1.9429164036403148E-3</v>
      </c>
      <c r="G127" s="6">
        <f>(1-AMD!G$52)*Yard!G$121</f>
        <v>4.6895600498137992E-4</v>
      </c>
      <c r="H127" s="6">
        <f>(1-AMD!H$52)*Yard!H$121</f>
        <v>7.4976911873401025E-3</v>
      </c>
      <c r="I127" s="6">
        <f>(1-AMD!I$52)*Yard!I$121</f>
        <v>0</v>
      </c>
      <c r="J127" s="6">
        <f>(1-AMD!J$52)*Yard!J$121</f>
        <v>0</v>
      </c>
      <c r="K127" s="6">
        <f>(1-AMD!B$52)*Yard!K$121</f>
        <v>7.4288650795051835E-4</v>
      </c>
      <c r="L127" s="6">
        <f>(1-AMD!C$52)*Yard!L$121</f>
        <v>1.5777855159173231E-2</v>
      </c>
      <c r="M127" s="6">
        <f>(1-AMD!D$52)*Yard!M$121</f>
        <v>1.3935895026064413E-3</v>
      </c>
      <c r="N127" s="6">
        <f>(1-AMD!E$52)*Yard!N$121</f>
        <v>5.5170167176559716E-3</v>
      </c>
      <c r="O127" s="6">
        <f>(1-AMD!F$52)*Yard!O$121</f>
        <v>4.7997661307709822E-3</v>
      </c>
      <c r="P127" s="6">
        <f>(1-AMD!G$52)*Yard!P$121</f>
        <v>1.1585054021438961E-3</v>
      </c>
      <c r="Q127" s="6">
        <f>(1-AMD!H$52)*Yard!Q$121</f>
        <v>1.8522240150192933E-2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2.4175704749971289E-2</v>
      </c>
      <c r="D128" s="6">
        <f>(1-AMD!D$53)*Yard!D$122</f>
        <v>2.135335127479905E-3</v>
      </c>
      <c r="E128" s="6">
        <f>(1-AMD!E$53)*Yard!E$122</f>
        <v>8.453479000861578E-3</v>
      </c>
      <c r="F128" s="6">
        <f>(1-AMD!F$53)*Yard!F$122</f>
        <v>1.8386169678292275E-3</v>
      </c>
      <c r="G128" s="6">
        <f>(1-AMD!G$53)*Yard!G$122</f>
        <v>4.4378155761548382E-4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7.0300695188432153E-4</v>
      </c>
      <c r="L128" s="6">
        <f>(1-AMD!C$53)*Yard!L$122</f>
        <v>1.4930869983523103E-2</v>
      </c>
      <c r="M128" s="6">
        <f>(1-AMD!D$53)*Yard!M$122</f>
        <v>1.318778976223643E-3</v>
      </c>
      <c r="N128" s="6">
        <f>(1-AMD!E$53)*Yard!N$122</f>
        <v>5.220852801424823E-3</v>
      </c>
      <c r="O128" s="6">
        <f>(1-AMD!F$53)*Yard!O$122</f>
        <v>4.5421055857642004E-3</v>
      </c>
      <c r="P128" s="6">
        <f>(1-AMD!G$53)*Yard!P$122</f>
        <v>1.096314635932179E-3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2.1561553666022689E-2</v>
      </c>
      <c r="D129" s="6">
        <f>(1-AMD!D$54)*Yard!D$123</f>
        <v>1.2966389802898984E-3</v>
      </c>
      <c r="E129" s="6">
        <f>(1-AMD!E$54)*Yard!E$123</f>
        <v>4.1065630403468853E-3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6.670105062616912E-4</v>
      </c>
      <c r="L129" s="6">
        <f>(1-AMD!C$54)*Yard!L$123</f>
        <v>1.3316375169188112E-2</v>
      </c>
      <c r="M129" s="6">
        <f>(1-AMD!D$54)*Yard!M$123</f>
        <v>1.2512528222095734E-3</v>
      </c>
      <c r="N129" s="6">
        <f>(1-AMD!E$54)*Yard!N$123</f>
        <v>3.9628213187503803E-3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2.2861055528819292E-2</v>
      </c>
      <c r="D130" s="6">
        <f>(1-AMD!D$59)*Yard!D$124</f>
        <v>2.0192178646628489E-3</v>
      </c>
      <c r="E130" s="6">
        <f>(1-AMD!E$59)*Yard!E$124</f>
        <v>7.9937877654066725E-3</v>
      </c>
      <c r="F130" s="6">
        <f>(1-AMD!F$59)*Yard!F$124</f>
        <v>1.738634924296189E-3</v>
      </c>
      <c r="G130" s="6">
        <f>(1-AMD!G$59)*Yard!G$124</f>
        <v>4.1964918649685048E-4</v>
      </c>
      <c r="H130" s="6">
        <f>(1-AMD!H$59)*Yard!H$124</f>
        <v>8.3867142491778311E-3</v>
      </c>
      <c r="I130" s="6">
        <f>(1-AMD!I$59)*Yard!I$124</f>
        <v>6.4801039607991927E-4</v>
      </c>
      <c r="J130" s="6">
        <f>(1-AMD!J$59)*Yard!J$124</f>
        <v>1.3346076091329461E-3</v>
      </c>
      <c r="K130" s="6">
        <f>(1-AMD!B$59)*Yard!K$124</f>
        <v>6.6477817835662318E-4</v>
      </c>
      <c r="L130" s="6">
        <f>(1-AMD!C$59)*Yard!L$124</f>
        <v>1.4118945086277503E-2</v>
      </c>
      <c r="M130" s="6">
        <f>(1-AMD!D$59)*Yard!M$124</f>
        <v>1.2470651721424571E-3</v>
      </c>
      <c r="N130" s="6">
        <f>(1-AMD!E$59)*Yard!N$124</f>
        <v>4.9369483551997143E-3</v>
      </c>
      <c r="O130" s="6">
        <f>(1-AMD!F$59)*Yard!O$124</f>
        <v>4.2951106943030911E-3</v>
      </c>
      <c r="P130" s="6">
        <f>(1-AMD!G$59)*Yard!P$124</f>
        <v>1.0366982070763673E-3</v>
      </c>
      <c r="Q130" s="6">
        <f>(1-AMD!H$59)*Yard!Q$124</f>
        <v>2.0718476063219381E-2</v>
      </c>
      <c r="R130" s="6">
        <f>(1-AMD!I$59)*Yard!R$124</f>
        <v>8.0042001438258518E-3</v>
      </c>
      <c r="S130" s="6">
        <f>(1-AMD!J$59)*Yard!S$124</f>
        <v>1.6485023205793651E-2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WPD South Wales in April 16 (Finals)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825433.50707006059</v>
      </c>
      <c r="C27" s="33">
        <f>Loads!E$302</f>
        <v>973257.5132794705</v>
      </c>
      <c r="D27" s="10"/>
    </row>
    <row r="28" spans="1:4" x14ac:dyDescent="0.25">
      <c r="A28" s="11" t="s">
        <v>172</v>
      </c>
      <c r="B28" s="17">
        <f>Multi!B$120/Input!C$161/(24*Input!F$58)*1000</f>
        <v>148479.61814740513</v>
      </c>
      <c r="C28" s="33">
        <f>Loads!E$303</f>
        <v>56498.912527191918</v>
      </c>
      <c r="D28" s="10"/>
    </row>
    <row r="29" spans="1:4" x14ac:dyDescent="0.25">
      <c r="A29" s="11" t="s">
        <v>173</v>
      </c>
      <c r="B29" s="17">
        <f>Multi!B$122/Input!C$163/(24*Input!F$58)*1000</f>
        <v>223809.19842431622</v>
      </c>
      <c r="C29" s="33">
        <f>Loads!E$305</f>
        <v>63795.134450962469</v>
      </c>
      <c r="D29" s="10"/>
    </row>
    <row r="30" spans="1:4" x14ac:dyDescent="0.25">
      <c r="A30" s="11" t="s">
        <v>174</v>
      </c>
      <c r="B30" s="17">
        <f>Multi!B$123/Input!C$164/(24*Input!F$58)*1000</f>
        <v>59967.58204081963</v>
      </c>
      <c r="C30" s="33">
        <f>Loads!E$306</f>
        <v>13467.249875129562</v>
      </c>
      <c r="D30" s="10"/>
    </row>
    <row r="31" spans="1:4" x14ac:dyDescent="0.25">
      <c r="A31" s="11" t="s">
        <v>175</v>
      </c>
      <c r="B31" s="17">
        <f>Multi!B$125/Input!C$166/(24*Input!F$58)*1000</f>
        <v>61998.484340705494</v>
      </c>
      <c r="C31" s="33">
        <f>Loads!E$308</f>
        <v>3077.0037402616158</v>
      </c>
      <c r="D31" s="10"/>
    </row>
    <row r="32" spans="1:4" x14ac:dyDescent="0.25">
      <c r="A32" s="11" t="s">
        <v>176</v>
      </c>
      <c r="B32" s="17">
        <f>Multi!B$126/Input!C$167/(24*Input!F$58)*1000</f>
        <v>89.419505536542871</v>
      </c>
      <c r="C32" s="33">
        <f>Loads!E$309</f>
        <v>2.601643835616438</v>
      </c>
      <c r="D32" s="10"/>
    </row>
    <row r="33" spans="1:6" x14ac:dyDescent="0.25">
      <c r="A33" s="11" t="s">
        <v>192</v>
      </c>
      <c r="B33" s="17">
        <f>Multi!B$127/Input!C$168/(24*Input!F$58)*1000</f>
        <v>208.22776329388958</v>
      </c>
      <c r="C33" s="33">
        <f>Loads!E$310</f>
        <v>8.4553424657534251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16983.33137184722</v>
      </c>
      <c r="C35" s="33">
        <f>Loads!E$312</f>
        <v>929.03809350707945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1107947.8482262616</v>
      </c>
      <c r="C44" s="17">
        <f>SUMPRODUCT(C$7:C$15,$C$27:$C$35)</f>
        <v>3077.0037402616158</v>
      </c>
      <c r="D44" s="17">
        <f>SUMPRODUCT(D$7:D$15,$C$27:$C$35)</f>
        <v>2.601643835616438</v>
      </c>
      <c r="E44" s="17">
        <f>SUMPRODUCT(E$7:E$15,$C$27:$C$35)</f>
        <v>8.4553424657534251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1274673.2370544488</v>
      </c>
      <c r="C53" s="17">
        <f>SUMPRODUCT(C$7:C$15,$B$27:$B$35)</f>
        <v>61998.484340705494</v>
      </c>
      <c r="D53" s="17">
        <f>SUMPRODUCT(D$7:D$15,$B$27:$B$35)</f>
        <v>89.419505536542871</v>
      </c>
      <c r="E53" s="17">
        <f>SUMPRODUCT(E$7:E$15,$B$27:$B$35)</f>
        <v>208.22776329388958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1.211032905845373</v>
      </c>
      <c r="C63" s="6">
        <f>IF(C44,C53/C44/Input!$E58,0)</f>
        <v>21.209451782581127</v>
      </c>
      <c r="D63" s="6">
        <f>IF(D44,D53/D44/Input!$E58,0)</f>
        <v>36.179354765261998</v>
      </c>
      <c r="E63" s="6">
        <f>IF(E44,E53/E44/Input!$E58,0)</f>
        <v>25.92291443480816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1.211032905845373</v>
      </c>
      <c r="C72" s="10"/>
    </row>
    <row r="73" spans="1:3" x14ac:dyDescent="0.25">
      <c r="A73" s="11" t="s">
        <v>172</v>
      </c>
      <c r="B73" s="6">
        <f t="shared" si="0"/>
        <v>1.211032905845373</v>
      </c>
      <c r="C73" s="10"/>
    </row>
    <row r="74" spans="1:3" x14ac:dyDescent="0.25">
      <c r="A74" s="11" t="s">
        <v>173</v>
      </c>
      <c r="B74" s="6">
        <f t="shared" si="0"/>
        <v>1.211032905845373</v>
      </c>
      <c r="C74" s="10"/>
    </row>
    <row r="75" spans="1:3" x14ac:dyDescent="0.25">
      <c r="A75" s="11" t="s">
        <v>174</v>
      </c>
      <c r="B75" s="6">
        <f t="shared" si="0"/>
        <v>1.211032905845373</v>
      </c>
      <c r="C75" s="10"/>
    </row>
    <row r="76" spans="1:3" x14ac:dyDescent="0.25">
      <c r="A76" s="11" t="s">
        <v>175</v>
      </c>
      <c r="B76" s="6">
        <f t="shared" si="0"/>
        <v>21.209451782581127</v>
      </c>
      <c r="C76" s="10"/>
    </row>
    <row r="77" spans="1:3" x14ac:dyDescent="0.25">
      <c r="A77" s="11" t="s">
        <v>176</v>
      </c>
      <c r="B77" s="6">
        <f t="shared" si="0"/>
        <v>36.179354765261998</v>
      </c>
      <c r="C77" s="10"/>
    </row>
    <row r="78" spans="1:3" x14ac:dyDescent="0.25">
      <c r="A78" s="11" t="s">
        <v>192</v>
      </c>
      <c r="B78" s="6">
        <f t="shared" si="0"/>
        <v>25.92291443480816</v>
      </c>
      <c r="C78" s="10"/>
    </row>
    <row r="79" spans="1:3" x14ac:dyDescent="0.25">
      <c r="A79" s="11" t="s">
        <v>177</v>
      </c>
      <c r="B79" s="6">
        <f t="shared" si="0"/>
        <v>1.211032905845373</v>
      </c>
      <c r="C79" s="10"/>
    </row>
    <row r="80" spans="1:3" x14ac:dyDescent="0.25">
      <c r="A80" s="11" t="s">
        <v>178</v>
      </c>
      <c r="B80" s="6">
        <f t="shared" si="0"/>
        <v>1.211032905845373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0.13726812863859941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1.6955307841330953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0.13726812863859941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1.6955307841330953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0.13726812863859941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1.6955307841330953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0.13726812863859941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1.6955307841330953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2.4040484297271836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29.694716170284192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1.8516193416617726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22.871132763450355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5.5348741911805996</v>
      </c>
      <c r="D95" s="6">
        <f>Standing!D$33*$B78</f>
        <v>0</v>
      </c>
      <c r="E95" s="6">
        <f>Standing!E$33*$B78</f>
        <v>2.8159629650326803</v>
      </c>
      <c r="F95" s="6">
        <f>Standing!F$33*$B78</f>
        <v>1.7225635589590134</v>
      </c>
      <c r="G95" s="6">
        <f>Standing!G$33*$B78</f>
        <v>0.60960582911754402</v>
      </c>
      <c r="H95" s="6">
        <f>Standing!H$33*$B78</f>
        <v>6.0651023654467249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3.4183279361803613</v>
      </c>
      <c r="M95" s="6">
        <f>Standing!M$33*$B78</f>
        <v>0</v>
      </c>
      <c r="N95" s="6">
        <f>Standing!N$33*$B78</f>
        <v>2.7173960221734261</v>
      </c>
      <c r="O95" s="6">
        <f>Standing!O$33*$B78</f>
        <v>11.820578093754047</v>
      </c>
      <c r="P95" s="6">
        <f>Standing!P$33*$B78</f>
        <v>4.183237983883922</v>
      </c>
      <c r="Q95" s="6">
        <f>Standing!Q$33*$B78</f>
        <v>41.619954041464361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0.13726812863859941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1.6955307841330953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0.13726812863859941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1.6955307841330953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WPD South Wales in April 16 (Finals)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0.23420673086940116</v>
      </c>
      <c r="D9" s="6">
        <f>ABS(Standing!D$63)</f>
        <v>2.06864645597667E-2</v>
      </c>
      <c r="E9" s="6">
        <f>ABS(Standing!E$63)</f>
        <v>6.1384331462640544E-2</v>
      </c>
      <c r="F9" s="6">
        <f>ABS(Standing!F$63)</f>
        <v>1.3350985242237132E-2</v>
      </c>
      <c r="G9" s="6">
        <f>ABS(Standing!G$63)</f>
        <v>4.2992181160458913E-3</v>
      </c>
      <c r="H9" s="6">
        <f>ABS(Standing!H$63)</f>
        <v>5.1521292529866626E-2</v>
      </c>
      <c r="I9" s="6">
        <f>ABS(Standing!I$63)</f>
        <v>0</v>
      </c>
      <c r="J9" s="6">
        <f>ABS(Standing!J$63)</f>
        <v>0</v>
      </c>
      <c r="K9" s="6">
        <f>ABS(Standing!K$63)</f>
        <v>0.11110005985178271</v>
      </c>
      <c r="L9" s="6">
        <f>ABS(Standing!L$63)</f>
        <v>0.14464563842264694</v>
      </c>
      <c r="M9" s="6">
        <f>ABS(Standing!M$63)</f>
        <v>1.2775921775806843E-2</v>
      </c>
      <c r="N9" s="6">
        <f>ABS(Standing!N$63)</f>
        <v>3.7910848166494961E-2</v>
      </c>
      <c r="O9" s="6">
        <f>ABS(Standing!O$63)</f>
        <v>3.2982173941219238E-2</v>
      </c>
      <c r="P9" s="6">
        <f>ABS(Standing!P$63)</f>
        <v>1.0620756231987749E-2</v>
      </c>
      <c r="Q9" s="6">
        <f>ABS(Standing!Q$63)</f>
        <v>0.12727781516233358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0.22966951560348098</v>
      </c>
      <c r="D10" s="6">
        <f>ABS(Standing!D$64)</f>
        <v>2.0285712017557196E-2</v>
      </c>
      <c r="E10" s="6">
        <f>ABS(Standing!E$64)</f>
        <v>6.0195151609582005E-2</v>
      </c>
      <c r="F10" s="6">
        <f>ABS(Standing!F$64)</f>
        <v>1.3092340694186412E-2</v>
      </c>
      <c r="G10" s="6">
        <f>ABS(Standing!G$64)</f>
        <v>4.2159306802184342E-3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0.10894775241922972</v>
      </c>
      <c r="L10" s="6">
        <f>ABS(Standing!L$64)</f>
        <v>0.14184346277054768</v>
      </c>
      <c r="M10" s="6">
        <f>ABS(Standing!M$64)</f>
        <v>1.2528417756164827E-2</v>
      </c>
      <c r="N10" s="6">
        <f>ABS(Standing!N$64)</f>
        <v>3.7176412916037023E-2</v>
      </c>
      <c r="O10" s="6">
        <f>ABS(Standing!O$64)</f>
        <v>3.2343220387007418E-2</v>
      </c>
      <c r="P10" s="6">
        <f>ABS(Standing!P$64)</f>
        <v>1.041500357435699E-2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0.18744484357624042</v>
      </c>
      <c r="D11" s="6">
        <f>ABS(Standing!D$65)</f>
        <v>1.127229951050783E-2</v>
      </c>
      <c r="E11" s="6">
        <f>ABS(Standing!E$65)</f>
        <v>2.6759239308390626E-2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9.4593341054785826E-2</v>
      </c>
      <c r="L11" s="6">
        <f>ABS(Standing!L$65)</f>
        <v>0.11576558439405969</v>
      </c>
      <c r="M11" s="6">
        <f>ABS(Standing!M$65)</f>
        <v>1.0877736046591069E-2</v>
      </c>
      <c r="N11" s="6">
        <f>ABS(Standing!N$65)</f>
        <v>2.5822587639096881E-2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6.1163785216908358E-2</v>
      </c>
      <c r="D21" s="6">
        <f>D9*Input!D$370*Input!$E$58</f>
        <v>5.4023318225482403E-3</v>
      </c>
      <c r="E21" s="6">
        <f>E9*Input!E$370*Input!$E$58</f>
        <v>1.6030700959478603E-2</v>
      </c>
      <c r="F21" s="6">
        <f>F9*Input!F$370*Input!$E$58</f>
        <v>3.4866495542592137E-3</v>
      </c>
      <c r="G21" s="6">
        <f>G9*Input!G$370*Input!$E$58</f>
        <v>1.1227536137597284E-3</v>
      </c>
      <c r="H21" s="6">
        <f>H9*Input!H$370*Input!$E$58</f>
        <v>1.345493897078247E-2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2.9014111478074089E-2</v>
      </c>
      <c r="L21" s="6">
        <f>L9*Input!C$370*Input!$E$58</f>
        <v>3.77746392181132E-2</v>
      </c>
      <c r="M21" s="6">
        <f>M9*Input!D$370*Input!$E$58</f>
        <v>3.3364700175043697E-3</v>
      </c>
      <c r="N21" s="6">
        <f>N9*Input!E$370*Input!$E$58</f>
        <v>9.900530894388854E-3</v>
      </c>
      <c r="O21" s="6">
        <f>O9*Input!F$370*Input!$E$58</f>
        <v>8.6133929432299049E-3</v>
      </c>
      <c r="P21" s="6">
        <f>P9*Input!G$370*Input!$E$58</f>
        <v>2.7736421178120368E-3</v>
      </c>
      <c r="Q21" s="6">
        <f>Q9*Input!H$370*Input!$E$58</f>
        <v>3.3238980453586135E-2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5.9978877938721011E-2</v>
      </c>
      <c r="D22" s="6">
        <f>D10*Input!D$370*Input!$E$58</f>
        <v>5.297674102738726E-3</v>
      </c>
      <c r="E22" s="6">
        <f>E10*Input!E$370*Input!$E$58</f>
        <v>1.5720143099562506E-2</v>
      </c>
      <c r="F22" s="6">
        <f>F10*Input!F$370*Input!$E$58</f>
        <v>3.4191037603113874E-3</v>
      </c>
      <c r="G22" s="6">
        <f>G10*Input!G$370*Input!$E$58</f>
        <v>1.1010028518695491E-3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2.8452029982650142E-2</v>
      </c>
      <c r="L22" s="6">
        <f>L10*Input!C$370*Input!$E$58</f>
        <v>3.7042842701895139E-2</v>
      </c>
      <c r="M22" s="6">
        <f>M10*Input!D$370*Input!$E$58</f>
        <v>3.2718336057261485E-3</v>
      </c>
      <c r="N22" s="6">
        <f>N10*Input!E$370*Input!$E$58</f>
        <v>9.7087309416377769E-3</v>
      </c>
      <c r="O22" s="6">
        <f>O10*Input!F$370*Input!$E$58</f>
        <v>8.4465283197909455E-3</v>
      </c>
      <c r="P22" s="6">
        <f>P10*Input!G$370*Input!$E$58</f>
        <v>2.7199091985555305E-3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4.8951779096849266E-2</v>
      </c>
      <c r="D23" s="6">
        <f>D11*Input!D$370*Input!$E$58</f>
        <v>2.9437945852453674E-3</v>
      </c>
      <c r="E23" s="6">
        <f>E11*Input!E$370*Input!$E$58</f>
        <v>6.9882550324265168E-3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2.4703332708447677E-2</v>
      </c>
      <c r="L23" s="6">
        <f>L11*Input!C$370*Input!$E$58</f>
        <v>3.023252710587758E-2</v>
      </c>
      <c r="M23" s="6">
        <f>M11*Input!D$370*Input!$E$58</f>
        <v>2.8407531616626209E-3</v>
      </c>
      <c r="N23" s="6">
        <f>N11*Input!E$370*Input!$E$58</f>
        <v>6.7436456597108931E-3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0.1817118798772229</v>
      </c>
      <c r="D62" s="6">
        <f>Yard!D$11*$B$43*LAFs!$I$35/LAFs!D$77*(1-Contrib!D$115)*D30/(24*Input!$F$58)*100</f>
        <v>2.2928317274077986E-2</v>
      </c>
      <c r="E62" s="6">
        <f>Yard!E$11*$B$43*LAFs!$I$35/LAFs!E$77*(1-Contrib!E$115)*E30/(24*Input!$F$58)*100</f>
        <v>6.8036731137225442E-2</v>
      </c>
      <c r="F62" s="6">
        <f>Yard!F$11*$B$43*LAFs!$I$35/LAFs!F$77*(1-Contrib!F$115)*F30/(24*Input!$F$58)*100</f>
        <v>1.4797870591715947E-2</v>
      </c>
      <c r="G62" s="6">
        <f>Yard!G$11*$B$43*LAFs!$I$35/LAFs!G$77*(1-Contrib!G$115)*G30/(24*Input!$F$58)*100</f>
        <v>1.1118652923550926E-2</v>
      </c>
      <c r="H62" s="6">
        <f>Yard!H$11*$B$43*LAFs!$I$35/LAFs!H$77*(1-Contrib!H$115)*H30/(24*Input!$F$58)*100</f>
        <v>4.996670508013102E-2</v>
      </c>
      <c r="I62" s="6">
        <f>Yard!I$11*$B$43*LAFs!$I$35/LAFs!I$77*(1-Contrib!I$115)*I30/(24*Input!$F$58)*100</f>
        <v>3.8607425253529295E-3</v>
      </c>
      <c r="J62" s="6">
        <f>Yard!J$11*$B$43*LAFs!$I$35/LAFs!J$77*(1-Contrib!J$115)*J30/(24*Input!$F$58)*100</f>
        <v>7.9513791482501098E-3</v>
      </c>
      <c r="K62" s="6">
        <f>Yard!K$11*$B$43*LAFs!$I$35/LAFs!B$77*(1-Contrib!K$115)*B30/(24*Input!$F$58)*100</f>
        <v>8.619820897204189E-2</v>
      </c>
      <c r="L62" s="6">
        <f>Yard!L$11*$B$43*LAFs!$I$35/LAFs!C$77*(1-Contrib!L$115)*C30/(24*Input!$F$58)*100</f>
        <v>0.11222491674877047</v>
      </c>
      <c r="M62" s="6">
        <f>Yard!M$11*$B$43*LAFs!$I$35/LAFs!D$77*(1-Contrib!M$115)*D30/(24*Input!$F$58)*100</f>
        <v>1.4160485814198728E-2</v>
      </c>
      <c r="N62" s="6">
        <f>Yard!N$11*$B$43*LAFs!$I$35/LAFs!E$77*(1-Contrib!N$115)*E30/(24*Input!$F$58)*100</f>
        <v>4.2019357748610708E-2</v>
      </c>
      <c r="O62" s="6">
        <f>Yard!O$11*$B$43*LAFs!$I$35/LAFs!F$77*(1-Contrib!O$115)*F30/(24*Input!$F$58)*100</f>
        <v>3.6556548671148582E-2</v>
      </c>
      <c r="P62" s="6">
        <f>Yard!P$11*$B$43*LAFs!$I$35/LAFs!G$77*(1-Contrib!P$115)*G30/(24*Input!$F$58)*100</f>
        <v>2.7467436901694474E-2</v>
      </c>
      <c r="Q62" s="6">
        <f>Yard!Q$11*$B$43*LAFs!$I$35/LAFs!H$77*(1-Contrib!Q$115)*H30/(24*Input!$F$58)*100</f>
        <v>0.12343737397063732</v>
      </c>
      <c r="R62" s="6">
        <f>Yard!R$11*$B$43*LAFs!$I$35/LAFs!I$77*(1-Contrib!R$115)*I30/(24*Input!$F$58)*100</f>
        <v>4.7687747084991711E-2</v>
      </c>
      <c r="S62" s="6">
        <f>Yard!S$11*$B$43*LAFs!$I$35/LAFs!J$77*(1-Contrib!S$115)*J30/(24*Input!$F$58)*100</f>
        <v>9.8215137453116011E-2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0.1817118798772229</v>
      </c>
      <c r="D63" s="6">
        <f>Yard!D$11*$B$44*LAFs!$I$36/LAFs!D$77*(1-Contrib!D$116)*D31/(24*Input!$F$58)*100</f>
        <v>2.2928317274077986E-2</v>
      </c>
      <c r="E63" s="6">
        <f>Yard!E$11*$B$44*LAFs!$I$36/LAFs!E$77*(1-Contrib!E$116)*E31/(24*Input!$F$58)*100</f>
        <v>6.8036731137225442E-2</v>
      </c>
      <c r="F63" s="6">
        <f>Yard!F$11*$B$44*LAFs!$I$36/LAFs!F$77*(1-Contrib!F$116)*F31/(24*Input!$F$58)*100</f>
        <v>1.4797870591715947E-2</v>
      </c>
      <c r="G63" s="6">
        <f>Yard!G$11*$B$44*LAFs!$I$36/LAFs!G$77*(1-Contrib!G$116)*G31/(24*Input!$F$58)*100</f>
        <v>1.1118652923550926E-2</v>
      </c>
      <c r="H63" s="6">
        <f>Yard!H$11*$B$44*LAFs!$I$36/LAFs!H$77*(1-Contrib!H$116)*H31/(24*Input!$F$58)*100</f>
        <v>4.996670508013102E-2</v>
      </c>
      <c r="I63" s="6">
        <f>Yard!I$11*$B$44*LAFs!$I$36/LAFs!I$77*(1-Contrib!I$116)*I31/(24*Input!$F$58)*100</f>
        <v>3.8607425253529295E-3</v>
      </c>
      <c r="J63" s="6">
        <f>Yard!J$11*$B$44*LAFs!$I$36/LAFs!J$77*(1-Contrib!J$116)*J31/(24*Input!$F$58)*100</f>
        <v>7.9513791482501098E-3</v>
      </c>
      <c r="K63" s="6">
        <f>Yard!K$11*$B$44*LAFs!$I$36/LAFs!B$77*(1-Contrib!K$116)*B31/(24*Input!$F$58)*100</f>
        <v>8.619820897204189E-2</v>
      </c>
      <c r="L63" s="6">
        <f>Yard!L$11*$B$44*LAFs!$I$36/LAFs!C$77*(1-Contrib!L$116)*C31/(24*Input!$F$58)*100</f>
        <v>0.11222491674877047</v>
      </c>
      <c r="M63" s="6">
        <f>Yard!M$11*$B$44*LAFs!$I$36/LAFs!D$77*(1-Contrib!M$116)*D31/(24*Input!$F$58)*100</f>
        <v>1.4160485814198728E-2</v>
      </c>
      <c r="N63" s="6">
        <f>Yard!N$11*$B$44*LAFs!$I$36/LAFs!E$77*(1-Contrib!N$116)*E31/(24*Input!$F$58)*100</f>
        <v>4.2019357748610708E-2</v>
      </c>
      <c r="O63" s="6">
        <f>Yard!O$11*$B$44*LAFs!$I$36/LAFs!F$77*(1-Contrib!O$116)*F31/(24*Input!$F$58)*100</f>
        <v>3.6556548671148582E-2</v>
      </c>
      <c r="P63" s="6">
        <f>Yard!P$11*$B$44*LAFs!$I$36/LAFs!G$77*(1-Contrib!P$116)*G31/(24*Input!$F$58)*100</f>
        <v>2.7467436901694474E-2</v>
      </c>
      <c r="Q63" s="6">
        <f>Yard!Q$11*$B$44*LAFs!$I$36/LAFs!H$77*(1-Contrib!Q$116)*H31/(24*Input!$F$58)*100</f>
        <v>0.12343737397063732</v>
      </c>
      <c r="R63" s="6">
        <f>Yard!R$11*$B$44*LAFs!$I$36/LAFs!I$77*(1-Contrib!R$116)*I31/(24*Input!$F$58)*100</f>
        <v>4.7687747084991711E-2</v>
      </c>
      <c r="S63" s="6">
        <f>Yard!S$11*$B$44*LAFs!$I$36/LAFs!J$77*(1-Contrib!S$116)*J31/(24*Input!$F$58)*100</f>
        <v>9.8215137453116011E-2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0.17819163128181542</v>
      </c>
      <c r="D64" s="6">
        <f>Yard!D$11*$B$45*LAFs!$I$37/LAFs!D$77*(1-Contrib!D$117)*D32/(24*Input!$F$58)*100</f>
        <v>2.248413400585322E-2</v>
      </c>
      <c r="E64" s="6">
        <f>Yard!E$11*$B$45*LAFs!$I$37/LAFs!E$77*(1-Contrib!E$117)*E32/(24*Input!$F$58)*100</f>
        <v>6.6718676382721984E-2</v>
      </c>
      <c r="F64" s="6">
        <f>Yard!F$11*$B$45*LAFs!$I$37/LAFs!F$77*(1-Contrib!F$117)*F32/(24*Input!$F$58)*100</f>
        <v>1.4511195976931778E-2</v>
      </c>
      <c r="G64" s="6">
        <f>Yard!G$11*$B$45*LAFs!$I$37/LAFs!G$77*(1-Contrib!G$117)*G32/(24*Input!$F$58)*100</f>
        <v>1.0903254665806857E-2</v>
      </c>
      <c r="H64" s="6">
        <f>Yard!H$11*$B$45*LAFs!$I$37/LAFs!H$77*(1-Contrib!H$117)*H32/(24*Input!$F$58)*100</f>
        <v>4.899871540606944E-2</v>
      </c>
      <c r="I64" s="6">
        <f>Yard!I$11*$B$45*LAFs!$I$37/LAFs!I$77*(1-Contrib!I$117)*I32/(24*Input!$F$58)*100</f>
        <v>3.7859495428507043E-3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8.4528317469815969E-2</v>
      </c>
      <c r="L64" s="6">
        <f>Yard!L$11*$B$45*LAFs!$I$37/LAFs!C$77*(1-Contrib!L$117)*C32/(24*Input!$F$58)*100</f>
        <v>0.11005081780806551</v>
      </c>
      <c r="M64" s="6">
        <f>Yard!M$11*$B$45*LAFs!$I$37/LAFs!D$77*(1-Contrib!M$117)*D32/(24*Input!$F$58)*100</f>
        <v>1.3886159059495615E-2</v>
      </c>
      <c r="N64" s="6">
        <f>Yard!N$11*$B$45*LAFs!$I$37/LAFs!E$77*(1-Contrib!N$117)*E32/(24*Input!$F$58)*100</f>
        <v>4.1205329600344266E-2</v>
      </c>
      <c r="O64" s="6">
        <f>Yard!O$11*$B$45*LAFs!$I$37/LAFs!F$77*(1-Contrib!O$117)*F32/(24*Input!$F$58)*100</f>
        <v>3.5848349850028549E-2</v>
      </c>
      <c r="P64" s="6">
        <f>Yard!P$11*$B$45*LAFs!$I$37/LAFs!G$77*(1-Contrib!P$117)*G32/(24*Input!$F$58)*100</f>
        <v>2.6935318659133966E-2</v>
      </c>
      <c r="Q64" s="6">
        <f>Yard!Q$11*$B$45*LAFs!$I$37/LAFs!H$77*(1-Contrib!Q$117)*H32/(24*Input!$F$58)*100</f>
        <v>0.12104605953024671</v>
      </c>
      <c r="R64" s="6">
        <f>Yard!R$11*$B$45*LAFs!$I$37/LAFs!I$77*(1-Contrib!R$117)*I32/(24*Input!$F$58)*100</f>
        <v>4.6763906966186514E-2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0.17819163128181542</v>
      </c>
      <c r="D65" s="6">
        <f>Yard!D$11*$B$46*LAFs!$I$38/LAFs!D$77*(1-Contrib!D$118)*D33/(24*Input!$F$58)*100</f>
        <v>2.248413400585322E-2</v>
      </c>
      <c r="E65" s="6">
        <f>Yard!E$11*$B$46*LAFs!$I$38/LAFs!E$77*(1-Contrib!E$118)*E33/(24*Input!$F$58)*100</f>
        <v>6.6718676382721984E-2</v>
      </c>
      <c r="F65" s="6">
        <f>Yard!F$11*$B$46*LAFs!$I$38/LAFs!F$77*(1-Contrib!F$118)*F33/(24*Input!$F$58)*100</f>
        <v>1.4511195976931778E-2</v>
      </c>
      <c r="G65" s="6">
        <f>Yard!G$11*$B$46*LAFs!$I$38/LAFs!G$77*(1-Contrib!G$118)*G33/(24*Input!$F$58)*100</f>
        <v>1.0903254665806857E-2</v>
      </c>
      <c r="H65" s="6">
        <f>Yard!H$11*$B$46*LAFs!$I$38/LAFs!H$77*(1-Contrib!H$118)*H33/(24*Input!$F$58)*100</f>
        <v>4.899871540606944E-2</v>
      </c>
      <c r="I65" s="6">
        <f>Yard!I$11*$B$46*LAFs!$I$38/LAFs!I$77*(1-Contrib!I$118)*I33/(24*Input!$F$58)*100</f>
        <v>3.7859495428507043E-3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8.4528317469815969E-2</v>
      </c>
      <c r="L65" s="6">
        <f>Yard!L$11*$B$46*LAFs!$I$38/LAFs!C$77*(1-Contrib!L$118)*C33/(24*Input!$F$58)*100</f>
        <v>0.11005081780806551</v>
      </c>
      <c r="M65" s="6">
        <f>Yard!M$11*$B$46*LAFs!$I$38/LAFs!D$77*(1-Contrib!M$118)*D33/(24*Input!$F$58)*100</f>
        <v>1.3886159059495615E-2</v>
      </c>
      <c r="N65" s="6">
        <f>Yard!N$11*$B$46*LAFs!$I$38/LAFs!E$77*(1-Contrib!N$118)*E33/(24*Input!$F$58)*100</f>
        <v>4.1205329600344266E-2</v>
      </c>
      <c r="O65" s="6">
        <f>Yard!O$11*$B$46*LAFs!$I$38/LAFs!F$77*(1-Contrib!O$118)*F33/(24*Input!$F$58)*100</f>
        <v>3.5848349850028549E-2</v>
      </c>
      <c r="P65" s="6">
        <f>Yard!P$11*$B$46*LAFs!$I$38/LAFs!G$77*(1-Contrib!P$118)*G33/(24*Input!$F$58)*100</f>
        <v>2.6935318659133966E-2</v>
      </c>
      <c r="Q65" s="6">
        <f>Yard!Q$11*$B$46*LAFs!$I$38/LAFs!H$77*(1-Contrib!Q$118)*H33/(24*Input!$F$58)*100</f>
        <v>0.12104605953024671</v>
      </c>
      <c r="R65" s="6">
        <f>Yard!R$11*$B$46*LAFs!$I$38/LAFs!I$77*(1-Contrib!R$118)*I33/(24*Input!$F$58)*100</f>
        <v>4.6763906966186514E-2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0.17483901357190357</v>
      </c>
      <c r="D66" s="6">
        <f>Yard!D$11*$B$47*LAFs!$I$39/LAFs!D$77*(1-Contrib!D$119)*D34/(24*Input!$F$58)*100</f>
        <v>1.411910548597097E-2</v>
      </c>
      <c r="E66" s="6">
        <f>Yard!E$11*$B$47*LAFs!$I$39/LAFs!E$77*(1-Contrib!E$119)*E34/(24*Input!$F$58)*100</f>
        <v>4.189656712981616E-2</v>
      </c>
      <c r="F66" s="6">
        <f>Yard!F$11*$B$47*LAFs!$I$39/LAFs!F$77*(1-Contrib!F$119)*F34/(24*Input!$F$58)*100</f>
        <v>5.1257421123408684E-3</v>
      </c>
      <c r="G66" s="6">
        <f>Yard!G$11*$B$47*LAFs!$I$39/LAFs!G$77*(1-Contrib!G$119)*G34/(24*Input!$F$58)*100</f>
        <v>3.8513208484639298E-3</v>
      </c>
      <c r="H66" s="6">
        <f>Yard!H$11*$B$47*LAFs!$I$39/LAFs!H$77*(1-Contrib!H$119)*H34/(24*Input!$F$58)*100</f>
        <v>1.730765537222102E-2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8.2937944610553219E-2</v>
      </c>
      <c r="L66" s="6">
        <f>Yard!L$11*$B$47*LAFs!$I$39/LAFs!C$77*(1-Contrib!L$119)*C34/(24*Input!$F$58)*100</f>
        <v>0.10798024738834652</v>
      </c>
      <c r="M66" s="6">
        <f>Yard!M$11*$B$47*LAFs!$I$39/LAFs!D$77*(1-Contrib!M$119)*D34/(24*Input!$F$58)*100</f>
        <v>1.362489548358789E-2</v>
      </c>
      <c r="N66" s="6">
        <f>Yard!N$11*$B$47*LAFs!$I$39/LAFs!E$77*(1-Contrib!N$119)*E34/(24*Input!$F$58)*100</f>
        <v>4.0430064697233356E-2</v>
      </c>
      <c r="O66" s="6">
        <f>Yard!O$11*$B$47*LAFs!$I$39/LAFs!F$77*(1-Contrib!O$119)*F34/(24*Input!$F$58)*100</f>
        <v>3.5173874782295174E-2</v>
      </c>
      <c r="P66" s="6">
        <f>Yard!P$11*$B$47*LAFs!$I$39/LAFs!G$77*(1-Contrib!P$119)*G34/(24*Input!$F$58)*100</f>
        <v>2.6428539380504917E-2</v>
      </c>
      <c r="Q66" s="6">
        <f>Yard!Q$11*$B$47*LAFs!$I$39/LAFs!H$77*(1-Contrib!Q$119)*H34/(24*Input!$F$58)*100</f>
        <v>0.1187686172060652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0.17483901357190357</v>
      </c>
      <c r="D67" s="6">
        <f>Yard!D$11*$B$48*LAFs!$I$40/LAFs!D$77*(1-Contrib!D$120)*D35/(24*Input!$F$58)*100</f>
        <v>1.411910548597097E-2</v>
      </c>
      <c r="E67" s="6">
        <f>Yard!E$11*$B$48*LAFs!$I$40/LAFs!E$77*(1-Contrib!E$120)*E35/(24*Input!$F$58)*100</f>
        <v>4.189656712981616E-2</v>
      </c>
      <c r="F67" s="6">
        <f>Yard!F$11*$B$48*LAFs!$I$40/LAFs!F$77*(1-Contrib!F$120)*F35/(24*Input!$F$58)*100</f>
        <v>5.1257421123408684E-3</v>
      </c>
      <c r="G67" s="6">
        <f>Yard!G$11*$B$48*LAFs!$I$40/LAFs!G$77*(1-Contrib!G$120)*G35/(24*Input!$F$58)*100</f>
        <v>3.8513208484639298E-3</v>
      </c>
      <c r="H67" s="6">
        <f>Yard!H$11*$B$48*LAFs!$I$40/LAFs!H$77*(1-Contrib!H$120)*H35/(24*Input!$F$58)*100</f>
        <v>1.730765537222102E-2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8.2937944610553219E-2</v>
      </c>
      <c r="L67" s="6">
        <f>Yard!L$11*$B$48*LAFs!$I$40/LAFs!C$77*(1-Contrib!L$120)*C35/(24*Input!$F$58)*100</f>
        <v>0.10798024738834652</v>
      </c>
      <c r="M67" s="6">
        <f>Yard!M$11*$B$48*LAFs!$I$40/LAFs!D$77*(1-Contrib!M$120)*D35/(24*Input!$F$58)*100</f>
        <v>1.362489548358789E-2</v>
      </c>
      <c r="N67" s="6">
        <f>Yard!N$11*$B$48*LAFs!$I$40/LAFs!E$77*(1-Contrib!N$120)*E35/(24*Input!$F$58)*100</f>
        <v>4.0430064697233356E-2</v>
      </c>
      <c r="O67" s="6">
        <f>Yard!O$11*$B$48*LAFs!$I$40/LAFs!F$77*(1-Contrib!O$120)*F35/(24*Input!$F$58)*100</f>
        <v>3.5173874782295174E-2</v>
      </c>
      <c r="P67" s="6">
        <f>Yard!P$11*$B$48*LAFs!$I$40/LAFs!G$77*(1-Contrib!P$120)*G35/(24*Input!$F$58)*100</f>
        <v>2.6428539380504917E-2</v>
      </c>
      <c r="Q67" s="6">
        <f>Yard!Q$11*$B$48*LAFs!$I$40/LAFs!H$77*(1-Contrib!Q$120)*H35/(24*Input!$F$58)*100</f>
        <v>0.1187686172060652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4.7454598554507933E-2</v>
      </c>
      <c r="D77" s="6">
        <f>D62*Input!D$370*Input!$E$58</f>
        <v>5.987798334962607E-3</v>
      </c>
      <c r="E77" s="6">
        <f>E62*Input!E$370*Input!$E$58</f>
        <v>1.7767994944851852E-2</v>
      </c>
      <c r="F77" s="6">
        <f>F62*Input!F$370*Input!$E$58</f>
        <v>3.864507971993422E-3</v>
      </c>
      <c r="G77" s="6">
        <f>G62*Input!G$370*Input!$E$58</f>
        <v>2.9036693215133721E-3</v>
      </c>
      <c r="H77" s="6">
        <f>H62*Input!H$370*Input!$E$58</f>
        <v>1.3048953828837291E-2</v>
      </c>
      <c r="I77" s="6">
        <f>I62*Input!I$370*Input!$E$58</f>
        <v>1.008244407502304E-3</v>
      </c>
      <c r="J77" s="6">
        <f>J62*Input!J$370*Input!$E$58</f>
        <v>2.0765263431859497E-3</v>
      </c>
      <c r="K77" s="6">
        <f>K62*Input!B$370*Input!$E$58</f>
        <v>2.2510918964955166E-2</v>
      </c>
      <c r="L77" s="6">
        <f>L62*Input!C$370*Input!$E$58</f>
        <v>2.9307871206463287E-2</v>
      </c>
      <c r="M77" s="6">
        <f>M62*Input!D$370*Input!$E$58</f>
        <v>3.6980530392599609E-3</v>
      </c>
      <c r="N77" s="6">
        <f>N62*Input!E$370*Input!$E$58</f>
        <v>1.0973480406596781E-2</v>
      </c>
      <c r="O77" s="6">
        <f>O62*Input!F$370*Input!$E$58</f>
        <v>9.5468515481751722E-3</v>
      </c>
      <c r="P77" s="6">
        <f>P62*Input!G$370*Input!$E$58</f>
        <v>7.1732029428779971E-3</v>
      </c>
      <c r="Q77" s="6">
        <f>Q62*Input!H$370*Input!$E$58</f>
        <v>3.223603779982414E-2</v>
      </c>
      <c r="R77" s="6">
        <f>R62*Input!I$370*Input!$E$58</f>
        <v>1.2453797161837898E-2</v>
      </c>
      <c r="S77" s="6">
        <f>S62*Input!J$370*Input!$E$58</f>
        <v>2.5649175623314053E-2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4.7454598554507933E-2</v>
      </c>
      <c r="D78" s="6">
        <f>D63*Input!D$370*Input!$E$58</f>
        <v>5.987798334962607E-3</v>
      </c>
      <c r="E78" s="6">
        <f>E63*Input!E$370*Input!$E$58</f>
        <v>1.7767994944851852E-2</v>
      </c>
      <c r="F78" s="6">
        <f>F63*Input!F$370*Input!$E$58</f>
        <v>3.864507971993422E-3</v>
      </c>
      <c r="G78" s="6">
        <f>G63*Input!G$370*Input!$E$58</f>
        <v>2.9036693215133721E-3</v>
      </c>
      <c r="H78" s="6">
        <f>H63*Input!H$370*Input!$E$58</f>
        <v>1.3048953828837291E-2</v>
      </c>
      <c r="I78" s="6">
        <f>I63*Input!I$370*Input!$E$58</f>
        <v>1.008244407502304E-3</v>
      </c>
      <c r="J78" s="6">
        <f>J63*Input!J$370*Input!$E$58</f>
        <v>2.0765263431859497E-3</v>
      </c>
      <c r="K78" s="6">
        <f>K63*Input!B$370*Input!$E$58</f>
        <v>2.2510918964955166E-2</v>
      </c>
      <c r="L78" s="6">
        <f>L63*Input!C$370*Input!$E$58</f>
        <v>2.9307871206463287E-2</v>
      </c>
      <c r="M78" s="6">
        <f>M63*Input!D$370*Input!$E$58</f>
        <v>3.6980530392599609E-3</v>
      </c>
      <c r="N78" s="6">
        <f>N63*Input!E$370*Input!$E$58</f>
        <v>1.0973480406596781E-2</v>
      </c>
      <c r="O78" s="6">
        <f>O63*Input!F$370*Input!$E$58</f>
        <v>9.5468515481751722E-3</v>
      </c>
      <c r="P78" s="6">
        <f>P63*Input!G$370*Input!$E$58</f>
        <v>7.1732029428779971E-3</v>
      </c>
      <c r="Q78" s="6">
        <f>Q63*Input!H$370*Input!$E$58</f>
        <v>3.223603779982414E-2</v>
      </c>
      <c r="R78" s="6">
        <f>R63*Input!I$370*Input!$E$58</f>
        <v>1.2453797161837898E-2</v>
      </c>
      <c r="S78" s="6">
        <f>S63*Input!J$370*Input!$E$58</f>
        <v>2.5649175623314053E-2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4.6535275150776684E-2</v>
      </c>
      <c r="D79" s="6">
        <f>D64*Input!D$370*Input!$E$58</f>
        <v>5.8717985517207092E-3</v>
      </c>
      <c r="E79" s="6">
        <f>E64*Input!E$370*Input!$E$58</f>
        <v>1.7423781020643465E-2</v>
      </c>
      <c r="F79" s="6">
        <f>F64*Input!F$370*Input!$E$58</f>
        <v>3.7896420426466854E-3</v>
      </c>
      <c r="G79" s="6">
        <f>G64*Input!G$370*Input!$E$58</f>
        <v>2.8474174250633895E-3</v>
      </c>
      <c r="H79" s="6">
        <f>H64*Input!H$370*Input!$E$58</f>
        <v>1.2796160442854282E-2</v>
      </c>
      <c r="I79" s="6">
        <f>I64*Input!I$370*Input!$E$58</f>
        <v>9.887119973938643E-4</v>
      </c>
      <c r="J79" s="6">
        <f>J64*Input!J$370*Input!$E$58</f>
        <v>0</v>
      </c>
      <c r="K79" s="6">
        <f>K64*Input!B$370*Input!$E$58</f>
        <v>2.2074821826335182E-2</v>
      </c>
      <c r="L79" s="6">
        <f>L64*Input!C$370*Input!$E$58</f>
        <v>2.8740098793791951E-2</v>
      </c>
      <c r="M79" s="6">
        <f>M64*Input!D$370*Input!$E$58</f>
        <v>3.6264117903444079E-3</v>
      </c>
      <c r="N79" s="6">
        <f>N64*Input!E$370*Input!$E$58</f>
        <v>1.0760894531561236E-2</v>
      </c>
      <c r="O79" s="6">
        <f>O64*Input!F$370*Input!$E$58</f>
        <v>9.3619033170758391E-3</v>
      </c>
      <c r="P79" s="6">
        <f>P64*Input!G$370*Input!$E$58</f>
        <v>7.0342386792244553E-3</v>
      </c>
      <c r="Q79" s="6">
        <f>Q64*Input!H$370*Input!$E$58</f>
        <v>3.1611538912558163E-2</v>
      </c>
      <c r="R79" s="6">
        <f>R64*Input!I$370*Input!$E$58</f>
        <v>1.2212533563684212E-2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4.6535275150776684E-2</v>
      </c>
      <c r="D80" s="6">
        <f>D65*Input!D$370*Input!$E$58</f>
        <v>5.8717985517207092E-3</v>
      </c>
      <c r="E80" s="6">
        <f>E65*Input!E$370*Input!$E$58</f>
        <v>1.7423781020643465E-2</v>
      </c>
      <c r="F80" s="6">
        <f>F65*Input!F$370*Input!$E$58</f>
        <v>3.7896420426466854E-3</v>
      </c>
      <c r="G80" s="6">
        <f>G65*Input!G$370*Input!$E$58</f>
        <v>2.8474174250633895E-3</v>
      </c>
      <c r="H80" s="6">
        <f>H65*Input!H$370*Input!$E$58</f>
        <v>1.2796160442854282E-2</v>
      </c>
      <c r="I80" s="6">
        <f>I65*Input!I$370*Input!$E$58</f>
        <v>9.887119973938643E-4</v>
      </c>
      <c r="J80" s="6">
        <f>J65*Input!J$370*Input!$E$58</f>
        <v>0</v>
      </c>
      <c r="K80" s="6">
        <f>K65*Input!B$370*Input!$E$58</f>
        <v>2.2074821826335182E-2</v>
      </c>
      <c r="L80" s="6">
        <f>L65*Input!C$370*Input!$E$58</f>
        <v>2.8740098793791951E-2</v>
      </c>
      <c r="M80" s="6">
        <f>M65*Input!D$370*Input!$E$58</f>
        <v>3.6264117903444079E-3</v>
      </c>
      <c r="N80" s="6">
        <f>N65*Input!E$370*Input!$E$58</f>
        <v>1.0760894531561236E-2</v>
      </c>
      <c r="O80" s="6">
        <f>O65*Input!F$370*Input!$E$58</f>
        <v>9.3619033170758391E-3</v>
      </c>
      <c r="P80" s="6">
        <f>P65*Input!G$370*Input!$E$58</f>
        <v>7.0342386792244553E-3</v>
      </c>
      <c r="Q80" s="6">
        <f>Q65*Input!H$370*Input!$E$58</f>
        <v>3.1611538912558163E-2</v>
      </c>
      <c r="R80" s="6">
        <f>R65*Input!I$370*Input!$E$58</f>
        <v>1.2212533563684212E-2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4.5659729051985024E-2</v>
      </c>
      <c r="D81" s="6">
        <f>D66*Input!D$370*Input!$E$58</f>
        <v>3.6872464433157174E-3</v>
      </c>
      <c r="E81" s="6">
        <f>E66*Input!E$370*Input!$E$58</f>
        <v>1.0941413270837183E-2</v>
      </c>
      <c r="F81" s="6">
        <f>F66*Input!F$370*Input!$E$58</f>
        <v>1.3386028167196398E-3</v>
      </c>
      <c r="G81" s="6">
        <f>G66*Input!G$370*Input!$E$58</f>
        <v>1.0057839085256832E-3</v>
      </c>
      <c r="H81" s="6">
        <f>H66*Input!H$370*Input!$E$58</f>
        <v>4.5199457413762209E-3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2.165949121812568E-2</v>
      </c>
      <c r="L81" s="6">
        <f>L66*Input!C$370*Input!$E$58</f>
        <v>2.8199363162676398E-2</v>
      </c>
      <c r="M81" s="6">
        <f>M66*Input!D$370*Input!$E$58</f>
        <v>3.5581820294724531E-3</v>
      </c>
      <c r="N81" s="6">
        <f>N66*Input!E$370*Input!$E$58</f>
        <v>1.0558431793432141E-2</v>
      </c>
      <c r="O81" s="6">
        <f>O66*Input!F$370*Input!$E$58</f>
        <v>9.1857621446002798E-3</v>
      </c>
      <c r="P81" s="6">
        <f>P66*Input!G$370*Input!$E$58</f>
        <v>6.9018917614591781E-3</v>
      </c>
      <c r="Q81" s="6">
        <f>Q66*Input!H$370*Input!$E$58</f>
        <v>3.1016778067542959E-2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4.5659729051985024E-2</v>
      </c>
      <c r="D82" s="6">
        <f>D67*Input!D$370*Input!$E$58</f>
        <v>3.6872464433157174E-3</v>
      </c>
      <c r="E82" s="6">
        <f>E67*Input!E$370*Input!$E$58</f>
        <v>1.0941413270837183E-2</v>
      </c>
      <c r="F82" s="6">
        <f>F67*Input!F$370*Input!$E$58</f>
        <v>1.3386028167196398E-3</v>
      </c>
      <c r="G82" s="6">
        <f>G67*Input!G$370*Input!$E$58</f>
        <v>1.0057839085256832E-3</v>
      </c>
      <c r="H82" s="6">
        <f>H67*Input!H$370*Input!$E$58</f>
        <v>4.5199457413762209E-3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2.165949121812568E-2</v>
      </c>
      <c r="L82" s="6">
        <f>L67*Input!C$370*Input!$E$58</f>
        <v>2.8199363162676398E-2</v>
      </c>
      <c r="M82" s="6">
        <f>M67*Input!D$370*Input!$E$58</f>
        <v>3.5581820294724531E-3</v>
      </c>
      <c r="N82" s="6">
        <f>N67*Input!E$370*Input!$E$58</f>
        <v>1.0558431793432141E-2</v>
      </c>
      <c r="O82" s="6">
        <f>O67*Input!F$370*Input!$E$58</f>
        <v>9.1857621446002798E-3</v>
      </c>
      <c r="P82" s="6">
        <f>P67*Input!G$370*Input!$E$58</f>
        <v>6.9018917614591781E-3</v>
      </c>
      <c r="Q82" s="6">
        <f>Q67*Input!H$370*Input!$E$58</f>
        <v>3.1016778067542959E-2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WPD South Wales in April 16 (Finals)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0.36157369120575694</v>
      </c>
      <c r="D15" s="7">
        <f>Standing!$D$79</f>
        <v>3.1936235654314971E-2</v>
      </c>
      <c r="E15" s="7">
        <f>Standing!$E$79</f>
        <v>9.4766530520939737E-2</v>
      </c>
      <c r="F15" s="7">
        <f>Standing!$F$79</f>
        <v>2.0611555429468478E-2</v>
      </c>
      <c r="G15" s="7">
        <f>Standing!$G$79</f>
        <v>6.6372309529574873E-3</v>
      </c>
      <c r="H15" s="7">
        <f>Standing!$H$79</f>
        <v>9.9424682664774014E-2</v>
      </c>
      <c r="I15" s="7">
        <f>Standing!$I$79</f>
        <v>7.6821775583967872E-3</v>
      </c>
      <c r="J15" s="7">
        <f>Standing!$J$79</f>
        <v>0</v>
      </c>
      <c r="K15" s="9"/>
      <c r="L15" s="9"/>
      <c r="M15" s="7">
        <f>Standing!$K$79</f>
        <v>0.17151880556408841</v>
      </c>
      <c r="N15" s="7">
        <f>Standing!$L$79</f>
        <v>0.22330723462620458</v>
      </c>
      <c r="O15" s="7">
        <f>Standing!$M$79</f>
        <v>1.9723759338113944E-2</v>
      </c>
      <c r="P15" s="7">
        <f>Standing!$N$79</f>
        <v>5.8527631795280151E-2</v>
      </c>
      <c r="Q15" s="7">
        <f>Standing!$O$79</f>
        <v>5.0918632148821051E-2</v>
      </c>
      <c r="R15" s="7">
        <f>Standing!$P$79</f>
        <v>1.639656563217105E-2</v>
      </c>
      <c r="S15" s="7">
        <f>Standing!$Q$79</f>
        <v>0.24561799134687851</v>
      </c>
      <c r="T15" s="7">
        <f>Standing!$R$79</f>
        <v>9.4889969497081561E-2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0.39397141230622323</v>
      </c>
      <c r="D16" s="7">
        <f>Standing!$D$80</f>
        <v>3.4797785819308813E-2</v>
      </c>
      <c r="E16" s="7">
        <f>Standing!$E$80</f>
        <v>9.9112100406553522E-2</v>
      </c>
      <c r="F16" s="7">
        <f>Standing!$F$80</f>
        <v>2.1556709315313921E-2</v>
      </c>
      <c r="G16" s="7">
        <f>Standing!$G$80</f>
        <v>7.2319400330795088E-3</v>
      </c>
      <c r="H16" s="7">
        <f>Standing!$H$80</f>
        <v>0.10398385460553931</v>
      </c>
      <c r="I16" s="7">
        <f>Standing!$I$80</f>
        <v>8.034447914504533E-3</v>
      </c>
      <c r="J16" s="7">
        <f>Standing!$J$80</f>
        <v>0</v>
      </c>
      <c r="K16" s="9"/>
      <c r="L16" s="9"/>
      <c r="M16" s="7">
        <f>Standing!$K$80</f>
        <v>0.18836662729361958</v>
      </c>
      <c r="N16" s="7">
        <f>Standing!$L$80</f>
        <v>0.24331600651171004</v>
      </c>
      <c r="O16" s="7">
        <f>Standing!$M$80</f>
        <v>2.1491047361636935E-2</v>
      </c>
      <c r="P16" s="7">
        <f>Standing!$N$80</f>
        <v>6.1211447619366512E-2</v>
      </c>
      <c r="Q16" s="7">
        <f>Standing!$O$80</f>
        <v>5.3253533229046524E-2</v>
      </c>
      <c r="R16" s="7">
        <f>Standing!$P$80</f>
        <v>1.7865730489229962E-2</v>
      </c>
      <c r="S16" s="7">
        <f>Standing!$Q$80</f>
        <v>0.25688093556035368</v>
      </c>
      <c r="T16" s="7">
        <f>Standing!$R$80</f>
        <v>9.9241199742892999E-2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3.9734344766155609E-2</v>
      </c>
      <c r="D17" s="7">
        <f>Standing!$D$81</f>
        <v>3.5095623074512506E-3</v>
      </c>
      <c r="E17" s="7">
        <f>Standing!$E$81</f>
        <v>1.3774361678527341E-2</v>
      </c>
      <c r="F17" s="7">
        <f>Standing!$F$81</f>
        <v>2.9958996882320111E-3</v>
      </c>
      <c r="G17" s="7">
        <f>Standing!$G$81</f>
        <v>7.2938388326305678E-4</v>
      </c>
      <c r="H17" s="7">
        <f>Standing!$H$81</f>
        <v>1.4451426376686814E-2</v>
      </c>
      <c r="I17" s="7">
        <f>Standing!$I$81</f>
        <v>1.116608274950426E-3</v>
      </c>
      <c r="J17" s="7">
        <f>Standing!$J$81</f>
        <v>0</v>
      </c>
      <c r="K17" s="9"/>
      <c r="L17" s="9"/>
      <c r="M17" s="7">
        <f>Standing!$K$81</f>
        <v>1.5222987107597169E-2</v>
      </c>
      <c r="N17" s="7">
        <f>Standing!$L$81</f>
        <v>2.4539856923288063E-2</v>
      </c>
      <c r="O17" s="7">
        <f>Standing!$M$81</f>
        <v>2.1674991092737518E-3</v>
      </c>
      <c r="P17" s="7">
        <f>Standing!$N$81</f>
        <v>8.5070199795668419E-3</v>
      </c>
      <c r="Q17" s="7">
        <f>Standing!$O$81</f>
        <v>7.4010481499982199E-3</v>
      </c>
      <c r="R17" s="7">
        <f>Standing!$P$81</f>
        <v>1.8018644820008115E-3</v>
      </c>
      <c r="S17" s="7">
        <f>Standing!$Q$81</f>
        <v>3.5700695477268098E-2</v>
      </c>
      <c r="T17" s="7">
        <f>Standing!$R$81</f>
        <v>1.3792303594235954E-2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0.26245046782585291</v>
      </c>
      <c r="D18" s="7">
        <f>Standing!$D$82</f>
        <v>2.3181111325110137E-2</v>
      </c>
      <c r="E18" s="7">
        <f>Standing!$E$82</f>
        <v>6.8875017364558255E-2</v>
      </c>
      <c r="F18" s="7">
        <f>Standing!$F$82</f>
        <v>1.4980196386967173E-2</v>
      </c>
      <c r="G18" s="7">
        <f>Standing!$G$82</f>
        <v>4.817674546129116E-3</v>
      </c>
      <c r="H18" s="7">
        <f>Standing!$H$82</f>
        <v>7.2260498589097194E-2</v>
      </c>
      <c r="I18" s="7">
        <f>Standing!$I$82</f>
        <v>5.5833015076486876E-3</v>
      </c>
      <c r="J18" s="7">
        <f>Standing!$J$82</f>
        <v>0</v>
      </c>
      <c r="K18" s="9"/>
      <c r="L18" s="9"/>
      <c r="M18" s="7">
        <f>Standing!$K$82</f>
        <v>0.12482775444691815</v>
      </c>
      <c r="N18" s="7">
        <f>Standing!$L$82</f>
        <v>0.16208891747932505</v>
      </c>
      <c r="O18" s="7">
        <f>Standing!$M$82</f>
        <v>1.4316610946748331E-2</v>
      </c>
      <c r="P18" s="7">
        <f>Standing!$N$82</f>
        <v>4.2537081752884003E-2</v>
      </c>
      <c r="Q18" s="7">
        <f>Standing!$O$82</f>
        <v>3.7006964950085271E-2</v>
      </c>
      <c r="R18" s="7">
        <f>Standing!$P$82</f>
        <v>1.1901547113536443E-2</v>
      </c>
      <c r="S18" s="7">
        <f>Standing!$Q$82</f>
        <v>0.17851179447079346</v>
      </c>
      <c r="T18" s="7">
        <f>Standing!$R$82</f>
        <v>6.8964731122975853E-2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0.34328068483478996</v>
      </c>
      <c r="D19" s="7">
        <f>Standing!$D$83</f>
        <v>3.0320493755780002E-2</v>
      </c>
      <c r="E19" s="7">
        <f>Standing!$E$83</f>
        <v>9.0271738910778082E-2</v>
      </c>
      <c r="F19" s="7">
        <f>Standing!$F$83</f>
        <v>1.963394607828213E-2</v>
      </c>
      <c r="G19" s="7">
        <f>Standing!$G$83</f>
        <v>6.3014352049229911E-3</v>
      </c>
      <c r="H19" s="7">
        <f>Standing!$H$83</f>
        <v>9.4708954157800077E-2</v>
      </c>
      <c r="I19" s="7">
        <f>Standing!$I$83</f>
        <v>7.317810655362131E-3</v>
      </c>
      <c r="J19" s="7">
        <f>Standing!$J$83</f>
        <v>0</v>
      </c>
      <c r="K19" s="9"/>
      <c r="L19" s="9"/>
      <c r="M19" s="7">
        <f>Standing!$K$83</f>
        <v>0.1726114740505349</v>
      </c>
      <c r="N19" s="7">
        <f>Standing!$L$83</f>
        <v>0.21200950814594585</v>
      </c>
      <c r="O19" s="7">
        <f>Standing!$M$83</f>
        <v>1.8725880167125761E-2</v>
      </c>
      <c r="P19" s="7">
        <f>Standing!$N$83</f>
        <v>5.5751656913537201E-2</v>
      </c>
      <c r="Q19" s="7">
        <f>Standing!$O$83</f>
        <v>4.8503553330114517E-2</v>
      </c>
      <c r="R19" s="7">
        <f>Standing!$P$83</f>
        <v>1.5567018331395231E-2</v>
      </c>
      <c r="S19" s="7">
        <f>Standing!$Q$83</f>
        <v>0.2339682909648774</v>
      </c>
      <c r="T19" s="7">
        <f>Standing!$R$83</f>
        <v>9.0389323156655127E-2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4.0389213006220344E-2</v>
      </c>
      <c r="D20" s="7">
        <f>Standing!$D$84</f>
        <v>3.56740397830814E-3</v>
      </c>
      <c r="E20" s="7">
        <f>Standing!$E$84</f>
        <v>1.3987224921630953E-2</v>
      </c>
      <c r="F20" s="7">
        <f>Standing!$F$84</f>
        <v>3.0421970730788381E-3</v>
      </c>
      <c r="G20" s="7">
        <f>Standing!$G$84</f>
        <v>7.4140497843337174E-4</v>
      </c>
      <c r="H20" s="7">
        <f>Standing!$H$84</f>
        <v>1.467475269538005E-2</v>
      </c>
      <c r="I20" s="7">
        <f>Standing!$I$84</f>
        <v>1.1338638737381946E-3</v>
      </c>
      <c r="J20" s="7">
        <f>Standing!$J$84</f>
        <v>0</v>
      </c>
      <c r="K20" s="9"/>
      <c r="L20" s="9"/>
      <c r="M20" s="7">
        <f>Standing!$K$84</f>
        <v>1.5756758589465809E-2</v>
      </c>
      <c r="N20" s="7">
        <f>Standing!$L$84</f>
        <v>2.4944302322082768E-2</v>
      </c>
      <c r="O20" s="7">
        <f>Standing!$M$84</f>
        <v>2.2032220168839208E-3</v>
      </c>
      <c r="P20" s="7">
        <f>Standing!$N$84</f>
        <v>8.6384839199119476E-3</v>
      </c>
      <c r="Q20" s="7">
        <f>Standing!$O$84</f>
        <v>7.5154208627483529E-3</v>
      </c>
      <c r="R20" s="7">
        <f>Standing!$P$84</f>
        <v>1.8315613054694622E-3</v>
      </c>
      <c r="S20" s="7">
        <f>Standing!$Q$84</f>
        <v>3.6252399142214863E-2</v>
      </c>
      <c r="T20" s="7">
        <f>Standing!$R$84</f>
        <v>1.4005444104225275E-2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0.31213428719833958</v>
      </c>
      <c r="D21" s="7">
        <f>Standing!$D$85</f>
        <v>2.7569467564179596E-2</v>
      </c>
      <c r="E21" s="7">
        <f>Standing!$E$85</f>
        <v>8.1651538874263005E-2</v>
      </c>
      <c r="F21" s="7">
        <f>Standing!$F$85</f>
        <v>1.775906757540735E-2</v>
      </c>
      <c r="G21" s="7">
        <f>Standing!$G$85</f>
        <v>5.7296960560474439E-3</v>
      </c>
      <c r="H21" s="7">
        <f>Standing!$H$85</f>
        <v>8.5665036981281653E-2</v>
      </c>
      <c r="I21" s="7">
        <f>Standing!$I$85</f>
        <v>6.6190206194139973E-3</v>
      </c>
      <c r="J21" s="7">
        <f>Standing!$J$85</f>
        <v>0</v>
      </c>
      <c r="K21" s="9"/>
      <c r="L21" s="9"/>
      <c r="M21" s="7">
        <f>Standing!$K$85</f>
        <v>0.15629024626144697</v>
      </c>
      <c r="N21" s="7">
        <f>Standing!$L$85</f>
        <v>0.19277355128865908</v>
      </c>
      <c r="O21" s="7">
        <f>Standing!$M$85</f>
        <v>1.7026851542609606E-2</v>
      </c>
      <c r="P21" s="7">
        <f>Standing!$N$85</f>
        <v>5.0427837512685161E-2</v>
      </c>
      <c r="Q21" s="7">
        <f>Standing!$O$85</f>
        <v>4.3871867519778986E-2</v>
      </c>
      <c r="R21" s="7">
        <f>Standing!$P$85</f>
        <v>1.4154598220438821E-2</v>
      </c>
      <c r="S21" s="7">
        <f>Standing!$Q$85</f>
        <v>0.21162626571252013</v>
      </c>
      <c r="T21" s="7">
        <f>Standing!$R$85</f>
        <v>8.1757894802918799E-2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0.31321080325614725</v>
      </c>
      <c r="D22" s="7">
        <f>Standing!$D$86</f>
        <v>2.766455155768905E-2</v>
      </c>
      <c r="E22" s="7">
        <f>Standing!$E$86</f>
        <v>8.2368996362212496E-2</v>
      </c>
      <c r="F22" s="7">
        <f>Standing!$F$86</f>
        <v>1.7915113330167678E-2</v>
      </c>
      <c r="G22" s="7">
        <f>Standing!$G$86</f>
        <v>5.7494571334544024E-3</v>
      </c>
      <c r="H22" s="7">
        <f>Standing!$H$86</f>
        <v>8.6417760360229051E-2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0.15777876704954608</v>
      </c>
      <c r="N22" s="7">
        <f>Standing!$L$86</f>
        <v>0.19343840559013784</v>
      </c>
      <c r="O22" s="7">
        <f>Standing!$M$86</f>
        <v>1.7085575238952128E-2</v>
      </c>
      <c r="P22" s="7">
        <f>Standing!$N$86</f>
        <v>5.087093791377241E-2</v>
      </c>
      <c r="Q22" s="7">
        <f>Standing!$O$86</f>
        <v>4.4257361783529042E-2</v>
      </c>
      <c r="R22" s="7">
        <f>Standing!$P$86</f>
        <v>1.420341583805106E-2</v>
      </c>
      <c r="S22" s="7">
        <f>Standing!$Q$86</f>
        <v>0.21348578790984268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0.30822421927009996</v>
      </c>
      <c r="D23" s="7">
        <f>Standing!$D$87</f>
        <v>1.8535563047333694E-2</v>
      </c>
      <c r="E23" s="7">
        <f>Standing!$E$87</f>
        <v>4.4288347266660283E-2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0.16586325290369514</v>
      </c>
      <c r="N23" s="7">
        <f>Standing!$L$87</f>
        <v>0.19035870065795063</v>
      </c>
      <c r="O23" s="7">
        <f>Standing!$M$87</f>
        <v>1.7886764108413906E-2</v>
      </c>
      <c r="P23" s="7">
        <f>Standing!$N$87</f>
        <v>4.2738125531299825E-2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2.2735396565753669</v>
      </c>
      <c r="D24" s="7">
        <f>Standing!$D$88</f>
        <v>0.20081189535580124</v>
      </c>
      <c r="E24" s="7">
        <f>Standing!$E$88</f>
        <v>0.50726259941067464</v>
      </c>
      <c r="F24" s="7">
        <f>Standing!$F$88</f>
        <v>0.11032873238657954</v>
      </c>
      <c r="G24" s="7">
        <f>Standing!$G$88</f>
        <v>4.1734252652832676E-2</v>
      </c>
      <c r="H24" s="7">
        <f>Standing!$H$88</f>
        <v>0.53219657506582074</v>
      </c>
      <c r="I24" s="7">
        <f>Standing!$I$88</f>
        <v>4.1120861299714283E-2</v>
      </c>
      <c r="J24" s="7">
        <f>Standing!$J$88</f>
        <v>0</v>
      </c>
      <c r="K24" s="9"/>
      <c r="L24" s="9"/>
      <c r="M24" s="7">
        <f>Standing!$K$88</f>
        <v>0.95408833371130308</v>
      </c>
      <c r="N24" s="7">
        <f>Standing!$L$88</f>
        <v>1.4041338345990053</v>
      </c>
      <c r="O24" s="7">
        <f>Standing!$M$88</f>
        <v>0.12402105054273038</v>
      </c>
      <c r="P24" s="7">
        <f>Standing!$N$88</f>
        <v>0.31328443152474139</v>
      </c>
      <c r="Q24" s="7">
        <f>Standing!$O$88</f>
        <v>0.27255527410639646</v>
      </c>
      <c r="R24" s="7">
        <f>Standing!$P$88</f>
        <v>0.1030999851567411</v>
      </c>
      <c r="S24" s="7">
        <f>Standing!$Q$88</f>
        <v>1.3147344327976211</v>
      </c>
      <c r="T24" s="7">
        <f>Standing!$R$88</f>
        <v>0.50792333876202667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2.1531645154806767</v>
      </c>
      <c r="D25" s="7">
        <f>Standing!$D$89</f>
        <v>0.19017968132468194</v>
      </c>
      <c r="E25" s="7">
        <f>Standing!$E$89</f>
        <v>0.45558509099524802</v>
      </c>
      <c r="F25" s="7">
        <f>Standing!$F$89</f>
        <v>9.9088964260574008E-2</v>
      </c>
      <c r="G25" s="7">
        <f>Standing!$G$89</f>
        <v>3.9524585213324054E-2</v>
      </c>
      <c r="H25" s="7">
        <f>Standing!$H$89</f>
        <v>0.47797891143641658</v>
      </c>
      <c r="I25" s="7">
        <f>Standing!$I$89</f>
        <v>3.6931662927245312E-2</v>
      </c>
      <c r="J25" s="7">
        <f>Standing!$J$89</f>
        <v>0</v>
      </c>
      <c r="K25" s="9"/>
      <c r="L25" s="9"/>
      <c r="M25" s="7">
        <f>Standing!$K$89</f>
        <v>0.86360108564758542</v>
      </c>
      <c r="N25" s="7">
        <f>Standing!$L$89</f>
        <v>1.3297903728666145</v>
      </c>
      <c r="O25" s="7">
        <f>Standing!$M$89</f>
        <v>0.11745461506639455</v>
      </c>
      <c r="P25" s="7">
        <f>Standing!$N$89</f>
        <v>0.28136849909575717</v>
      </c>
      <c r="Q25" s="7">
        <f>Standing!$O$89</f>
        <v>0.24478863511573207</v>
      </c>
      <c r="R25" s="7">
        <f>Standing!$P$89</f>
        <v>9.7641239264972784E-2</v>
      </c>
      <c r="S25" s="7">
        <f>Standing!$Q$89</f>
        <v>1.1807955226672786</v>
      </c>
      <c r="T25" s="7">
        <f>Standing!$R$89</f>
        <v>0.45617851735441495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1.8170455394272917</v>
      </c>
      <c r="D26" s="7">
        <f>Standing!$D$90</f>
        <v>0.16049175023840317</v>
      </c>
      <c r="E26" s="7">
        <f>Standing!$E$90</f>
        <v>0.39252842623683626</v>
      </c>
      <c r="F26" s="7">
        <f>Standing!$F$90</f>
        <v>8.5374249437514885E-2</v>
      </c>
      <c r="G26" s="7">
        <f>Standing!$G$90</f>
        <v>3.3354613984780249E-2</v>
      </c>
      <c r="H26" s="7">
        <f>Standing!$H$90</f>
        <v>0.32945820851277985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0.76095691980732749</v>
      </c>
      <c r="N26" s="7">
        <f>Standing!$L$90</f>
        <v>1.1222039226534528</v>
      </c>
      <c r="O26" s="7">
        <f>Standing!$M$90</f>
        <v>9.9119404419451621E-2</v>
      </c>
      <c r="P26" s="7">
        <f>Standing!$N$90</f>
        <v>0.24242482101731075</v>
      </c>
      <c r="Q26" s="7">
        <f>Standing!$O$90</f>
        <v>0.21090790634244802</v>
      </c>
      <c r="R26" s="7">
        <f>Standing!$P$90</f>
        <v>8.2398988556136601E-2</v>
      </c>
      <c r="S26" s="7">
        <f>Standing!$Q$90</f>
        <v>0.81389109061064324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1.7195030902255488</v>
      </c>
      <c r="D27" s="7">
        <f>Standing!$D$91</f>
        <v>0.15187624883503031</v>
      </c>
      <c r="E27" s="7">
        <f>Standing!$E$91</f>
        <v>0.37145675618473911</v>
      </c>
      <c r="F27" s="7">
        <f>Standing!$F$91</f>
        <v>8.0791197880358809E-2</v>
      </c>
      <c r="G27" s="7">
        <f>Standing!$G$91</f>
        <v>3.1564075074412799E-2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0.72010730977586068</v>
      </c>
      <c r="N27" s="7">
        <f>Standing!$L$91</f>
        <v>1.0619618886789375</v>
      </c>
      <c r="O27" s="7">
        <f>Standing!$M$91</f>
        <v>9.379848688562982E-2</v>
      </c>
      <c r="P27" s="7">
        <f>Standing!$N$91</f>
        <v>0.22941099705075468</v>
      </c>
      <c r="Q27" s="7">
        <f>Standing!$O$91</f>
        <v>0.19958597010350357</v>
      </c>
      <c r="R27" s="7">
        <f>Standing!$P$91</f>
        <v>7.7975654643412967E-2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1.5335709358724714</v>
      </c>
      <c r="D28" s="7">
        <f>Standing!$D$92</f>
        <v>9.2223774097755423E-2</v>
      </c>
      <c r="E28" s="7">
        <f>Standing!$E$92</f>
        <v>0.18044766963754491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0.68323526526858147</v>
      </c>
      <c r="N28" s="7">
        <f>Standing!$L$92</f>
        <v>0.94713053831652683</v>
      </c>
      <c r="O28" s="7">
        <f>Standing!$M$92</f>
        <v>8.8995672171474347E-2</v>
      </c>
      <c r="P28" s="7">
        <f>Standing!$N$92</f>
        <v>0.17413147323755321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0.18926797481854588</v>
      </c>
      <c r="D29" s="7">
        <f>Yard!$D$75</f>
        <v>1.6717219180032515E-2</v>
      </c>
      <c r="E29" s="7">
        <f>Yard!$E$75</f>
        <v>4.955967853430425E-2</v>
      </c>
      <c r="F29" s="7">
        <f>Yard!$F$75</f>
        <v>1.0779143813339656E-2</v>
      </c>
      <c r="G29" s="7">
        <f>Yard!$G$75</f>
        <v>3.4742994067960822E-3</v>
      </c>
      <c r="H29" s="7">
        <f>Yard!$H$75</f>
        <v>5.1995733980707844E-2</v>
      </c>
      <c r="I29" s="7">
        <f>Yard!$I$75</f>
        <v>4.017518085179507E-3</v>
      </c>
      <c r="J29" s="7">
        <f>Yard!$J$75</f>
        <v>8.2742657197254592E-3</v>
      </c>
      <c r="K29" s="9"/>
      <c r="L29" s="9"/>
      <c r="M29" s="7">
        <f>Yard!$K$75</f>
        <v>8.9592871809231048E-2</v>
      </c>
      <c r="N29" s="7">
        <f>Yard!$L$75</f>
        <v>0.11689154683541499</v>
      </c>
      <c r="O29" s="7">
        <f>Yard!$M$75</f>
        <v>1.0324523261867712E-2</v>
      </c>
      <c r="P29" s="7">
        <f>Yard!$N$75</f>
        <v>3.0607964660131631E-2</v>
      </c>
      <c r="Q29" s="7">
        <f>Yard!$O$75</f>
        <v>2.6628716138810876E-2</v>
      </c>
      <c r="R29" s="7">
        <f>Yard!$P$75</f>
        <v>8.5828832314417403E-3</v>
      </c>
      <c r="S29" s="7">
        <f>Yard!$Q$75</f>
        <v>0.12844987176884262</v>
      </c>
      <c r="T29" s="7">
        <f>Yard!$R$75</f>
        <v>4.962423292858844E-2</v>
      </c>
      <c r="U29" s="7">
        <f>Yard!$S$75</f>
        <v>0.1022034202915964</v>
      </c>
      <c r="V29" s="7">
        <f>Otex!$B$156</f>
        <v>0.76048183954231952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0.26112854166654031</v>
      </c>
      <c r="D30" s="7">
        <f>Yard!$D$76</f>
        <v>2.3064351321912379E-2</v>
      </c>
      <c r="E30" s="7">
        <f>Yard!$E$76</f>
        <v>6.1900734063481733E-2</v>
      </c>
      <c r="F30" s="7">
        <f>Yard!$F$76</f>
        <v>1.3463301909024972E-2</v>
      </c>
      <c r="G30" s="7">
        <f>Yard!$G$76</f>
        <v>4.7934085958248919E-3</v>
      </c>
      <c r="H30" s="7">
        <f>Yard!$H$76</f>
        <v>6.4943401506276949E-2</v>
      </c>
      <c r="I30" s="7">
        <f>Yard!$I$76</f>
        <v>5.017936474583636E-3</v>
      </c>
      <c r="J30" s="7">
        <f>Yard!$J$76</f>
        <v>1.0334674013932225E-2</v>
      </c>
      <c r="K30" s="9"/>
      <c r="L30" s="9"/>
      <c r="M30" s="7">
        <f>Yard!$K$76</f>
        <v>8.942421071389775E-2</v>
      </c>
      <c r="N30" s="7">
        <f>Yard!$L$76</f>
        <v>0.16127249835869786</v>
      </c>
      <c r="O30" s="7">
        <f>Yard!$M$76</f>
        <v>1.424450018741158E-2</v>
      </c>
      <c r="P30" s="7">
        <f>Yard!$N$76</f>
        <v>3.8229777445788128E-2</v>
      </c>
      <c r="Q30" s="7">
        <f>Yard!$O$76</f>
        <v>3.3259640193580534E-2</v>
      </c>
      <c r="R30" s="7">
        <f>Yard!$P$76</f>
        <v>1.184160069166108E-2</v>
      </c>
      <c r="S30" s="7">
        <f>Yard!$Q$76</f>
        <v>0.16043569264372509</v>
      </c>
      <c r="T30" s="7">
        <f>Yard!$R$76</f>
        <v>6.1981363407968851E-2</v>
      </c>
      <c r="U30" s="7">
        <f>Yard!$S$76</f>
        <v>0.12765350637755454</v>
      </c>
      <c r="V30" s="7">
        <f>Otex!$B$157</f>
        <v>0.76048183954231952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0.42412046722962565</v>
      </c>
      <c r="D31" s="7">
        <f>Yard!$D$77</f>
        <v>3.7460721055492092E-2</v>
      </c>
      <c r="E31" s="7">
        <f>Yard!$E$77</f>
        <v>9.8432118183879494E-2</v>
      </c>
      <c r="F31" s="7">
        <f>Yard!$F$77</f>
        <v>2.1408814365518305E-2</v>
      </c>
      <c r="G31" s="7">
        <f>Yard!$G$77</f>
        <v>7.7853714508154537E-3</v>
      </c>
      <c r="H31" s="7">
        <f>Yard!$H$77</f>
        <v>0.10327044855030638</v>
      </c>
      <c r="I31" s="7">
        <f>Yard!$I$77</f>
        <v>7.9793256667824736E-3</v>
      </c>
      <c r="J31" s="7">
        <f>Yard!$J$77</f>
        <v>1.6433793061129118E-2</v>
      </c>
      <c r="K31" s="9"/>
      <c r="L31" s="9"/>
      <c r="M31" s="7">
        <f>Yard!$K$77</f>
        <v>0.14777071610586989</v>
      </c>
      <c r="N31" s="7">
        <f>Yard!$L$77</f>
        <v>0.26193600637698605</v>
      </c>
      <c r="O31" s="7">
        <f>Yard!$M$77</f>
        <v>2.3135671177041621E-2</v>
      </c>
      <c r="P31" s="7">
        <f>Yard!$N$77</f>
        <v>6.0791491871939322E-2</v>
      </c>
      <c r="Q31" s="7">
        <f>Yard!$O$77</f>
        <v>5.2888174652830355E-2</v>
      </c>
      <c r="R31" s="7">
        <f>Yard!$P$77</f>
        <v>1.9232923318307189E-2</v>
      </c>
      <c r="S31" s="7">
        <f>Yard!$Q$77</f>
        <v>0.2551185425850418</v>
      </c>
      <c r="T31" s="7">
        <f>Yard!$R$77</f>
        <v>9.8560331803406301E-2</v>
      </c>
      <c r="U31" s="7">
        <f>Yard!$S$77</f>
        <v>0.20298959643121406</v>
      </c>
      <c r="V31" s="7">
        <f>Otex!$B$158</f>
        <v>0.76048183954231952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0.12135423125955258</v>
      </c>
      <c r="D32" s="7">
        <f>Yard!$D$78</f>
        <v>1.0718692818133889E-2</v>
      </c>
      <c r="E32" s="7">
        <f>Yard!$E$78</f>
        <v>3.7826543933417903E-2</v>
      </c>
      <c r="F32" s="7">
        <f>Yard!$F$78</f>
        <v>8.2272074613578047E-3</v>
      </c>
      <c r="G32" s="7">
        <f>Yard!$G$78</f>
        <v>2.2276401175712504E-3</v>
      </c>
      <c r="H32" s="7">
        <f>Yard!$H$78</f>
        <v>3.9685869116567428E-2</v>
      </c>
      <c r="I32" s="7">
        <f>Yard!$I$78</f>
        <v>3.0663803488384946E-3</v>
      </c>
      <c r="J32" s="7">
        <f>Yard!$J$78</f>
        <v>6.3153532270659347E-3</v>
      </c>
      <c r="K32" s="9"/>
      <c r="L32" s="9"/>
      <c r="M32" s="7">
        <f>Yard!$K$78</f>
        <v>8.9271619535795196E-2</v>
      </c>
      <c r="N32" s="7">
        <f>Yard!$L$78</f>
        <v>7.494814598482083E-2</v>
      </c>
      <c r="O32" s="7">
        <f>Yard!$M$78</f>
        <v>6.6198446132607596E-3</v>
      </c>
      <c r="P32" s="7">
        <f>Yard!$N$78</f>
        <v>2.336160270142933E-2</v>
      </c>
      <c r="Q32" s="7">
        <f>Yard!$O$78</f>
        <v>2.0324431689322384E-2</v>
      </c>
      <c r="R32" s="7">
        <f>Yard!$P$78</f>
        <v>5.5031454610357878E-3</v>
      </c>
      <c r="S32" s="7">
        <f>Yard!$Q$78</f>
        <v>9.803967381150068E-2</v>
      </c>
      <c r="T32" s="7">
        <f>Yard!$R$78</f>
        <v>3.7875815230240278E-2</v>
      </c>
      <c r="U32" s="7">
        <f>Yard!$S$78</f>
        <v>7.8007006545243687E-2</v>
      </c>
      <c r="V32" s="7">
        <f>Otex!$B$159</f>
        <v>0.76048183954231952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5.0510499661155697</v>
      </c>
      <c r="D33" s="7">
        <f>Yard!$D$79</f>
        <v>0.44613733228668617</v>
      </c>
      <c r="E33" s="7">
        <f>Yard!$E$79</f>
        <v>1.0981984228916186</v>
      </c>
      <c r="F33" s="7">
        <f>Yard!$F$79</f>
        <v>0.23885624535957736</v>
      </c>
      <c r="G33" s="7">
        <f>Yard!$G$79</f>
        <v>9.2719647461738039E-2</v>
      </c>
      <c r="H33" s="7">
        <f>Yard!$H$79</f>
        <v>1.1521792461825766</v>
      </c>
      <c r="I33" s="7">
        <f>Yard!$I$79</f>
        <v>8.9024629609507383E-2</v>
      </c>
      <c r="J33" s="7">
        <f>Yard!$J$79</f>
        <v>0.18335037338264781</v>
      </c>
      <c r="K33" s="9"/>
      <c r="L33" s="9"/>
      <c r="M33" s="7">
        <f>Yard!$K$79</f>
        <v>1.5477878299831207</v>
      </c>
      <c r="N33" s="7">
        <f>Yard!$L$79</f>
        <v>3.1195190007621143</v>
      </c>
      <c r="O33" s="7">
        <f>Yard!$M$79</f>
        <v>0.27553358100868885</v>
      </c>
      <c r="P33" s="7">
        <f>Yard!$N$79</f>
        <v>0.67824528955352803</v>
      </c>
      <c r="Q33" s="7">
        <f>Yard!$O$79</f>
        <v>0.59006867946144625</v>
      </c>
      <c r="R33" s="7">
        <f>Yard!$P$79</f>
        <v>0.22905392260317919</v>
      </c>
      <c r="S33" s="7">
        <f>Yard!$Q$79</f>
        <v>2.8463349797463318</v>
      </c>
      <c r="T33" s="7">
        <f>Yard!$R$79</f>
        <v>1.0996288908867757</v>
      </c>
      <c r="U33" s="7">
        <f>Yard!$S$79</f>
        <v>2.2647369453914092</v>
      </c>
      <c r="V33" s="7">
        <f>Otex!$B$160</f>
        <v>0.76048183954231952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-0.1817118798772229</v>
      </c>
      <c r="D34" s="7">
        <f>Yard!$D$42</f>
        <v>-1.6049822091854585E-2</v>
      </c>
      <c r="E34" s="7">
        <f>Yard!$E$42</f>
        <v>-4.7625711796057797E-2</v>
      </c>
      <c r="F34" s="7">
        <f>Yard!$F$42</f>
        <v>-1.0358509414201161E-2</v>
      </c>
      <c r="G34" s="7">
        <f>Yard!$G$42</f>
        <v>-3.3355958770652778E-3</v>
      </c>
      <c r="H34" s="7">
        <f>Yard!$H$42</f>
        <v>-4.996670508013102E-2</v>
      </c>
      <c r="I34" s="7">
        <f>Yard!$I$42</f>
        <v>-3.8607425253529295E-3</v>
      </c>
      <c r="J34" s="7">
        <f>Yard!$J$42</f>
        <v>0</v>
      </c>
      <c r="K34" s="9"/>
      <c r="L34" s="9"/>
      <c r="M34" s="7">
        <f>Yard!$K$42</f>
        <v>-8.619820897204189E-2</v>
      </c>
      <c r="N34" s="7">
        <f>Yard!$L$42</f>
        <v>-0.11222491674877047</v>
      </c>
      <c r="O34" s="7">
        <f>Yard!$M$42</f>
        <v>-9.9123400699391087E-3</v>
      </c>
      <c r="P34" s="7">
        <f>Yard!$N$42</f>
        <v>-2.941355042402749E-2</v>
      </c>
      <c r="Q34" s="7">
        <f>Yard!$O$42</f>
        <v>-2.5589584069804012E-2</v>
      </c>
      <c r="R34" s="7">
        <f>Yard!$P$42</f>
        <v>-8.2402310705083429E-3</v>
      </c>
      <c r="S34" s="7">
        <f>Yard!$Q$42</f>
        <v>-0.1234373739706373</v>
      </c>
      <c r="T34" s="7">
        <f>Yard!$R$42</f>
        <v>-4.7687747084991711E-2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-0.17819163128181542</v>
      </c>
      <c r="D35" s="7">
        <f>Yard!$D$43</f>
        <v>-1.5738893804097251E-2</v>
      </c>
      <c r="E35" s="7">
        <f>Yard!$E$43</f>
        <v>-4.6703073467905393E-2</v>
      </c>
      <c r="F35" s="7">
        <f>Yard!$F$43</f>
        <v>-1.0157837183852244E-2</v>
      </c>
      <c r="G35" s="7">
        <f>Yard!$G$43</f>
        <v>-3.2709763997420564E-3</v>
      </c>
      <c r="H35" s="7">
        <f>Yard!$H$43</f>
        <v>-4.899871540606944E-2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-8.4528317469815969E-2</v>
      </c>
      <c r="N35" s="7">
        <f>Yard!$L$43</f>
        <v>-0.11005081780806551</v>
      </c>
      <c r="O35" s="7">
        <f>Yard!$M$43</f>
        <v>-9.7203113416469301E-3</v>
      </c>
      <c r="P35" s="7">
        <f>Yard!$N$43</f>
        <v>-2.8843730720240983E-2</v>
      </c>
      <c r="Q35" s="7">
        <f>Yard!$O$43</f>
        <v>-2.5093844895019979E-2</v>
      </c>
      <c r="R35" s="7">
        <f>Yard!$P$43</f>
        <v>-8.0805955977401901E-3</v>
      </c>
      <c r="S35" s="7">
        <f>Yard!$Q$43</f>
        <v>-0.12104605953024673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-0.1817118798772229</v>
      </c>
      <c r="D36" s="7">
        <f>Yard!$D$44</f>
        <v>-1.6049822091854585E-2</v>
      </c>
      <c r="E36" s="7">
        <f>Yard!$E$44</f>
        <v>-4.7625711796057797E-2</v>
      </c>
      <c r="F36" s="7">
        <f>Yard!$F$44</f>
        <v>-1.0358509414201161E-2</v>
      </c>
      <c r="G36" s="7">
        <f>Yard!$G$44</f>
        <v>-3.3355958770652778E-3</v>
      </c>
      <c r="H36" s="7">
        <f>Yard!$H$44</f>
        <v>-4.996670508013102E-2</v>
      </c>
      <c r="I36" s="7">
        <f>Yard!$I$44</f>
        <v>-3.8607425253529295E-3</v>
      </c>
      <c r="J36" s="7">
        <f>Yard!$J$44</f>
        <v>0</v>
      </c>
      <c r="K36" s="9"/>
      <c r="L36" s="9"/>
      <c r="M36" s="7">
        <f>Yard!$K$44</f>
        <v>-8.619820897204189E-2</v>
      </c>
      <c r="N36" s="7">
        <f>Yard!$L$44</f>
        <v>-0.11222491674877047</v>
      </c>
      <c r="O36" s="7">
        <f>Yard!$M$44</f>
        <v>-9.9123400699391087E-3</v>
      </c>
      <c r="P36" s="7">
        <f>Yard!$N$44</f>
        <v>-2.941355042402749E-2</v>
      </c>
      <c r="Q36" s="7">
        <f>Yard!$O$44</f>
        <v>-2.5589584069804012E-2</v>
      </c>
      <c r="R36" s="7">
        <f>Yard!$P$44</f>
        <v>-8.2402310705083429E-3</v>
      </c>
      <c r="S36" s="7">
        <f>Yard!$Q$44</f>
        <v>-0.1234373739706373</v>
      </c>
      <c r="T36" s="7">
        <f>Yard!$R$44</f>
        <v>-4.7687747084991711E-2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-1.5685130532102816</v>
      </c>
      <c r="D37" s="7">
        <f>Yard!$D$80</f>
        <v>-0.13853995385324389</v>
      </c>
      <c r="E37" s="7">
        <f>Yard!$E$80</f>
        <v>-0.33883903674897581</v>
      </c>
      <c r="F37" s="7">
        <f>Yard!$F$80</f>
        <v>-7.3696900680309554E-2</v>
      </c>
      <c r="G37" s="7">
        <f>Yard!$G$80</f>
        <v>-2.8792425002406748E-2</v>
      </c>
      <c r="H37" s="7">
        <f>Yard!$H$80</f>
        <v>-0.35549432397718367</v>
      </c>
      <c r="I37" s="7">
        <f>Yard!$I$80</f>
        <v>-2.7467731800591758E-2</v>
      </c>
      <c r="J37" s="7">
        <f>Yard!$J$80</f>
        <v>0</v>
      </c>
      <c r="K37" s="9"/>
      <c r="L37" s="9"/>
      <c r="M37" s="7">
        <f>Yard!$K$80</f>
        <v>-0.65687448979659557</v>
      </c>
      <c r="N37" s="7">
        <f>Yard!$L$80</f>
        <v>-0.96871072455372287</v>
      </c>
      <c r="O37" s="7">
        <f>Yard!$M$80</f>
        <v>-8.5562016077671221E-2</v>
      </c>
      <c r="P37" s="7">
        <f>Yard!$N$80</f>
        <v>-0.2092663546053263</v>
      </c>
      <c r="Q37" s="7">
        <f>Yard!$O$80</f>
        <v>-0.18206027143802278</v>
      </c>
      <c r="R37" s="7">
        <f>Yard!$P$80</f>
        <v>-7.1128591065670696E-2</v>
      </c>
      <c r="S37" s="7">
        <f>Yard!$Q$80</f>
        <v>-0.87821051523886973</v>
      </c>
      <c r="T37" s="7">
        <f>Yard!$R$80</f>
        <v>-0.33928039451044761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-0.17819163128181542</v>
      </c>
      <c r="D38" s="7">
        <f>Yard!$D$46</f>
        <v>-1.5738893804097251E-2</v>
      </c>
      <c r="E38" s="7">
        <f>Yard!$E$46</f>
        <v>-4.6703073467905393E-2</v>
      </c>
      <c r="F38" s="7">
        <f>Yard!$F$46</f>
        <v>-1.0157837183852244E-2</v>
      </c>
      <c r="G38" s="7">
        <f>Yard!$G$46</f>
        <v>-3.2709763997420564E-3</v>
      </c>
      <c r="H38" s="7">
        <f>Yard!$H$46</f>
        <v>-4.899871540606944E-2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-8.4528317469815969E-2</v>
      </c>
      <c r="N38" s="7">
        <f>Yard!$L$46</f>
        <v>-0.11005081780806551</v>
      </c>
      <c r="O38" s="7">
        <f>Yard!$M$46</f>
        <v>-9.7203113416469301E-3</v>
      </c>
      <c r="P38" s="7">
        <f>Yard!$N$46</f>
        <v>-2.8843730720240983E-2</v>
      </c>
      <c r="Q38" s="7">
        <f>Yard!$O$46</f>
        <v>-2.5093844895019979E-2</v>
      </c>
      <c r="R38" s="7">
        <f>Yard!$P$46</f>
        <v>-8.0805955977401901E-3</v>
      </c>
      <c r="S38" s="7">
        <f>Yard!$Q$46</f>
        <v>-0.12104605953024673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-1.5381267302237354</v>
      </c>
      <c r="D39" s="7">
        <f>Yard!$D$81</f>
        <v>-0.13585606175830098</v>
      </c>
      <c r="E39" s="7">
        <f>Yard!$E$81</f>
        <v>-0.3322748118673074</v>
      </c>
      <c r="F39" s="7">
        <f>Yard!$F$81</f>
        <v>-7.226919319480539E-2</v>
      </c>
      <c r="G39" s="7">
        <f>Yard!$G$81</f>
        <v>-2.823463817117931E-2</v>
      </c>
      <c r="H39" s="7">
        <f>Yard!$H$81</f>
        <v>-0.34860744131710902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-0.64414906148872797</v>
      </c>
      <c r="N39" s="7">
        <f>Yard!$L$81</f>
        <v>-0.94994418837694405</v>
      </c>
      <c r="O39" s="7">
        <f>Yard!$M$81</f>
        <v>-8.39044493455392E-2</v>
      </c>
      <c r="P39" s="7">
        <f>Yard!$N$81</f>
        <v>-0.20521230161020465</v>
      </c>
      <c r="Q39" s="7">
        <f>Yard!$O$81</f>
        <v>-0.17853327355961085</v>
      </c>
      <c r="R39" s="7">
        <f>Yard!$P$81</f>
        <v>-6.9750638655726893E-2</v>
      </c>
      <c r="S39" s="7">
        <f>Yard!$Q$81</f>
        <v>-0.86119721189937126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-0.17483901357190357</v>
      </c>
      <c r="D40" s="7">
        <f>Yard!$D$48</f>
        <v>-9.8833738401796767E-3</v>
      </c>
      <c r="E40" s="7">
        <f>Yard!$E$48</f>
        <v>-2.932759699087131E-2</v>
      </c>
      <c r="F40" s="7">
        <f>Yard!$F$48</f>
        <v>-3.5880194786386079E-3</v>
      </c>
      <c r="G40" s="7">
        <f>Yard!$G$48</f>
        <v>-1.1553962545391787E-3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-8.2937944610553219E-2</v>
      </c>
      <c r="N40" s="7">
        <f>Yard!$L$48</f>
        <v>-0.10798024738834652</v>
      </c>
      <c r="O40" s="7">
        <f>Yard!$M$48</f>
        <v>-9.5374268385115205E-3</v>
      </c>
      <c r="P40" s="7">
        <f>Yard!$N$48</f>
        <v>-2.8301045288063348E-2</v>
      </c>
      <c r="Q40" s="7">
        <f>Yard!$O$48</f>
        <v>-2.4621712347606624E-2</v>
      </c>
      <c r="R40" s="7">
        <f>Yard!$P$48</f>
        <v>-7.9285618141514743E-3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-1.5091873749984535</v>
      </c>
      <c r="D41" s="7">
        <f>Yard!$D$82</f>
        <v>-8.5311983391252177E-2</v>
      </c>
      <c r="E41" s="7">
        <f>Yard!$E$82</f>
        <v>-0.20865482823863124</v>
      </c>
      <c r="F41" s="7">
        <f>Yard!$F$82</f>
        <v>-2.5527409840814225E-2</v>
      </c>
      <c r="G41" s="7">
        <f>Yard!$G$82</f>
        <v>-9.9732285423465711E-3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-0.63202960595742541</v>
      </c>
      <c r="N41" s="7">
        <f>Yard!$L$82</f>
        <v>-0.93207129678001188</v>
      </c>
      <c r="O41" s="7">
        <f>Yard!$M$82</f>
        <v>-8.2325814362556343E-2</v>
      </c>
      <c r="P41" s="7">
        <f>Yard!$N$82</f>
        <v>-0.20135129875770783</v>
      </c>
      <c r="Q41" s="7">
        <f>Yard!$O$82</f>
        <v>-0.17517422796112334</v>
      </c>
      <c r="R41" s="7">
        <f>Yard!$P$82</f>
        <v>-6.8438303027208977E-2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3.4441752203716161E-2</v>
      </c>
      <c r="D54" s="7">
        <f>Standing!$D$106</f>
        <v>3.0420905654318471E-3</v>
      </c>
      <c r="E54" s="7">
        <f>Standing!$E$106</f>
        <v>1.2014776940457604E-2</v>
      </c>
      <c r="F54" s="7">
        <f>Standing!$F$106</f>
        <v>2.6131930705875317E-3</v>
      </c>
      <c r="G54" s="7">
        <f>Standing!$G$106</f>
        <v>6.3223035680024312E-4</v>
      </c>
      <c r="H54" s="7">
        <f>Standing!$H$106</f>
        <v>1.2605351045631968E-2</v>
      </c>
      <c r="I54" s="7">
        <f>Standing!$I$106</f>
        <v>9.7396886088102529E-4</v>
      </c>
      <c r="J54" s="7">
        <f>Standing!$J$106</f>
        <v>0</v>
      </c>
      <c r="K54" s="9"/>
      <c r="L54" s="9"/>
      <c r="M54" s="7">
        <f>Standing!$K$106</f>
        <v>4.3602248569953464E-3</v>
      </c>
      <c r="N54" s="7">
        <f>Standing!$L$106</f>
        <v>2.1271161667335347E-2</v>
      </c>
      <c r="O54" s="7">
        <f>Standing!$M$106</f>
        <v>1.8787894367637474E-3</v>
      </c>
      <c r="P54" s="7">
        <f>Standing!$N$106</f>
        <v>7.4203037402339632E-3</v>
      </c>
      <c r="Q54" s="7">
        <f>Standing!$O$106</f>
        <v>6.4556125883084804E-3</v>
      </c>
      <c r="R54" s="7">
        <f>Standing!$P$106</f>
        <v>1.5618571379239006E-3</v>
      </c>
      <c r="S54" s="7">
        <f>Standing!$Q$106</f>
        <v>3.1140164806855768E-2</v>
      </c>
      <c r="T54" s="7">
        <f>Standing!$R$106</f>
        <v>1.2030426893620914E-2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3.9832364926517427E-2</v>
      </c>
      <c r="D57" s="7">
        <f>Standing!$D$107</f>
        <v>3.5182200030091037E-3</v>
      </c>
      <c r="E57" s="7">
        <f>Standing!$E$107</f>
        <v>1.3886141186627472E-2</v>
      </c>
      <c r="F57" s="7">
        <f>Standing!$F$107</f>
        <v>3.0202115366706902E-3</v>
      </c>
      <c r="G57" s="7">
        <f>Standing!$G$107</f>
        <v>7.3118319128294526E-4</v>
      </c>
      <c r="H57" s="7">
        <f>Standing!$H$107</f>
        <v>1.4568700292490079E-2</v>
      </c>
      <c r="I57" s="7">
        <f>Standing!$I$107</f>
        <v>1.1256695967472152E-3</v>
      </c>
      <c r="J57" s="7">
        <f>Standing!$J$107</f>
        <v>0</v>
      </c>
      <c r="K57" s="9"/>
      <c r="L57" s="9"/>
      <c r="M57" s="7">
        <f>Standing!$K$107</f>
        <v>8.2427693484715837E-3</v>
      </c>
      <c r="N57" s="7">
        <f>Standing!$L$107</f>
        <v>2.4600393990780504E-2</v>
      </c>
      <c r="O57" s="7">
        <f>Standing!$M$107</f>
        <v>2.1728460858383698E-3</v>
      </c>
      <c r="P57" s="7">
        <f>Standing!$N$107</f>
        <v>8.5760547944574907E-3</v>
      </c>
      <c r="Q57" s="7">
        <f>Standing!$O$107</f>
        <v>7.4611079582811574E-3</v>
      </c>
      <c r="R57" s="7">
        <f>Standing!$P$107</f>
        <v>1.8063094790560141E-3</v>
      </c>
      <c r="S57" s="7">
        <f>Standing!$Q$107</f>
        <v>3.5990408080466434E-2</v>
      </c>
      <c r="T57" s="7">
        <f>Standing!$R$107</f>
        <v>1.3904228701715501E-2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2.7983636095288929E-2</v>
      </c>
      <c r="D59" s="7">
        <f>Standing!$D$108</f>
        <v>2.4716731845823873E-3</v>
      </c>
      <c r="E59" s="7">
        <f>Standing!$E$108</f>
        <v>9.7797980454249374E-3</v>
      </c>
      <c r="F59" s="7">
        <f>Standing!$F$108</f>
        <v>2.1270890513158851E-3</v>
      </c>
      <c r="G59" s="7">
        <f>Standing!$G$108</f>
        <v>5.1368188611448636E-4</v>
      </c>
      <c r="H59" s="7">
        <f>Standing!$H$108</f>
        <v>1.0260514042741061E-2</v>
      </c>
      <c r="I59" s="7">
        <f>Standing!$I$108</f>
        <v>7.9279197684266128E-4</v>
      </c>
      <c r="J59" s="7">
        <f>Standing!$J$108</f>
        <v>0</v>
      </c>
      <c r="K59" s="9"/>
      <c r="L59" s="9"/>
      <c r="M59" s="7">
        <f>Standing!$K$108</f>
        <v>1.427703826709372E-3</v>
      </c>
      <c r="N59" s="7">
        <f>Standing!$L$108</f>
        <v>1.7282641251874134E-2</v>
      </c>
      <c r="O59" s="7">
        <f>Standing!$M$108</f>
        <v>1.5265007304824879E-3</v>
      </c>
      <c r="P59" s="7">
        <f>Standing!$N$108</f>
        <v>6.0399849597570273E-3</v>
      </c>
      <c r="Q59" s="7">
        <f>Standing!$O$108</f>
        <v>5.2547448601035218E-3</v>
      </c>
      <c r="R59" s="7">
        <f>Standing!$P$108</f>
        <v>1.2689958838904877E-3</v>
      </c>
      <c r="S59" s="7">
        <f>Standing!$Q$108</f>
        <v>2.5347497038151364E-2</v>
      </c>
      <c r="T59" s="7">
        <f>Standing!$R$108</f>
        <v>9.7925368072110334E-3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2.8024480592686814E-2</v>
      </c>
      <c r="D60" s="7">
        <f>Standing!$D$109</f>
        <v>2.4752808018560076E-3</v>
      </c>
      <c r="E60" s="7">
        <f>Standing!$E$109</f>
        <v>9.7977780429954926E-3</v>
      </c>
      <c r="F60" s="7">
        <f>Standing!$F$109</f>
        <v>2.1309996694899381E-3</v>
      </c>
      <c r="G60" s="7">
        <f>Standing!$G$109</f>
        <v>5.1443164852525019E-4</v>
      </c>
      <c r="H60" s="7">
        <f>Standing!$H$109</f>
        <v>1.0279377828752208E-2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9.9177165275320545E-4</v>
      </c>
      <c r="N60" s="7">
        <f>Standing!$L$109</f>
        <v>1.7307866736983962E-2</v>
      </c>
      <c r="O60" s="7">
        <f>Standing!$M$109</f>
        <v>1.5287287881552559E-3</v>
      </c>
      <c r="P60" s="7">
        <f>Standing!$N$109</f>
        <v>6.0510893725882727E-3</v>
      </c>
      <c r="Q60" s="7">
        <f>Standing!$O$109</f>
        <v>5.2644056219494908E-3</v>
      </c>
      <c r="R60" s="7">
        <f>Standing!$P$109</f>
        <v>1.2708480913341876E-3</v>
      </c>
      <c r="S60" s="7">
        <f>Standing!$Q$109</f>
        <v>2.539409799382026E-2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2.7533303974154943E-2</v>
      </c>
      <c r="D61" s="7">
        <f>Standing!$D$110</f>
        <v>1.6557598650842283E-3</v>
      </c>
      <c r="E61" s="7">
        <f>Standing!$E$110</f>
        <v>5.2439286254717041E-3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8.5174766657925146E-4</v>
      </c>
      <c r="N61" s="7">
        <f>Standing!$L$110</f>
        <v>1.7004516977128278E-2</v>
      </c>
      <c r="O61" s="7">
        <f>Standing!$M$110</f>
        <v>1.5978034253025326E-3</v>
      </c>
      <c r="P61" s="7">
        <f>Standing!$N$110</f>
        <v>5.0603757806355933E-3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0.18229672046411854</v>
      </c>
      <c r="D62" s="7">
        <f>Standing!$D$111</f>
        <v>1.6101478523883755E-2</v>
      </c>
      <c r="E62" s="7">
        <f>Standing!$E$111</f>
        <v>6.4790354371355843E-2</v>
      </c>
      <c r="F62" s="7">
        <f>Standing!$F$111</f>
        <v>1.4091789296064054E-2</v>
      </c>
      <c r="G62" s="7">
        <f>Standing!$G$111</f>
        <v>3.3463315089442033E-3</v>
      </c>
      <c r="H62" s="7">
        <f>Standing!$H$111</f>
        <v>6.7975058152909038E-2</v>
      </c>
      <c r="I62" s="7">
        <f>Standing!$I$111</f>
        <v>5.2521813726442755E-3</v>
      </c>
      <c r="J62" s="7">
        <f>Standing!$J$111</f>
        <v>0</v>
      </c>
      <c r="K62" s="9"/>
      <c r="L62" s="9"/>
      <c r="M62" s="7">
        <f>Standing!$K$111</f>
        <v>0.12517478615249392</v>
      </c>
      <c r="N62" s="7">
        <f>Standing!$L$111</f>
        <v>0.11258611320009777</v>
      </c>
      <c r="O62" s="7">
        <f>Standing!$M$111</f>
        <v>9.9442429856314071E-3</v>
      </c>
      <c r="P62" s="7">
        <f>Standing!$N$111</f>
        <v>4.0014401536991415E-2</v>
      </c>
      <c r="Q62" s="7">
        <f>Standing!$O$111</f>
        <v>3.4812250727041957E-2</v>
      </c>
      <c r="R62" s="7">
        <f>Standing!$P$111</f>
        <v>8.2667522950902877E-3</v>
      </c>
      <c r="S62" s="7">
        <f>Standing!$Q$111</f>
        <v>0.16792507451592903</v>
      </c>
      <c r="T62" s="7">
        <f>Standing!$R$111</f>
        <v>6.4874747616138581E-2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0.17264481341094581</v>
      </c>
      <c r="D63" s="7">
        <f>Standing!$D$112</f>
        <v>1.5248967443401802E-2</v>
      </c>
      <c r="E63" s="7">
        <f>Standing!$E$112</f>
        <v>5.8189820274905442E-2</v>
      </c>
      <c r="F63" s="7">
        <f>Standing!$F$112</f>
        <v>1.2656184619547772E-2</v>
      </c>
      <c r="G63" s="7">
        <f>Standing!$G$112</f>
        <v>3.1691561839509602E-3</v>
      </c>
      <c r="H63" s="7">
        <f>Standing!$H$112</f>
        <v>6.1050081535635979E-2</v>
      </c>
      <c r="I63" s="7">
        <f>Standing!$I$112</f>
        <v>4.7171140378959604E-3</v>
      </c>
      <c r="J63" s="7">
        <f>Standing!$J$112</f>
        <v>0</v>
      </c>
      <c r="K63" s="9"/>
      <c r="L63" s="9"/>
      <c r="M63" s="7">
        <f>Standing!$K$112</f>
        <v>0.11330301125944628</v>
      </c>
      <c r="N63" s="7">
        <f>Standing!$L$112</f>
        <v>0.10662511347767428</v>
      </c>
      <c r="O63" s="7">
        <f>Standing!$M$112</f>
        <v>9.4177337386898499E-3</v>
      </c>
      <c r="P63" s="7">
        <f>Standing!$N$112</f>
        <v>3.5937924038810964E-2</v>
      </c>
      <c r="Q63" s="7">
        <f>Standing!$O$112</f>
        <v>3.1265743687105045E-2</v>
      </c>
      <c r="R63" s="7">
        <f>Standing!$P$112</f>
        <v>7.8290596993010036E-3</v>
      </c>
      <c r="S63" s="7">
        <f>Standing!$Q$112</f>
        <v>0.15081766414989789</v>
      </c>
      <c r="T63" s="7">
        <f>Standing!$R$112</f>
        <v>5.8265615936064774E-2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0.14569415660446383</v>
      </c>
      <c r="D64" s="7">
        <f>Standing!$D$113</f>
        <v>1.2868532838383523E-2</v>
      </c>
      <c r="E64" s="7">
        <f>Standing!$E$113</f>
        <v>5.0135878076289428E-2</v>
      </c>
      <c r="F64" s="7">
        <f>Standing!$F$113</f>
        <v>1.0904466210738569E-2</v>
      </c>
      <c r="G64" s="7">
        <f>Standing!$G$113</f>
        <v>2.6744361921230021E-3</v>
      </c>
      <c r="H64" s="7">
        <f>Standing!$H$113</f>
        <v>4.2080204818754581E-2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9.9836269182351292E-2</v>
      </c>
      <c r="N64" s="7">
        <f>Standing!$L$113</f>
        <v>8.9980438300268625E-2</v>
      </c>
      <c r="O64" s="7">
        <f>Standing!$M$113</f>
        <v>7.9475817840979433E-3</v>
      </c>
      <c r="P64" s="7">
        <f>Standing!$N$113</f>
        <v>3.0963824418302952E-2</v>
      </c>
      <c r="Q64" s="7">
        <f>Standing!$O$113</f>
        <v>2.6938311650658582E-2</v>
      </c>
      <c r="R64" s="7">
        <f>Standing!$P$113</f>
        <v>6.6069071370280664E-3</v>
      </c>
      <c r="S64" s="7">
        <f>Standing!$Q$113</f>
        <v>0.10395462279619266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0.13787301807974589</v>
      </c>
      <c r="D65" s="7">
        <f>Standing!$D$114</f>
        <v>1.2177725600231084E-2</v>
      </c>
      <c r="E65" s="7">
        <f>Standing!$E$114</f>
        <v>4.7444489096581964E-2</v>
      </c>
      <c r="F65" s="7">
        <f>Standing!$F$114</f>
        <v>1.0319093792517102E-2</v>
      </c>
      <c r="G65" s="7">
        <f>Standing!$G$114</f>
        <v>2.5308673872950936E-3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9.4476868989068083E-2</v>
      </c>
      <c r="N65" s="7">
        <f>Standing!$L$114</f>
        <v>8.5150117792825081E-2</v>
      </c>
      <c r="O65" s="7">
        <f>Standing!$M$114</f>
        <v>7.52094052738161E-3</v>
      </c>
      <c r="P65" s="7">
        <f>Standing!$N$114</f>
        <v>2.9301627624178605E-2</v>
      </c>
      <c r="Q65" s="7">
        <f>Standing!$O$114</f>
        <v>2.5492212013225574E-2</v>
      </c>
      <c r="R65" s="7">
        <f>Standing!$P$114</f>
        <v>6.2522358369365393E-3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0.12296462540255367</v>
      </c>
      <c r="D66" s="7">
        <f>Standing!$D$115</f>
        <v>7.3946770702775378E-3</v>
      </c>
      <c r="E66" s="7">
        <f>Standing!$E$115</f>
        <v>2.3047763574299621E-2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8.9639318708738897E-2</v>
      </c>
      <c r="N66" s="7">
        <f>Standing!$L$115</f>
        <v>7.594272239200521E-2</v>
      </c>
      <c r="O66" s="7">
        <f>Standing!$M$115</f>
        <v>7.1358417371075152E-3</v>
      </c>
      <c r="P66" s="7">
        <f>Standing!$N$115</f>
        <v>2.2241024414917515E-2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0.1400865906772637</v>
      </c>
      <c r="D71" s="7">
        <f>Yard!$D$104</f>
        <v>1.2373240865394644E-2</v>
      </c>
      <c r="E71" s="7">
        <f>Yard!$E$104</f>
        <v>4.4814223156093E-2</v>
      </c>
      <c r="F71" s="7">
        <f>Yard!$F$104</f>
        <v>9.747015528929601E-3</v>
      </c>
      <c r="G71" s="7">
        <f>Yard!$G$104</f>
        <v>2.5715008540494622E-3</v>
      </c>
      <c r="H71" s="7">
        <f>Yard!$H$104</f>
        <v>4.7017020583848324E-2</v>
      </c>
      <c r="I71" s="7">
        <f>Yard!$I$104</f>
        <v>3.6328313122179004E-3</v>
      </c>
      <c r="J71" s="7">
        <f>Yard!$J$104</f>
        <v>7.4819853837414059E-3</v>
      </c>
      <c r="K71" s="9"/>
      <c r="L71" s="9"/>
      <c r="M71" s="7">
        <f>Yard!$K$104</f>
        <v>0.11515888874880754</v>
      </c>
      <c r="N71" s="7">
        <f>Yard!$L$104</f>
        <v>8.6517216084041046E-2</v>
      </c>
      <c r="O71" s="7">
        <f>Yard!$M$104</f>
        <v>7.641690389035785E-3</v>
      </c>
      <c r="P71" s="7">
        <f>Yard!$N$104</f>
        <v>2.7677180304620057E-2</v>
      </c>
      <c r="Q71" s="7">
        <f>Yard!$O$104</f>
        <v>2.4078954155824783E-2</v>
      </c>
      <c r="R71" s="7">
        <f>Yard!$P$104</f>
        <v>6.352616448854792E-3</v>
      </c>
      <c r="S71" s="7">
        <f>Yard!$Q$104</f>
        <v>0.11615049548467082</v>
      </c>
      <c r="T71" s="7">
        <f>Yard!$R$104</f>
        <v>4.487259631582112E-2</v>
      </c>
      <c r="U71" s="7">
        <f>Yard!$S$104</f>
        <v>9.2417203253109495E-2</v>
      </c>
      <c r="V71" s="7">
        <f>Otex!$B$160</f>
        <v>0.76048183954231952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-0.12576635062354674</v>
      </c>
      <c r="D75" s="7">
        <f>Yard!$D$105</f>
        <v>-1.110839618198649E-2</v>
      </c>
      <c r="E75" s="7">
        <f>Yard!$E$105</f>
        <v>-4.3278375522500676E-2</v>
      </c>
      <c r="F75" s="7">
        <f>Yard!$F$105</f>
        <v>-9.4129713420527637E-3</v>
      </c>
      <c r="G75" s="7">
        <f>Yard!$G$105</f>
        <v>-2.3086312292674299E-3</v>
      </c>
      <c r="H75" s="7">
        <f>Yard!$H$105</f>
        <v>-4.5405679926424754E-2</v>
      </c>
      <c r="I75" s="7">
        <f>Yard!$I$105</f>
        <v>-3.5083289783343916E-3</v>
      </c>
      <c r="J75" s="7">
        <f>Yard!$J$105</f>
        <v>0</v>
      </c>
      <c r="K75" s="9"/>
      <c r="L75" s="9"/>
      <c r="M75" s="7">
        <f>Yard!$K$105</f>
        <v>-8.6180829262919742E-2</v>
      </c>
      <c r="N75" s="7">
        <f>Yard!$L$105</f>
        <v>-7.7673062642138135E-2</v>
      </c>
      <c r="O75" s="7">
        <f>Yard!$M$105</f>
        <v>-6.8605246810396177E-3</v>
      </c>
      <c r="P75" s="7">
        <f>Yard!$N$105</f>
        <v>-2.6728643682054961E-2</v>
      </c>
      <c r="Q75" s="7">
        <f>Yard!$O$105</f>
        <v>-2.3253733898613353E-2</v>
      </c>
      <c r="R75" s="7">
        <f>Yard!$P$105</f>
        <v>-5.7032252967325068E-3</v>
      </c>
      <c r="S75" s="7">
        <f>Yard!$Q$105</f>
        <v>-0.11216985159379367</v>
      </c>
      <c r="T75" s="7">
        <f>Yard!$R$105</f>
        <v>-4.3334748150412779E-2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-0.12332991763176217</v>
      </c>
      <c r="D77" s="7">
        <f>Yard!$D$106</f>
        <v>-1.0893196624955383E-2</v>
      </c>
      <c r="E77" s="7">
        <f>Yard!$E$106</f>
        <v>-4.2439956808503883E-2</v>
      </c>
      <c r="F77" s="7">
        <f>Yard!$F$106</f>
        <v>-9.2306167311827347E-3</v>
      </c>
      <c r="G77" s="7">
        <f>Yard!$G$106</f>
        <v>-2.2639068235343891E-3</v>
      </c>
      <c r="H77" s="7">
        <f>Yard!$H$106</f>
        <v>-4.4526049595746783E-2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-8.4511274452475721E-2</v>
      </c>
      <c r="N77" s="7">
        <f>Yard!$L$106</f>
        <v>-7.6168326188738769E-2</v>
      </c>
      <c r="O77" s="7">
        <f>Yard!$M$106</f>
        <v>-6.7276178375877413E-3</v>
      </c>
      <c r="P77" s="7">
        <f>Yard!$N$106</f>
        <v>-2.6210837854266068E-2</v>
      </c>
      <c r="Q77" s="7">
        <f>Yard!$O$106</f>
        <v>-2.2803246433787807E-2</v>
      </c>
      <c r="R77" s="7">
        <f>Yard!$P$106</f>
        <v>-5.5927384598031867E-3</v>
      </c>
      <c r="S77" s="7">
        <f>Yard!$Q$106</f>
        <v>-0.10999681941347106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-0.12100950525863402</v>
      </c>
      <c r="D79" s="7">
        <f>Yard!$D$107</f>
        <v>-6.840476586162012E-3</v>
      </c>
      <c r="E79" s="7">
        <f>Yard!$E$107</f>
        <v>-2.6650536188911108E-2</v>
      </c>
      <c r="F79" s="7">
        <f>Yard!$F$107</f>
        <v>-3.260500442356061E-3</v>
      </c>
      <c r="G79" s="7">
        <f>Yard!$G$107</f>
        <v>-7.9967237450676574E-4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-8.292122225205284E-2</v>
      </c>
      <c r="N79" s="7">
        <f>Yard!$L$107</f>
        <v>-7.4735243852167954E-2</v>
      </c>
      <c r="O79" s="7">
        <f>Yard!$M$107</f>
        <v>-6.6010398914430994E-3</v>
      </c>
      <c r="P79" s="7">
        <f>Yard!$N$107</f>
        <v>-2.5717689446848074E-2</v>
      </c>
      <c r="Q79" s="7">
        <f>Yard!$O$107</f>
        <v>-2.2374210753001587E-2</v>
      </c>
      <c r="R79" s="7">
        <f>Yard!$P$107</f>
        <v>-5.4875129008228806E-3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3.196529496641233E-2</v>
      </c>
      <c r="D100" s="7">
        <f>Standing!$D$125</f>
        <v>2.8233558404173473E-3</v>
      </c>
      <c r="E100" s="7">
        <f>Standing!$E$125</f>
        <v>1.154409944264939E-2</v>
      </c>
      <c r="F100" s="7">
        <f>Standing!$F$125</f>
        <v>2.5108215341162888E-3</v>
      </c>
      <c r="G100" s="7">
        <f>Standing!$G$125</f>
        <v>5.8677124561796687E-4</v>
      </c>
      <c r="H100" s="7">
        <f>Standing!$H$125</f>
        <v>1.211153787552028E-2</v>
      </c>
      <c r="I100" s="7">
        <f>Standing!$I$125</f>
        <v>9.358137433408127E-4</v>
      </c>
      <c r="J100" s="7">
        <f>Standing!$J$125</f>
        <v>0</v>
      </c>
      <c r="K100" s="9"/>
      <c r="L100" s="9"/>
      <c r="M100" s="7">
        <f>Standing!$K$125</f>
        <v>9.3143163832005136E-4</v>
      </c>
      <c r="N100" s="7">
        <f>Standing!$L$125</f>
        <v>1.9741706314850439E-2</v>
      </c>
      <c r="O100" s="7">
        <f>Standing!$M$125</f>
        <v>1.7436992801850828E-3</v>
      </c>
      <c r="P100" s="7">
        <f>Standing!$N$125</f>
        <v>7.1296141989517078E-3</v>
      </c>
      <c r="Q100" s="7">
        <f>Standing!$O$125</f>
        <v>6.2027147113905504E-3</v>
      </c>
      <c r="R100" s="7">
        <f>Standing!$P$125</f>
        <v>1.4495552901558609E-3</v>
      </c>
      <c r="S100" s="7">
        <f>Standing!$Q$125</f>
        <v>2.992025245015844E-2</v>
      </c>
      <c r="T100" s="7">
        <f>Standing!$R$125</f>
        <v>1.1559136310706569E-2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3.0272856094459125E-2</v>
      </c>
      <c r="D101" s="7">
        <f>Standing!$D$126</f>
        <v>2.6738700565789907E-3</v>
      </c>
      <c r="E101" s="7">
        <f>Standing!$E$126</f>
        <v>1.0368041328392363E-2</v>
      </c>
      <c r="F101" s="7">
        <f>Standing!$F$126</f>
        <v>2.255030941414062E-3</v>
      </c>
      <c r="G101" s="7">
        <f>Standing!$G$126</f>
        <v>5.5570397512752631E-4</v>
      </c>
      <c r="H101" s="7">
        <f>Standing!$H$126</f>
        <v>1.0877671824261803E-2</v>
      </c>
      <c r="I101" s="7">
        <f>Standing!$I$126</f>
        <v>8.4047747637977358E-4</v>
      </c>
      <c r="J101" s="7">
        <f>Standing!$J$126</f>
        <v>0</v>
      </c>
      <c r="K101" s="9"/>
      <c r="L101" s="9"/>
      <c r="M101" s="7">
        <f>Standing!$K$126</f>
        <v>8.4309318711688985E-4</v>
      </c>
      <c r="N101" s="7">
        <f>Standing!$L$126</f>
        <v>1.8696459236697577E-2</v>
      </c>
      <c r="O101" s="7">
        <f>Standing!$M$126</f>
        <v>1.6513771400051491E-3</v>
      </c>
      <c r="P101" s="7">
        <f>Standing!$N$126</f>
        <v>6.4032829098065631E-3</v>
      </c>
      <c r="Q101" s="7">
        <f>Standing!$O$126</f>
        <v>5.57081154709503E-3</v>
      </c>
      <c r="R101" s="7">
        <f>Standing!$P$126</f>
        <v>1.37280693783554E-3</v>
      </c>
      <c r="S101" s="7">
        <f>Standing!$Q$126</f>
        <v>2.6872118999001004E-2</v>
      </c>
      <c r="T101" s="7">
        <f>Standing!$R$126</f>
        <v>1.0381546311629982E-2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2.5547122728743914E-2</v>
      </c>
      <c r="D102" s="7">
        <f>Standing!$D$127</f>
        <v>2.2564665283973558E-3</v>
      </c>
      <c r="E102" s="7">
        <f>Standing!$E$127</f>
        <v>8.9330204746203637E-3</v>
      </c>
      <c r="F102" s="7">
        <f>Standing!$F$127</f>
        <v>1.9429164036403148E-3</v>
      </c>
      <c r="G102" s="7">
        <f>Standing!$G$127</f>
        <v>4.6895600498137992E-4</v>
      </c>
      <c r="H102" s="7">
        <f>Standing!$H$127</f>
        <v>7.4976911873401025E-3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7.4288650795051835E-4</v>
      </c>
      <c r="N102" s="7">
        <f>Standing!$L$127</f>
        <v>1.5777855159173231E-2</v>
      </c>
      <c r="O102" s="7">
        <f>Standing!$M$127</f>
        <v>1.3935895026064413E-3</v>
      </c>
      <c r="P102" s="7">
        <f>Standing!$N$127</f>
        <v>5.5170167176559716E-3</v>
      </c>
      <c r="Q102" s="7">
        <f>Standing!$O$127</f>
        <v>4.7997661307709822E-3</v>
      </c>
      <c r="R102" s="7">
        <f>Standing!$P$127</f>
        <v>1.1585054021438961E-3</v>
      </c>
      <c r="S102" s="7">
        <f>Standing!$Q$127</f>
        <v>1.8522240150192933E-2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2.4175704749971289E-2</v>
      </c>
      <c r="D103" s="7">
        <f>Standing!$D$128</f>
        <v>2.135335127479905E-3</v>
      </c>
      <c r="E103" s="7">
        <f>Standing!$E$128</f>
        <v>8.453479000861578E-3</v>
      </c>
      <c r="F103" s="7">
        <f>Standing!$F$128</f>
        <v>1.8386169678292275E-3</v>
      </c>
      <c r="G103" s="7">
        <f>Standing!$G$128</f>
        <v>4.4378155761548382E-4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7.0300695188432153E-4</v>
      </c>
      <c r="N103" s="7">
        <f>Standing!$L$128</f>
        <v>1.4930869983523103E-2</v>
      </c>
      <c r="O103" s="7">
        <f>Standing!$M$128</f>
        <v>1.318778976223643E-3</v>
      </c>
      <c r="P103" s="7">
        <f>Standing!$N$128</f>
        <v>5.220852801424823E-3</v>
      </c>
      <c r="Q103" s="7">
        <f>Standing!$O$128</f>
        <v>4.5421055857642004E-3</v>
      </c>
      <c r="R103" s="7">
        <f>Standing!$P$128</f>
        <v>1.096314635932179E-3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2.1561553666022689E-2</v>
      </c>
      <c r="D104" s="7">
        <f>Standing!$D$129</f>
        <v>1.2966389802898984E-3</v>
      </c>
      <c r="E104" s="7">
        <f>Standing!$E$129</f>
        <v>4.1065630403468853E-3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6.670105062616912E-4</v>
      </c>
      <c r="N104" s="7">
        <f>Standing!$L$129</f>
        <v>1.3316375169188112E-2</v>
      </c>
      <c r="O104" s="7">
        <f>Standing!$M$129</f>
        <v>1.2512528222095734E-3</v>
      </c>
      <c r="P104" s="7">
        <f>Standing!$N$129</f>
        <v>3.9628213187503803E-3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2.2861055528819292E-2</v>
      </c>
      <c r="D109" s="7">
        <f>Yard!$D$124</f>
        <v>2.0192178646628489E-3</v>
      </c>
      <c r="E109" s="7">
        <f>Yard!$E$124</f>
        <v>7.9937877654066725E-3</v>
      </c>
      <c r="F109" s="7">
        <f>Yard!$F$124</f>
        <v>1.738634924296189E-3</v>
      </c>
      <c r="G109" s="7">
        <f>Yard!$G$124</f>
        <v>4.1964918649685048E-4</v>
      </c>
      <c r="H109" s="7">
        <f>Yard!$H$124</f>
        <v>8.3867142491778311E-3</v>
      </c>
      <c r="I109" s="7">
        <f>Yard!$I$124</f>
        <v>6.4801039607991927E-4</v>
      </c>
      <c r="J109" s="7">
        <f>Yard!$J$124</f>
        <v>1.3346076091329461E-3</v>
      </c>
      <c r="K109" s="9"/>
      <c r="L109" s="9"/>
      <c r="M109" s="7">
        <f>Yard!$K$124</f>
        <v>6.6477817835662318E-4</v>
      </c>
      <c r="N109" s="7">
        <f>Yard!$L$124</f>
        <v>1.4118945086277503E-2</v>
      </c>
      <c r="O109" s="7">
        <f>Yard!$M$124</f>
        <v>1.2470651721424571E-3</v>
      </c>
      <c r="P109" s="7">
        <f>Yard!$N$124</f>
        <v>4.9369483551997143E-3</v>
      </c>
      <c r="Q109" s="7">
        <f>Yard!$O$124</f>
        <v>4.2951106943030911E-3</v>
      </c>
      <c r="R109" s="7">
        <f>Yard!$P$124</f>
        <v>1.0366982070763673E-3</v>
      </c>
      <c r="S109" s="7">
        <f>Yard!$Q$124</f>
        <v>2.0718476063219381E-2</v>
      </c>
      <c r="T109" s="7">
        <f>Yard!$R$124</f>
        <v>8.0042001438258518E-3</v>
      </c>
      <c r="U109" s="7">
        <f>Yard!$S$124</f>
        <v>1.6485023205793651E-2</v>
      </c>
      <c r="V109" s="7">
        <f>Otex!$B$160</f>
        <v>0.76048183954231952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-2.2052829498499925E-2</v>
      </c>
      <c r="D113" s="7">
        <f>Yard!$D$125</f>
        <v>-1.9478307654517447E-3</v>
      </c>
      <c r="E113" s="7">
        <f>Yard!$E$125</f>
        <v>-7.7111766959087847E-3</v>
      </c>
      <c r="F113" s="7">
        <f>Yard!$F$125</f>
        <v>-1.6771675086177185E-3</v>
      </c>
      <c r="G113" s="7">
        <f>Yard!$G$125</f>
        <v>-4.0481297756933478E-4</v>
      </c>
      <c r="H113" s="7">
        <f>Yard!$H$125</f>
        <v>-8.0902117208282148E-3</v>
      </c>
      <c r="I113" s="7">
        <f>Yard!$I$125</f>
        <v>-6.2510074217662004E-4</v>
      </c>
      <c r="J113" s="7">
        <f>Yard!$J$125</f>
        <v>0</v>
      </c>
      <c r="K113" s="9"/>
      <c r="L113" s="9"/>
      <c r="M113" s="7">
        <f>Yard!$K$125</f>
        <v>-6.412757190122244E-4</v>
      </c>
      <c r="N113" s="7">
        <f>Yard!$L$125</f>
        <v>-1.3619786203390672E-2</v>
      </c>
      <c r="O113" s="7">
        <f>Yard!$M$125</f>
        <v>-1.2029766333451284E-3</v>
      </c>
      <c r="P113" s="7">
        <f>Yard!$N$125</f>
        <v>-4.7624082878793455E-3</v>
      </c>
      <c r="Q113" s="7">
        <f>Yard!$O$125</f>
        <v>-4.1432620510126403E-3</v>
      </c>
      <c r="R113" s="7">
        <f>Yard!$P$125</f>
        <v>-1.00004694766762E-3</v>
      </c>
      <c r="S113" s="7">
        <f>Yard!$Q$125</f>
        <v>-1.9985998438040033E-2</v>
      </c>
      <c r="T113" s="7">
        <f>Yard!$R$125</f>
        <v>-7.7212209567987756E-3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-2.1625606786813117E-2</v>
      </c>
      <c r="D115" s="7">
        <f>Yard!$D$126</f>
        <v>-1.9100960366007424E-3</v>
      </c>
      <c r="E115" s="7">
        <f>Yard!$E$126</f>
        <v>-7.5617904315046476E-3</v>
      </c>
      <c r="F115" s="7">
        <f>Yard!$F$126</f>
        <v>-1.6446762561444968E-3</v>
      </c>
      <c r="G115" s="7">
        <f>Yard!$G$126</f>
        <v>-3.9697065973819443E-4</v>
      </c>
      <c r="H115" s="7">
        <f>Yard!$H$126</f>
        <v>-7.9334825269745321E-3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-6.2885248091327898E-4</v>
      </c>
      <c r="N115" s="7">
        <f>Yard!$L$126</f>
        <v>-1.3355934256646019E-2</v>
      </c>
      <c r="O115" s="7">
        <f>Yard!$M$126</f>
        <v>-1.179671735466671E-3</v>
      </c>
      <c r="P115" s="7">
        <f>Yard!$N$126</f>
        <v>-4.6701476107156312E-3</v>
      </c>
      <c r="Q115" s="7">
        <f>Yard!$O$126</f>
        <v>-4.0629959042679294E-3</v>
      </c>
      <c r="R115" s="7">
        <f>Yard!$P$126</f>
        <v>-9.8067334443789666E-4</v>
      </c>
      <c r="S115" s="7">
        <f>Yard!$Q$126</f>
        <v>-1.9598815811472835E-2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-2.1218728013778061E-2</v>
      </c>
      <c r="D117" s="7">
        <f>Yard!$D$127</f>
        <v>-1.1994612477438638E-3</v>
      </c>
      <c r="E117" s="7">
        <f>Yard!$E$127</f>
        <v>-4.748491391192833E-3</v>
      </c>
      <c r="F117" s="7">
        <f>Yard!$F$127</f>
        <v>-5.809435942211998E-4</v>
      </c>
      <c r="G117" s="7">
        <f>Yard!$G$127</f>
        <v>-1.4022064282078758E-4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-6.1702082558095009E-4</v>
      </c>
      <c r="N117" s="7">
        <f>Yard!$L$127</f>
        <v>-1.3104646688317779E-2</v>
      </c>
      <c r="O117" s="7">
        <f>Yard!$M$127</f>
        <v>-1.1574765946300448E-3</v>
      </c>
      <c r="P117" s="7">
        <f>Yard!$N$127</f>
        <v>-4.5822802991311402E-3</v>
      </c>
      <c r="Q117" s="7">
        <f>Yard!$O$127</f>
        <v>-3.9865519549872538E-3</v>
      </c>
      <c r="R117" s="7">
        <f>Yard!$P$127</f>
        <v>-9.6222229374292212E-4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0.13726812863859941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1.6955307841330953</v>
      </c>
      <c r="V129" s="7">
        <f>Otex!$B$121</f>
        <v>2.2971065491330269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0.13726812863859941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1.6955307841330953</v>
      </c>
      <c r="V130" s="7">
        <f>Otex!$B$122</f>
        <v>2.2971065491330269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0.13726812863859941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1.6955307841330953</v>
      </c>
      <c r="V132" s="7">
        <f>Otex!$B$124</f>
        <v>5.1680304111348789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0.13726812863859941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1.6955307841330953</v>
      </c>
      <c r="V133" s="7">
        <f>Otex!$B$125</f>
        <v>5.1680304111348789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2.4040484297271836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29.694716170284192</v>
      </c>
      <c r="V135" s="7">
        <f>Otex!$B$127</f>
        <v>6.2920402060806966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1.8516193416617726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22.871132763450355</v>
      </c>
      <c r="U136" s="7">
        <f>AggCap!$S$94</f>
        <v>0</v>
      </c>
      <c r="V136" s="7">
        <f>Otex!$B$128</f>
        <v>4.6663026526982589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5.5348741911805996</v>
      </c>
      <c r="D137" s="7">
        <f>AggCap!$D$95</f>
        <v>0</v>
      </c>
      <c r="E137" s="7">
        <f>AggCap!$E$95</f>
        <v>2.8159629650326803</v>
      </c>
      <c r="F137" s="7">
        <f>AggCap!$F$95</f>
        <v>1.7225635589590134</v>
      </c>
      <c r="G137" s="7">
        <f>AggCap!$G$95</f>
        <v>0.60960582911754402</v>
      </c>
      <c r="H137" s="7">
        <f>AggCap!$H$95</f>
        <v>6.0651023654467249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3.4183279361803613</v>
      </c>
      <c r="O137" s="7">
        <f>AggCap!$M$95</f>
        <v>0</v>
      </c>
      <c r="P137" s="7">
        <f>AggCap!$N$95</f>
        <v>2.7173960221734261</v>
      </c>
      <c r="Q137" s="7">
        <f>AggCap!$O$95</f>
        <v>11.820578093754047</v>
      </c>
      <c r="R137" s="7">
        <f>AggCap!$P$95</f>
        <v>4.183237983883922</v>
      </c>
      <c r="S137" s="7">
        <f>AggCap!$Q$95</f>
        <v>41.619954041464361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81.056570008558552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0.13726812863859941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1.6955307841330953</v>
      </c>
      <c r="V138" s="7">
        <f>Otex!$B$130</f>
        <v>2.2971065491330269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0.13726812863859941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1.6955307841330953</v>
      </c>
      <c r="V139" s="7">
        <f>Otex!$B$131</f>
        <v>5.1680304111348789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10.607544381982949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8.1700695300793011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81.056570008558552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39.080110583250622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39.080110583250622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0.13509111228636042</v>
      </c>
      <c r="I174" s="7">
        <f>Standing!$I$36</f>
        <v>5.2189953406450586E-2</v>
      </c>
      <c r="J174" s="7">
        <f>Standing!$J$36</f>
        <v>0.11334797591051259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0.33372807193627946</v>
      </c>
      <c r="T174" s="7">
        <f>Standing!$R$36</f>
        <v>0.64464834991730058</v>
      </c>
      <c r="U174" s="7">
        <f>Standing!$S$36</f>
        <v>1.4000699534663048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0.66237016771402724</v>
      </c>
      <c r="I175" s="7">
        <f>Standing!$I$37</f>
        <v>5.1178893423484299E-2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1.6363143010528829</v>
      </c>
      <c r="T175" s="7">
        <f>Standing!$R$37</f>
        <v>0.63215977487277697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0.21351280563379138</v>
      </c>
      <c r="D176" s="7">
        <f>Standing!$D$38</f>
        <v>0</v>
      </c>
      <c r="E176" s="7">
        <f>Standing!$E$38</f>
        <v>0.10862833236264237</v>
      </c>
      <c r="F176" s="7">
        <f>Standing!$F$38</f>
        <v>6.6449455877770833E-2</v>
      </c>
      <c r="G176" s="7">
        <f>Standing!$G$38</f>
        <v>2.3516099266176333E-2</v>
      </c>
      <c r="H176" s="7">
        <f>Standing!$H$38</f>
        <v>0.23396683967381265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0.13186510894740985</v>
      </c>
      <c r="O176" s="7">
        <f>Standing!$M$38</f>
        <v>0</v>
      </c>
      <c r="P176" s="7">
        <f>Standing!$N$38</f>
        <v>0.10482602289982584</v>
      </c>
      <c r="Q176" s="7">
        <f>Standing!$O$38</f>
        <v>0.45598955022903948</v>
      </c>
      <c r="R176" s="7">
        <f>Standing!$P$38</f>
        <v>0.16137220968745908</v>
      </c>
      <c r="S176" s="7">
        <f>Standing!$Q$38</f>
        <v>1.6055275785495362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6.1163785216908358E-2</v>
      </c>
      <c r="D209" s="7">
        <f>Reactive!$D$21</f>
        <v>5.4023318225482403E-3</v>
      </c>
      <c r="E209" s="7">
        <f>Reactive!$E$21</f>
        <v>1.6030700959478603E-2</v>
      </c>
      <c r="F209" s="7">
        <f>Reactive!$F$21</f>
        <v>3.4866495542592137E-3</v>
      </c>
      <c r="G209" s="7">
        <f>Reactive!$G$21</f>
        <v>1.1227536137597284E-3</v>
      </c>
      <c r="H209" s="7">
        <f>Reactive!$H$21</f>
        <v>1.345493897078247E-2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2.9014111478074089E-2</v>
      </c>
      <c r="N209" s="7">
        <f>Reactive!$L$21</f>
        <v>3.77746392181132E-2</v>
      </c>
      <c r="O209" s="7">
        <f>Reactive!$M$21</f>
        <v>3.3364700175043697E-3</v>
      </c>
      <c r="P209" s="7">
        <f>Reactive!$N$21</f>
        <v>9.900530894388854E-3</v>
      </c>
      <c r="Q209" s="7">
        <f>Reactive!$O$21</f>
        <v>8.6133929432299049E-3</v>
      </c>
      <c r="R209" s="7">
        <f>Reactive!$P$21</f>
        <v>2.7736421178120368E-3</v>
      </c>
      <c r="S209" s="7">
        <f>Reactive!$Q$21</f>
        <v>3.3238980453586135E-2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5.9978877938721011E-2</v>
      </c>
      <c r="D210" s="7">
        <f>Reactive!$D$22</f>
        <v>5.297674102738726E-3</v>
      </c>
      <c r="E210" s="7">
        <f>Reactive!$E$22</f>
        <v>1.5720143099562506E-2</v>
      </c>
      <c r="F210" s="7">
        <f>Reactive!$F$22</f>
        <v>3.4191037603113874E-3</v>
      </c>
      <c r="G210" s="7">
        <f>Reactive!$G$22</f>
        <v>1.1010028518695491E-3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2.8452029982650142E-2</v>
      </c>
      <c r="N210" s="7">
        <f>Reactive!$L$22</f>
        <v>3.7042842701895139E-2</v>
      </c>
      <c r="O210" s="7">
        <f>Reactive!$M$22</f>
        <v>3.2718336057261485E-3</v>
      </c>
      <c r="P210" s="7">
        <f>Reactive!$N$22</f>
        <v>9.7087309416377769E-3</v>
      </c>
      <c r="Q210" s="7">
        <f>Reactive!$O$22</f>
        <v>8.4465283197909455E-3</v>
      </c>
      <c r="R210" s="7">
        <f>Reactive!$P$22</f>
        <v>2.7199091985555305E-3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4.8951779096849266E-2</v>
      </c>
      <c r="D211" s="7">
        <f>Reactive!$D$23</f>
        <v>2.9437945852453674E-3</v>
      </c>
      <c r="E211" s="7">
        <f>Reactive!$E$23</f>
        <v>6.9882550324265168E-3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2.4703332708447677E-2</v>
      </c>
      <c r="N211" s="7">
        <f>Reactive!$L$23</f>
        <v>3.023252710587758E-2</v>
      </c>
      <c r="O211" s="7">
        <f>Reactive!$M$23</f>
        <v>2.8407531616626209E-3</v>
      </c>
      <c r="P211" s="7">
        <f>Reactive!$N$23</f>
        <v>6.7436456597108931E-3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4.7454598554507933E-2</v>
      </c>
      <c r="D219" s="7">
        <f>Reactive!$D$77</f>
        <v>5.987798334962607E-3</v>
      </c>
      <c r="E219" s="7">
        <f>Reactive!$E$77</f>
        <v>1.7767994944851852E-2</v>
      </c>
      <c r="F219" s="7">
        <f>Reactive!$F$77</f>
        <v>3.864507971993422E-3</v>
      </c>
      <c r="G219" s="7">
        <f>Reactive!$G$77</f>
        <v>2.9036693215133721E-3</v>
      </c>
      <c r="H219" s="7">
        <f>Reactive!$H$77</f>
        <v>1.3048953828837291E-2</v>
      </c>
      <c r="I219" s="7">
        <f>Reactive!$I$77</f>
        <v>1.008244407502304E-3</v>
      </c>
      <c r="J219" s="7">
        <f>Reactive!$J$77</f>
        <v>2.0765263431859497E-3</v>
      </c>
      <c r="K219" s="9"/>
      <c r="L219" s="9"/>
      <c r="M219" s="7">
        <f>Reactive!$K$77</f>
        <v>2.2510918964955166E-2</v>
      </c>
      <c r="N219" s="7">
        <f>Reactive!$L$77</f>
        <v>2.9307871206463287E-2</v>
      </c>
      <c r="O219" s="7">
        <f>Reactive!$M$77</f>
        <v>3.6980530392599609E-3</v>
      </c>
      <c r="P219" s="7">
        <f>Reactive!$N$77</f>
        <v>1.0973480406596781E-2</v>
      </c>
      <c r="Q219" s="7">
        <f>Reactive!$O$77</f>
        <v>9.5468515481751722E-3</v>
      </c>
      <c r="R219" s="7">
        <f>Reactive!$P$77</f>
        <v>7.1732029428779971E-3</v>
      </c>
      <c r="S219" s="7">
        <f>Reactive!$Q$77</f>
        <v>3.223603779982414E-2</v>
      </c>
      <c r="T219" s="7">
        <f>Reactive!$R$77</f>
        <v>1.2453797161837898E-2</v>
      </c>
      <c r="U219" s="7">
        <f>Reactive!$S$77</f>
        <v>2.5649175623314053E-2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4.7454598554507933E-2</v>
      </c>
      <c r="D220" s="7">
        <f>Reactive!$D$78</f>
        <v>5.987798334962607E-3</v>
      </c>
      <c r="E220" s="7">
        <f>Reactive!$E$78</f>
        <v>1.7767994944851852E-2</v>
      </c>
      <c r="F220" s="7">
        <f>Reactive!$F$78</f>
        <v>3.864507971993422E-3</v>
      </c>
      <c r="G220" s="7">
        <f>Reactive!$G$78</f>
        <v>2.9036693215133721E-3</v>
      </c>
      <c r="H220" s="7">
        <f>Reactive!$H$78</f>
        <v>1.3048953828837291E-2</v>
      </c>
      <c r="I220" s="7">
        <f>Reactive!$I$78</f>
        <v>1.008244407502304E-3</v>
      </c>
      <c r="J220" s="7">
        <f>Reactive!$J$78</f>
        <v>2.0765263431859497E-3</v>
      </c>
      <c r="K220" s="9"/>
      <c r="L220" s="9"/>
      <c r="M220" s="7">
        <f>Reactive!$K$78</f>
        <v>2.2510918964955166E-2</v>
      </c>
      <c r="N220" s="7">
        <f>Reactive!$L$78</f>
        <v>2.9307871206463287E-2</v>
      </c>
      <c r="O220" s="7">
        <f>Reactive!$M$78</f>
        <v>3.6980530392599609E-3</v>
      </c>
      <c r="P220" s="7">
        <f>Reactive!$N$78</f>
        <v>1.0973480406596781E-2</v>
      </c>
      <c r="Q220" s="7">
        <f>Reactive!$O$78</f>
        <v>9.5468515481751722E-3</v>
      </c>
      <c r="R220" s="7">
        <f>Reactive!$P$78</f>
        <v>7.1732029428779971E-3</v>
      </c>
      <c r="S220" s="7">
        <f>Reactive!$Q$78</f>
        <v>3.223603779982414E-2</v>
      </c>
      <c r="T220" s="7">
        <f>Reactive!$R$78</f>
        <v>1.2453797161837898E-2</v>
      </c>
      <c r="U220" s="7">
        <f>Reactive!$S$78</f>
        <v>2.5649175623314053E-2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4.6535275150776684E-2</v>
      </c>
      <c r="D221" s="7">
        <f>Reactive!$D$79</f>
        <v>5.8717985517207092E-3</v>
      </c>
      <c r="E221" s="7">
        <f>Reactive!$E$79</f>
        <v>1.7423781020643465E-2</v>
      </c>
      <c r="F221" s="7">
        <f>Reactive!$F$79</f>
        <v>3.7896420426466854E-3</v>
      </c>
      <c r="G221" s="7">
        <f>Reactive!$G$79</f>
        <v>2.8474174250633895E-3</v>
      </c>
      <c r="H221" s="7">
        <f>Reactive!$H$79</f>
        <v>1.2796160442854282E-2</v>
      </c>
      <c r="I221" s="7">
        <f>Reactive!$I$79</f>
        <v>9.887119973938643E-4</v>
      </c>
      <c r="J221" s="7">
        <f>Reactive!$J$79</f>
        <v>0</v>
      </c>
      <c r="K221" s="9"/>
      <c r="L221" s="9"/>
      <c r="M221" s="7">
        <f>Reactive!$K$79</f>
        <v>2.2074821826335182E-2</v>
      </c>
      <c r="N221" s="7">
        <f>Reactive!$L$79</f>
        <v>2.8740098793791951E-2</v>
      </c>
      <c r="O221" s="7">
        <f>Reactive!$M$79</f>
        <v>3.6264117903444079E-3</v>
      </c>
      <c r="P221" s="7">
        <f>Reactive!$N$79</f>
        <v>1.0760894531561236E-2</v>
      </c>
      <c r="Q221" s="7">
        <f>Reactive!$O$79</f>
        <v>9.3619033170758391E-3</v>
      </c>
      <c r="R221" s="7">
        <f>Reactive!$P$79</f>
        <v>7.0342386792244553E-3</v>
      </c>
      <c r="S221" s="7">
        <f>Reactive!$Q$79</f>
        <v>3.1611538912558163E-2</v>
      </c>
      <c r="T221" s="7">
        <f>Reactive!$R$79</f>
        <v>1.2212533563684212E-2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4.6535275150776684E-2</v>
      </c>
      <c r="D222" s="7">
        <f>Reactive!$D$80</f>
        <v>5.8717985517207092E-3</v>
      </c>
      <c r="E222" s="7">
        <f>Reactive!$E$80</f>
        <v>1.7423781020643465E-2</v>
      </c>
      <c r="F222" s="7">
        <f>Reactive!$F$80</f>
        <v>3.7896420426466854E-3</v>
      </c>
      <c r="G222" s="7">
        <f>Reactive!$G$80</f>
        <v>2.8474174250633895E-3</v>
      </c>
      <c r="H222" s="7">
        <f>Reactive!$H$80</f>
        <v>1.2796160442854282E-2</v>
      </c>
      <c r="I222" s="7">
        <f>Reactive!$I$80</f>
        <v>9.887119973938643E-4</v>
      </c>
      <c r="J222" s="7">
        <f>Reactive!$J$80</f>
        <v>0</v>
      </c>
      <c r="K222" s="9"/>
      <c r="L222" s="9"/>
      <c r="M222" s="7">
        <f>Reactive!$K$80</f>
        <v>2.2074821826335182E-2</v>
      </c>
      <c r="N222" s="7">
        <f>Reactive!$L$80</f>
        <v>2.8740098793791951E-2</v>
      </c>
      <c r="O222" s="7">
        <f>Reactive!$M$80</f>
        <v>3.6264117903444079E-3</v>
      </c>
      <c r="P222" s="7">
        <f>Reactive!$N$80</f>
        <v>1.0760894531561236E-2</v>
      </c>
      <c r="Q222" s="7">
        <f>Reactive!$O$80</f>
        <v>9.3619033170758391E-3</v>
      </c>
      <c r="R222" s="7">
        <f>Reactive!$P$80</f>
        <v>7.0342386792244553E-3</v>
      </c>
      <c r="S222" s="7">
        <f>Reactive!$Q$80</f>
        <v>3.1611538912558163E-2</v>
      </c>
      <c r="T222" s="7">
        <f>Reactive!$R$80</f>
        <v>1.2212533563684212E-2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4.5659729051985024E-2</v>
      </c>
      <c r="D223" s="7">
        <f>Reactive!$D$81</f>
        <v>3.6872464433157174E-3</v>
      </c>
      <c r="E223" s="7">
        <f>Reactive!$E$81</f>
        <v>1.0941413270837183E-2</v>
      </c>
      <c r="F223" s="7">
        <f>Reactive!$F$81</f>
        <v>1.3386028167196398E-3</v>
      </c>
      <c r="G223" s="7">
        <f>Reactive!$G$81</f>
        <v>1.0057839085256832E-3</v>
      </c>
      <c r="H223" s="7">
        <f>Reactive!$H$81</f>
        <v>4.5199457413762209E-3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2.165949121812568E-2</v>
      </c>
      <c r="N223" s="7">
        <f>Reactive!$L$81</f>
        <v>2.8199363162676398E-2</v>
      </c>
      <c r="O223" s="7">
        <f>Reactive!$M$81</f>
        <v>3.5581820294724531E-3</v>
      </c>
      <c r="P223" s="7">
        <f>Reactive!$N$81</f>
        <v>1.0558431793432141E-2</v>
      </c>
      <c r="Q223" s="7">
        <f>Reactive!$O$81</f>
        <v>9.1857621446002798E-3</v>
      </c>
      <c r="R223" s="7">
        <f>Reactive!$P$81</f>
        <v>6.9018917614591781E-3</v>
      </c>
      <c r="S223" s="7">
        <f>Reactive!$Q$81</f>
        <v>3.1016778067542959E-2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4.5659729051985024E-2</v>
      </c>
      <c r="D224" s="7">
        <f>Reactive!$D$82</f>
        <v>3.6872464433157174E-3</v>
      </c>
      <c r="E224" s="7">
        <f>Reactive!$E$82</f>
        <v>1.0941413270837183E-2</v>
      </c>
      <c r="F224" s="7">
        <f>Reactive!$F$82</f>
        <v>1.3386028167196398E-3</v>
      </c>
      <c r="G224" s="7">
        <f>Reactive!$G$82</f>
        <v>1.0057839085256832E-3</v>
      </c>
      <c r="H224" s="7">
        <f>Reactive!$H$82</f>
        <v>4.5199457413762209E-3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2.165949121812568E-2</v>
      </c>
      <c r="N224" s="7">
        <f>Reactive!$L$82</f>
        <v>2.8199363162676398E-2</v>
      </c>
      <c r="O224" s="7">
        <f>Reactive!$M$82</f>
        <v>3.5581820294724531E-3</v>
      </c>
      <c r="P224" s="7">
        <f>Reactive!$N$82</f>
        <v>1.0558431793432141E-2</v>
      </c>
      <c r="Q224" s="7">
        <f>Reactive!$O$82</f>
        <v>9.1857621446002798E-3</v>
      </c>
      <c r="R224" s="7">
        <f>Reactive!$P$82</f>
        <v>6.9018917614591781E-3</v>
      </c>
      <c r="S224" s="7">
        <f>Reactive!$Q$82</f>
        <v>3.1016778067542959E-2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1.5035326939352476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4.1299054619047215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1.6103147782083791</v>
      </c>
      <c r="C239" s="6">
        <f t="shared" si="1"/>
        <v>0.15244190417154382</v>
      </c>
      <c r="D239" s="6">
        <f t="shared" si="2"/>
        <v>0</v>
      </c>
      <c r="E239" s="6">
        <f t="shared" si="3"/>
        <v>4.1299054619047215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0.18544486179849543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1.0923036698286297</v>
      </c>
      <c r="C241" s="6">
        <f t="shared" si="1"/>
        <v>0</v>
      </c>
      <c r="D241" s="6">
        <f t="shared" si="2"/>
        <v>0</v>
      </c>
      <c r="E241" s="6">
        <f t="shared" si="3"/>
        <v>7.000829323906574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1.4393617686579012</v>
      </c>
      <c r="C242" s="6">
        <f t="shared" si="1"/>
        <v>0.179436609172412</v>
      </c>
      <c r="D242" s="6">
        <f t="shared" si="2"/>
        <v>0</v>
      </c>
      <c r="E242" s="6">
        <f t="shared" si="3"/>
        <v>7.000829323906574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0.18868365278979227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1.3050572277299901</v>
      </c>
      <c r="C244" s="6">
        <f t="shared" si="1"/>
        <v>0.12186978964048978</v>
      </c>
      <c r="D244" s="6">
        <f t="shared" si="2"/>
        <v>0</v>
      </c>
      <c r="E244" s="6">
        <f t="shared" si="3"/>
        <v>38.390804806092078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1.2244469333237311</v>
      </c>
      <c r="C245" s="6">
        <f t="shared" si="1"/>
        <v>0.11103115684189035</v>
      </c>
      <c r="D245" s="6">
        <f t="shared" si="2"/>
        <v>0</v>
      </c>
      <c r="E245" s="6">
        <f t="shared" si="3"/>
        <v>29.389054757810388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0.78789497278545351</v>
      </c>
      <c r="C246" s="6">
        <f t="shared" si="1"/>
        <v>5.8947436314356533E-2</v>
      </c>
      <c r="D246" s="6">
        <f t="shared" si="2"/>
        <v>0</v>
      </c>
      <c r="E246" s="6">
        <f t="shared" si="3"/>
        <v>161.56417299575122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8.7008352539473552</v>
      </c>
      <c r="C247" s="6">
        <f t="shared" si="1"/>
        <v>0.91745228271933421</v>
      </c>
      <c r="D247" s="6">
        <f t="shared" si="2"/>
        <v>0.14115580484279314</v>
      </c>
      <c r="E247" s="6">
        <f t="shared" si="3"/>
        <v>4.1299054619047215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8.0240718987169171</v>
      </c>
      <c r="C248" s="6">
        <f t="shared" si="1"/>
        <v>0.84113800349327383</v>
      </c>
      <c r="D248" s="6">
        <f t="shared" si="2"/>
        <v>0.12963514796580139</v>
      </c>
      <c r="E248" s="6">
        <f t="shared" si="3"/>
        <v>7.000829323906574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6.1501558412443771</v>
      </c>
      <c r="C249" s="6">
        <f t="shared" si="1"/>
        <v>0.63058563000965306</v>
      </c>
      <c r="D249" s="6">
        <f t="shared" si="2"/>
        <v>9.4558032898217417E-2</v>
      </c>
      <c r="E249" s="6">
        <f t="shared" si="3"/>
        <v>10.607544381982949</v>
      </c>
      <c r="F249" s="6">
        <f t="shared" si="4"/>
        <v>2.6790754169232085</v>
      </c>
      <c r="G249" s="6">
        <f t="shared" si="5"/>
        <v>0.22531292726044522</v>
      </c>
      <c r="H249" s="10"/>
    </row>
    <row r="250" spans="1:8" x14ac:dyDescent="0.25">
      <c r="A250" s="11" t="s">
        <v>180</v>
      </c>
      <c r="B250" s="6">
        <f t="shared" si="0"/>
        <v>4.7380316753381884</v>
      </c>
      <c r="C250" s="6">
        <f t="shared" si="1"/>
        <v>0.45853919673998661</v>
      </c>
      <c r="D250" s="6">
        <f t="shared" si="2"/>
        <v>6.485884633850976E-2</v>
      </c>
      <c r="E250" s="6">
        <f t="shared" si="3"/>
        <v>8.1700695300793011</v>
      </c>
      <c r="F250" s="6">
        <f t="shared" si="4"/>
        <v>2.9820231370631713</v>
      </c>
      <c r="G250" s="6">
        <f t="shared" si="5"/>
        <v>0.17515867650345884</v>
      </c>
      <c r="H250" s="10"/>
    </row>
    <row r="251" spans="1:8" x14ac:dyDescent="0.25">
      <c r="A251" s="11" t="s">
        <v>193</v>
      </c>
      <c r="B251" s="6">
        <f t="shared" si="0"/>
        <v>3.6997353286019075</v>
      </c>
      <c r="C251" s="6">
        <f t="shared" si="1"/>
        <v>0.34836597329989993</v>
      </c>
      <c r="D251" s="6">
        <f t="shared" si="2"/>
        <v>4.6162215503069225E-2</v>
      </c>
      <c r="E251" s="6">
        <f t="shared" si="3"/>
        <v>81.056570008558552</v>
      </c>
      <c r="F251" s="6">
        <f t="shared" si="4"/>
        <v>3.105654003127464</v>
      </c>
      <c r="G251" s="6">
        <f t="shared" si="5"/>
        <v>0.1234040873502199</v>
      </c>
      <c r="H251" s="10"/>
    </row>
    <row r="252" spans="1:8" x14ac:dyDescent="0.25">
      <c r="A252" s="11" t="s">
        <v>213</v>
      </c>
      <c r="B252" s="6">
        <f t="shared" si="0"/>
        <v>1.6574737040068763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1.9034709791141822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2.5997963534285051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1.4238550433974739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21.762906822228835</v>
      </c>
      <c r="C256" s="6">
        <f t="shared" si="1"/>
        <v>1.5490730890886431</v>
      </c>
      <c r="D256" s="6">
        <f t="shared" si="2"/>
        <v>0.87739076217258671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-0.75561291907260597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-0.69042480490625813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-0.75561291907260597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0.24766168240065919</v>
      </c>
      <c r="H259" s="10"/>
    </row>
    <row r="260" spans="1:8" x14ac:dyDescent="0.25">
      <c r="A260" s="11" t="s">
        <v>184</v>
      </c>
      <c r="B260" s="6">
        <f t="shared" si="0"/>
        <v>-5.9224367825593198</v>
      </c>
      <c r="C260" s="6">
        <f t="shared" si="1"/>
        <v>-0.62269335301181805</v>
      </c>
      <c r="D260" s="6">
        <f t="shared" si="2"/>
        <v>-9.558610514619878E-2</v>
      </c>
      <c r="E260" s="6">
        <f t="shared" si="3"/>
        <v>0</v>
      </c>
      <c r="F260" s="6">
        <f t="shared" si="4"/>
        <v>0</v>
      </c>
      <c r="G260" s="6">
        <f t="shared" si="5"/>
        <v>0.24766168240065919</v>
      </c>
      <c r="H260" s="10"/>
    </row>
    <row r="261" spans="1:8" x14ac:dyDescent="0.25">
      <c r="A261" s="11" t="s">
        <v>185</v>
      </c>
      <c r="B261" s="6">
        <f t="shared" si="0"/>
        <v>-0.69042480490625813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0.21567522804567449</v>
      </c>
      <c r="H261" s="10"/>
    </row>
    <row r="262" spans="1:8" x14ac:dyDescent="0.25">
      <c r="A262" s="11" t="s">
        <v>186</v>
      </c>
      <c r="B262" s="6">
        <f t="shared" si="0"/>
        <v>-5.4480600014685621</v>
      </c>
      <c r="C262" s="6">
        <f t="shared" si="1"/>
        <v>-0.56469450485581563</v>
      </c>
      <c r="D262" s="6">
        <f t="shared" si="2"/>
        <v>-8.554971384169599E-2</v>
      </c>
      <c r="E262" s="6">
        <f t="shared" si="3"/>
        <v>0</v>
      </c>
      <c r="F262" s="6">
        <f t="shared" si="4"/>
        <v>0</v>
      </c>
      <c r="G262" s="6">
        <f t="shared" si="5"/>
        <v>0.21567522804567449</v>
      </c>
      <c r="H262" s="10"/>
    </row>
    <row r="263" spans="1:8" x14ac:dyDescent="0.25">
      <c r="A263" s="11" t="s">
        <v>194</v>
      </c>
      <c r="B263" s="6">
        <f t="shared" si="0"/>
        <v>-0.48010033842336503</v>
      </c>
      <c r="C263" s="6">
        <f t="shared" si="1"/>
        <v>0</v>
      </c>
      <c r="D263" s="6">
        <f t="shared" si="2"/>
        <v>0</v>
      </c>
      <c r="E263" s="6">
        <f t="shared" si="3"/>
        <v>39.080110583250622</v>
      </c>
      <c r="F263" s="6">
        <f t="shared" si="4"/>
        <v>0</v>
      </c>
      <c r="G263" s="6">
        <f t="shared" si="5"/>
        <v>0.17823262141006857</v>
      </c>
      <c r="H263" s="10"/>
    </row>
    <row r="264" spans="1:8" x14ac:dyDescent="0.25">
      <c r="A264" s="11" t="s">
        <v>195</v>
      </c>
      <c r="B264" s="6">
        <f t="shared" si="0"/>
        <v>-3.9300453718575317</v>
      </c>
      <c r="C264" s="6">
        <f t="shared" si="1"/>
        <v>-0.37639760994690646</v>
      </c>
      <c r="D264" s="6">
        <f t="shared" si="2"/>
        <v>-5.2298043546146832E-2</v>
      </c>
      <c r="E264" s="6">
        <f t="shared" si="3"/>
        <v>39.080110583250622</v>
      </c>
      <c r="F264" s="6">
        <f t="shared" si="4"/>
        <v>0</v>
      </c>
      <c r="G264" s="6">
        <f t="shared" si="5"/>
        <v>0.17823262141006857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WPD South Wales in April 16 (Finals)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62951815.684319764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3833923.4268235294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6500.0119944875505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10575700.783558989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3508487.1819356275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4099.7341653967205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3585216.3924854361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4521.470547291241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9009.0543292174261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773152.45586368046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18639611.806601483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307071.62946208625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17730531.164134495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113341.86862424717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110524.44699206318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9048.5777141249182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0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2710017.8960411539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-10439.626914326858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-158254.00385426098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-17670.386027060165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-1128.6248941344072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0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-509233.78646914393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-742814.2737100349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220362598.3741698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123433032.88372414</v>
      </c>
      <c r="C69" s="17">
        <f>B$58-B69</f>
        <v>96929565.490445659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WPD South Wales in April 16 (Finals)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0.14355784617007411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0.14355784617007411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2.4622870304444256E-2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2.7041507304593124E-2</v>
      </c>
      <c r="C35" s="6">
        <f>SUMPRODUCT(Aggreg!$B54:$W54,$B$19:$W$19)</f>
        <v>6.2594448928747135E-4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2.1853792414414557E-3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1.7920003570646461E-2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2.4779731438936428E-2</v>
      </c>
      <c r="C38" s="6">
        <f>SUMPRODUCT(Aggreg!$B57:$W57,$B$19:$W$19)</f>
        <v>1.1833142141432855E-3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2.2620063257255264E-3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2.2436691130683806E-2</v>
      </c>
      <c r="C40" s="6">
        <f>SUMPRODUCT(Aggreg!$B59:$W59,$B$19:$W$19)</f>
        <v>2.0495808633117017E-4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2.2650379969002692E-2</v>
      </c>
      <c r="C41" s="6">
        <f>SUMPRODUCT(Aggreg!$B60:$W60,$B$19:$W$19)</f>
        <v>1.4237660236178482E-4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2.3810971345616765E-2</v>
      </c>
      <c r="C42" s="6">
        <f>SUMPRODUCT(Aggreg!$B61:$W61,$B$19:$W$19)</f>
        <v>1.2227506049450375E-4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0.13696686624358959</v>
      </c>
      <c r="C43" s="6">
        <f>SUMPRODUCT(Aggreg!$B62:$W62,$B$19:$W$19)</f>
        <v>1.7969822694851645E-2</v>
      </c>
      <c r="D43" s="6">
        <f>SUMPRODUCT(Aggreg!$B100:$W100,$B$19:$W$19)</f>
        <v>1.3371431985189004E-4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0.12397671180570506</v>
      </c>
      <c r="C44" s="6">
        <f>SUMPRODUCT(Aggreg!$B63:$W63,$B$19:$W$19)</f>
        <v>1.6265536260989765E-2</v>
      </c>
      <c r="D44" s="6">
        <f>SUMPRODUCT(Aggreg!$B101:$W101,$B$19:$W$19)</f>
        <v>1.2103264206316398E-4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0.10924133643575375</v>
      </c>
      <c r="C45" s="6">
        <f>SUMPRODUCT(Aggreg!$B64:$W64,$B$19:$W$19)</f>
        <v>1.4332279773474097E-2</v>
      </c>
      <c r="D45" s="6">
        <f>SUMPRODUCT(Aggreg!$B102:$W102,$B$19:$W$19)</f>
        <v>1.0664718703018405E-4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4.165203352330742E-3</v>
      </c>
      <c r="H45" s="10"/>
    </row>
    <row r="46" spans="1:8" x14ac:dyDescent="0.25">
      <c r="A46" s="11" t="s">
        <v>180</v>
      </c>
      <c r="B46" s="6">
        <f>SUMPRODUCT(Aggreg!$B27:$W27,$B$19:$W$19)</f>
        <v>0.10337705440274891</v>
      </c>
      <c r="C46" s="6">
        <f>SUMPRODUCT(Aggreg!$B65:$W65,$B$19:$W$19)</f>
        <v>1.3562895824962881E-2</v>
      </c>
      <c r="D46" s="6">
        <f>SUMPRODUCT(Aggreg!$B103:$W103,$B$19:$W$19)</f>
        <v>1.0092216385510211E-4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4.0845121434756257E-3</v>
      </c>
      <c r="H46" s="10"/>
    </row>
    <row r="47" spans="1:8" x14ac:dyDescent="0.25">
      <c r="A47" s="11" t="s">
        <v>193</v>
      </c>
      <c r="B47" s="6">
        <f>SUMPRODUCT(Aggreg!$B28:$W28,$B$19:$W$19)</f>
        <v>9.8083783109396791E-2</v>
      </c>
      <c r="C47" s="6">
        <f>SUMPRODUCT(Aggreg!$B66:$W66,$B$19:$W$19)</f>
        <v>1.2868427525979385E-2</v>
      </c>
      <c r="D47" s="6">
        <f>SUMPRODUCT(Aggreg!$B104:$W104,$B$19:$W$19)</f>
        <v>9.5754591651739122E-5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3.5463572368474917E-3</v>
      </c>
      <c r="H47" s="10"/>
    </row>
    <row r="48" spans="1:8" x14ac:dyDescent="0.25">
      <c r="A48" s="11" t="s">
        <v>213</v>
      </c>
      <c r="B48" s="6">
        <f>SUMPRODUCT(Aggreg!$B29:$W29,$B$19:$W$19)</f>
        <v>1.2861759709124759E-2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1.2837547085546026E-2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2.1213645731168164E-2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1.281564142467307E-2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0.22219708720062967</v>
      </c>
      <c r="C52" s="6">
        <f>SUMPRODUCT(Aggreg!$B71:$W71,$B$19:$W$19)</f>
        <v>1.6531962036117991E-2</v>
      </c>
      <c r="D52" s="6">
        <f>SUMPRODUCT(Aggreg!$B109:$W109,$B$19:$W$19)</f>
        <v>9.5434123465742196E-5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-1.2374429223744291E-2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-1.2134703196347029E-2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-1.2374429223744291E-2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3.2316190419180374E-3</v>
      </c>
      <c r="H55" s="10"/>
    </row>
    <row r="56" spans="1:8" x14ac:dyDescent="0.25">
      <c r="A56" s="11" t="s">
        <v>184</v>
      </c>
      <c r="B56" s="6">
        <f>SUMPRODUCT(Aggreg!$B37:$W37,$B$19:$W$19)</f>
        <v>-9.4299486959265585E-2</v>
      </c>
      <c r="C56" s="6">
        <f>SUMPRODUCT(Aggreg!$B75:$W75,$B$19:$W$19)</f>
        <v>-1.2371934230135653E-2</v>
      </c>
      <c r="D56" s="6">
        <f>SUMPRODUCT(Aggreg!$B113:$W113,$B$19:$W$19)</f>
        <v>-9.2060161022560584E-5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3.2316190419180374E-3</v>
      </c>
      <c r="H56" s="10"/>
    </row>
    <row r="57" spans="1:8" x14ac:dyDescent="0.25">
      <c r="A57" s="11" t="s">
        <v>185</v>
      </c>
      <c r="B57" s="6">
        <f>SUMPRODUCT(Aggreg!$B38:$W38,$B$19:$W$19)</f>
        <v>-1.2134703196347029E-2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3.1690138759768206E-3</v>
      </c>
      <c r="H57" s="10"/>
    </row>
    <row r="58" spans="1:8" x14ac:dyDescent="0.25">
      <c r="A58" s="11" t="s">
        <v>186</v>
      </c>
      <c r="B58" s="6">
        <f>SUMPRODUCT(Aggreg!$B39:$W39,$B$19:$W$19)</f>
        <v>-9.2472651879796419E-2</v>
      </c>
      <c r="C58" s="6">
        <f>SUMPRODUCT(Aggreg!$B77:$W77,$B$19:$W$19)</f>
        <v>-1.2132256537485423E-2</v>
      </c>
      <c r="D58" s="6">
        <f>SUMPRODUCT(Aggreg!$B115:$W115,$B$19:$W$19)</f>
        <v>-9.0276707718617963E-5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3.1690138759768206E-3</v>
      </c>
      <c r="H58" s="10"/>
    </row>
    <row r="59" spans="1:8" x14ac:dyDescent="0.25">
      <c r="A59" s="11" t="s">
        <v>194</v>
      </c>
      <c r="B59" s="6">
        <f>SUMPRODUCT(Aggreg!$B40:$W40,$B$19:$W$19)</f>
        <v>-1.1906392694063926E-2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3.1093899084137576E-3</v>
      </c>
      <c r="H59" s="10"/>
    </row>
    <row r="60" spans="1:8" x14ac:dyDescent="0.25">
      <c r="A60" s="11" t="s">
        <v>195</v>
      </c>
      <c r="B60" s="6">
        <f>SUMPRODUCT(Aggreg!$B41:$W41,$B$19:$W$19)</f>
        <v>-9.0732808946968627E-2</v>
      </c>
      <c r="C60" s="6">
        <f>SUMPRODUCT(Aggreg!$B79:$W79,$B$19:$W$19)</f>
        <v>-1.1903992068294728E-2</v>
      </c>
      <c r="D60" s="6">
        <f>SUMPRODUCT(Aggreg!$B117:$W117,$B$19:$W$19)</f>
        <v>-8.8578180762482163E-5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3.1093899084137576E-3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-61.062446227638638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-59.549741812463971</v>
      </c>
      <c r="C81" s="6">
        <f>IF(C35,0-Aggreg!C239/C35,0)</f>
        <v>-243.53901468974087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-84.857062006399275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-60.954433715507626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-58.086253767715576</v>
      </c>
      <c r="C84" s="6">
        <f>IF(C38,0-Aggreg!C242/C38,0)</f>
        <v>-151.63902117268432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-83.414290510117382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-58.166207313217832</v>
      </c>
      <c r="C86" s="6">
        <f>IF(C40,0-Aggreg!C244/C40,0)</f>
        <v>-594.60835052671803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-54.05856038615692</v>
      </c>
      <c r="C87" s="6">
        <f>IF(C41,0-Aggreg!C245/C41,0)</f>
        <v>-779.84131521663653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-33.089577125987049</v>
      </c>
      <c r="C88" s="6">
        <f>IF(C42,0-Aggreg!C246/C42,0)</f>
        <v>-482.08879289007763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-63.525110069126498</v>
      </c>
      <c r="C89" s="6">
        <f>IF(C43,0-Aggreg!C247/C43,0)</f>
        <v>-51.055166113697069</v>
      </c>
      <c r="D89" s="6">
        <f>IF(D43,0-Aggreg!D247/D43,0)</f>
        <v>-1055.6521171340939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-64.722412635787236</v>
      </c>
      <c r="C90" s="6">
        <f>IF(C44,0-Aggreg!C248/C44,0)</f>
        <v>-51.712897133960844</v>
      </c>
      <c r="D90" s="6">
        <f>IF(D44,0-Aggreg!D248/D44,0)</f>
        <v>-1071.0759160173334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-56.298797157808153</v>
      </c>
      <c r="C91" s="6">
        <f>IF(C45,0-Aggreg!C249/C45,0)</f>
        <v>-43.997580285638058</v>
      </c>
      <c r="D91" s="6">
        <f>IF(D45,0-Aggreg!D249/D45,0)</f>
        <v>-886.64347866442017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-54.094100143841914</v>
      </c>
      <c r="H91" s="10"/>
    </row>
    <row r="92" spans="1:8" x14ac:dyDescent="0.25">
      <c r="A92" s="11" t="s">
        <v>180</v>
      </c>
      <c r="B92" s="6">
        <f>IF(B46,0-Aggreg!B250/B46,0)</f>
        <v>-45.832527369944088</v>
      </c>
      <c r="C92" s="6">
        <f>IF(C46,0-Aggreg!C250/C46,0)</f>
        <v>-33.808354989797436</v>
      </c>
      <c r="D92" s="6">
        <f>IF(D46,0-Aggreg!D250/D46,0)</f>
        <v>-642.6620661010611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-42.883622413327295</v>
      </c>
      <c r="H92" s="10"/>
    </row>
    <row r="93" spans="1:8" x14ac:dyDescent="0.25">
      <c r="A93" s="11" t="s">
        <v>193</v>
      </c>
      <c r="B93" s="6">
        <f>IF(B47,0-Aggreg!B251/B47,0)</f>
        <v>-37.72015323343966</v>
      </c>
      <c r="C93" s="6">
        <f>IF(C47,0-Aggreg!C251/C47,0)</f>
        <v>-27.07137081019436</v>
      </c>
      <c r="D93" s="6">
        <f>IF(D47,0-Aggreg!D251/D47,0)</f>
        <v>-482.08879289007768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-34.797421440801905</v>
      </c>
      <c r="H93" s="10"/>
    </row>
    <row r="94" spans="1:8" x14ac:dyDescent="0.25">
      <c r="A94" s="11" t="s">
        <v>213</v>
      </c>
      <c r="B94" s="6">
        <f>IF(B48,0-Aggreg!B252/B48,0)</f>
        <v>-128.86834628320599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-148.27372911896282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-122.55302018213459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-111.10290903241285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-97.944158928502659</v>
      </c>
      <c r="C98" s="6">
        <f>IF(C52,0-Aggreg!C256/C52,0)</f>
        <v>-93.701708587542456</v>
      </c>
      <c r="D98" s="6">
        <f>IF(D52,0-Aggreg!D256/D52,0)</f>
        <v>-9193.679685102803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-61.062446227638638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-56.896719576470581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-61.062446227638638</v>
      </c>
      <c r="C101" s="9"/>
      <c r="D101" s="9"/>
      <c r="E101" s="6">
        <f>IF(E55,0-Aggreg!E259/E55,0)</f>
        <v>0</v>
      </c>
      <c r="F101" s="9"/>
      <c r="G101" s="6">
        <f>IF(G55,0-Aggreg!G259/G55,0)</f>
        <v>-76.637029052058836</v>
      </c>
      <c r="H101" s="10"/>
    </row>
    <row r="102" spans="1:8" x14ac:dyDescent="0.25">
      <c r="A102" s="11" t="s">
        <v>184</v>
      </c>
      <c r="B102" s="6">
        <f>IF(B56,0-Aggreg!B260/B56,0)</f>
        <v>-62.804549351552957</v>
      </c>
      <c r="C102" s="6">
        <f>IF(C56,0-Aggreg!C260/C56,0)</f>
        <v>-50.33112377004533</v>
      </c>
      <c r="D102" s="6">
        <f>IF(D56,0-Aggreg!D260/D56,0)</f>
        <v>-1038.3004340256814</v>
      </c>
      <c r="E102" s="6">
        <f>IF(E56,0-Aggreg!E260/E56,0)</f>
        <v>0</v>
      </c>
      <c r="F102" s="9"/>
      <c r="G102" s="6">
        <f>IF(G56,0-Aggreg!G260/G56,0)</f>
        <v>-76.637029052058836</v>
      </c>
      <c r="H102" s="10"/>
    </row>
    <row r="103" spans="1:8" x14ac:dyDescent="0.25">
      <c r="A103" s="11" t="s">
        <v>185</v>
      </c>
      <c r="B103" s="6">
        <f>IF(B57,0-Aggreg!B261/B57,0)</f>
        <v>-56.896719576470581</v>
      </c>
      <c r="C103" s="9"/>
      <c r="D103" s="9"/>
      <c r="E103" s="6">
        <f>IF(E57,0-Aggreg!E261/E57,0)</f>
        <v>0</v>
      </c>
      <c r="F103" s="9"/>
      <c r="G103" s="6">
        <f>IF(G57,0-Aggreg!G261/G57,0)</f>
        <v>-68.057520883904147</v>
      </c>
      <c r="H103" s="10"/>
    </row>
    <row r="104" spans="1:8" x14ac:dyDescent="0.25">
      <c r="A104" s="11" t="s">
        <v>186</v>
      </c>
      <c r="B104" s="6">
        <f>IF(B58,0-Aggreg!B262/B58,0)</f>
        <v>-58.915364604774176</v>
      </c>
      <c r="C104" s="6">
        <f>IF(C58,0-Aggreg!C262/C58,0)</f>
        <v>-46.544886609598208</v>
      </c>
      <c r="D104" s="6">
        <f>IF(D58,0-Aggreg!D262/D58,0)</f>
        <v>-947.63883180525966</v>
      </c>
      <c r="E104" s="6">
        <f>IF(E58,0-Aggreg!E262/E58,0)</f>
        <v>0</v>
      </c>
      <c r="F104" s="9"/>
      <c r="G104" s="6">
        <f>IF(G58,0-Aggreg!G262/G58,0)</f>
        <v>-68.057520883904147</v>
      </c>
      <c r="H104" s="10"/>
    </row>
    <row r="105" spans="1:8" x14ac:dyDescent="0.25">
      <c r="A105" s="11" t="s">
        <v>194</v>
      </c>
      <c r="B105" s="6">
        <f>IF(B59,0-Aggreg!B263/B59,0)</f>
        <v>-40.322904741981574</v>
      </c>
      <c r="C105" s="9"/>
      <c r="D105" s="9"/>
      <c r="E105" s="6">
        <f>IF(E59,0-Aggreg!E263/E59,0)</f>
        <v>0</v>
      </c>
      <c r="F105" s="9"/>
      <c r="G105" s="6">
        <f>IF(G59,0-Aggreg!G263/G59,0)</f>
        <v>-57.320769237651902</v>
      </c>
      <c r="H105" s="10"/>
    </row>
    <row r="106" spans="1:8" x14ac:dyDescent="0.25">
      <c r="A106" s="11" t="s">
        <v>195</v>
      </c>
      <c r="B106" s="6">
        <f>IF(B60,0-Aggreg!B264/B60,0)</f>
        <v>-43.314490287130411</v>
      </c>
      <c r="C106" s="6">
        <f>IF(C60,0-Aggreg!C264/C60,0)</f>
        <v>-31.619443946826003</v>
      </c>
      <c r="D106" s="6">
        <f>IF(D60,0-Aggreg!D264/D60,0)</f>
        <v>-590.41677189534232</v>
      </c>
      <c r="E106" s="6">
        <f>IF(E60,0-Aggreg!E264/E60,0)</f>
        <v>0</v>
      </c>
      <c r="F106" s="9"/>
      <c r="G106" s="6">
        <f>IF(G60,0-Aggreg!G264/G60,0)</f>
        <v>-57.320769237651902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790678.79063633317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45567.070702172903</v>
      </c>
      <c r="C129" s="6">
        <f>IF(Loads!B47&lt;0,0,C35*Loads!C303*10)</f>
        <v>1103.4896012595982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76.599540931518092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146757.85571494995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51615.894074448865</v>
      </c>
      <c r="C132" s="6">
        <f>IF(Loads!B50&lt;0,0,C38*Loads!C306*10)</f>
        <v>1095.9201588425124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49.149062352804656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52921.156015233806</v>
      </c>
      <c r="C134" s="6">
        <f>IF(Loads!B52&lt;0,0,C40*Loads!C308*10)</f>
        <v>127.51904334010524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76.592787800238909</v>
      </c>
      <c r="C135" s="6">
        <f>IF(Loads!B53&lt;0,0,C41*Loads!C309*10)</f>
        <v>0.13066278597902892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118.89157240156916</v>
      </c>
      <c r="C136" s="6">
        <f>IF(Loads!B54&lt;0,0,C42*Loads!C310*10)</f>
        <v>0.18417554799122193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6552.3943707698936</v>
      </c>
      <c r="C138" s="6">
        <f>IF(Loads!B56&lt;0,0,C44*Loads!C312*10)</f>
        <v>5637.2485616614495</v>
      </c>
      <c r="D138" s="6">
        <f>IF(Loads!B56&lt;0,0,D44*Loads!D312*10)</f>
        <v>31.564049415711942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122840.40895158297</v>
      </c>
      <c r="C139" s="6">
        <f>IF(Loads!B57&lt;0,0,C45*Loads!C313*10)</f>
        <v>102068.00208586465</v>
      </c>
      <c r="D139" s="6">
        <f>IF(Loads!B57&lt;0,0,D45*Loads!D313*10)</f>
        <v>567.65149696514277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4703.9364392312773</v>
      </c>
      <c r="H139" s="10"/>
    </row>
    <row r="140" spans="1:8" x14ac:dyDescent="0.25">
      <c r="A140" s="11" t="s">
        <v>180</v>
      </c>
      <c r="B140" s="6">
        <f>IF(Loads!B58&lt;0,0,B46*Loads!B314*10)</f>
        <v>2183.743676981625</v>
      </c>
      <c r="C140" s="6">
        <f>IF(Loads!B58&lt;0,0,C46*Loads!C314*10)</f>
        <v>1737.1375691809749</v>
      </c>
      <c r="D140" s="6">
        <f>IF(Loads!B58&lt;0,0,D46*Loads!D314*10)</f>
        <v>9.7665993075003747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130.03305892541493</v>
      </c>
      <c r="H140" s="10"/>
    </row>
    <row r="141" spans="1:8" x14ac:dyDescent="0.25">
      <c r="A141" s="11" t="s">
        <v>193</v>
      </c>
      <c r="B141" s="6">
        <f>IF(Loads!B59&lt;0,0,B47*Loads!B315*10)</f>
        <v>153759.35449011356</v>
      </c>
      <c r="C141" s="6">
        <f>IF(Loads!B59&lt;0,0,C47*Loads!C315*10)</f>
        <v>122092.67413540988</v>
      </c>
      <c r="D141" s="6">
        <f>IF(Loads!B59&lt;0,0,D47*Loads!D315*10)</f>
        <v>851.48122278167693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4950.7423630227249</v>
      </c>
      <c r="H141" s="10"/>
    </row>
    <row r="142" spans="1:8" x14ac:dyDescent="0.25">
      <c r="A142" s="11" t="s">
        <v>213</v>
      </c>
      <c r="B142" s="6">
        <f>IF(Loads!B60&lt;0,0,B48*Loads!B316*10)</f>
        <v>879.51674630139792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745.40815590729039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73.833983860023991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0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13324.609442779576</v>
      </c>
      <c r="C146" s="6">
        <f>IF(Loads!B64&lt;0,0,C52*Loads!C320*10)</f>
        <v>5846.6311943861774</v>
      </c>
      <c r="D146" s="6">
        <f>IF(Loads!B64&lt;0,0,D52*Loads!D320*10)</f>
        <v>93.228275084562156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59.129763641303029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-9193.679685102803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-9193.679685102803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-9193.679685102803</v>
      </c>
      <c r="L217" s="6">
        <f>SUM(D$217:D$378)</f>
        <v>0</v>
      </c>
      <c r="M217" s="6">
        <f>SUM($E$217:$E$378)-Revenue!$C$69</f>
        <v>-189190500.53864825</v>
      </c>
      <c r="N217" s="6">
        <f>IF(M$217&gt;0,K217,IF(M$379&gt;0,"",$B$168))</f>
        <v>59.129763641303029</v>
      </c>
      <c r="O217" s="10"/>
    </row>
    <row r="218" spans="1:15" x14ac:dyDescent="0.25">
      <c r="A218" s="11" t="s">
        <v>1266</v>
      </c>
      <c r="B218" s="6">
        <f t="shared" ref="B218:B244" si="1">B80</f>
        <v>-61.062446227638638</v>
      </c>
      <c r="C218" s="6">
        <f t="shared" ref="C218:C244" si="2">B128</f>
        <v>790678.79063633317</v>
      </c>
      <c r="D218" s="6">
        <f t="shared" ref="D218:D249" si="3">IF(ISERROR(B218),C218,0)</f>
        <v>0</v>
      </c>
      <c r="E218" s="6">
        <f t="shared" ref="E218:E249" si="4">MAX($B$182,B218)*C218</f>
        <v>-48280781.136565439</v>
      </c>
      <c r="F218" s="17">
        <f t="shared" ref="F218:F249" si="5">RANK(B218,B$218:B$379,1)</f>
        <v>30</v>
      </c>
      <c r="G218" s="28">
        <v>1</v>
      </c>
      <c r="H218" s="17">
        <f t="shared" si="0"/>
        <v>4861</v>
      </c>
      <c r="I218" s="17">
        <f t="shared" ref="I218:I249" si="6">RANK(H218,H$218:H$379,1)</f>
        <v>30</v>
      </c>
      <c r="J218" s="17">
        <f t="shared" ref="J218:J249" si="7">MATCH(G218,I$218:I$379,0)</f>
        <v>73</v>
      </c>
      <c r="K218" s="6">
        <f t="shared" ref="K218:K249" si="8">INDEX(B$218:B$379,J218,1)</f>
        <v>-9193.679685102803</v>
      </c>
      <c r="L218" s="6">
        <f t="shared" ref="L218:L249" si="9">L217+INDEX(C$218:C$379,J218,1)</f>
        <v>93.228275084562156</v>
      </c>
      <c r="M218" s="6">
        <f t="shared" ref="M218:M249" si="10">M217+(K218-K217)*L217</f>
        <v>-189190500.53864825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-59.549741812463971</v>
      </c>
      <c r="C219" s="6">
        <f t="shared" si="2"/>
        <v>45567.070702172903</v>
      </c>
      <c r="D219" s="6">
        <f t="shared" si="3"/>
        <v>0</v>
      </c>
      <c r="E219" s="6">
        <f t="shared" si="4"/>
        <v>-2713507.2954646875</v>
      </c>
      <c r="F219" s="17">
        <f t="shared" si="5"/>
        <v>34</v>
      </c>
      <c r="G219" s="28">
        <v>2</v>
      </c>
      <c r="H219" s="17">
        <f t="shared" si="0"/>
        <v>5510</v>
      </c>
      <c r="I219" s="17">
        <f t="shared" si="6"/>
        <v>34</v>
      </c>
      <c r="J219" s="17">
        <f t="shared" si="7"/>
        <v>65</v>
      </c>
      <c r="K219" s="6">
        <f t="shared" si="8"/>
        <v>-1071.0759160173334</v>
      </c>
      <c r="L219" s="6">
        <f t="shared" si="9"/>
        <v>124.79232450027411</v>
      </c>
      <c r="M219" s="6">
        <f t="shared" si="10"/>
        <v>-188433244.20006105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-84.857062006399275</v>
      </c>
      <c r="C220" s="6">
        <f t="shared" si="2"/>
        <v>76.599540931518092</v>
      </c>
      <c r="D220" s="6">
        <f t="shared" si="3"/>
        <v>0</v>
      </c>
      <c r="E220" s="6">
        <f t="shared" si="4"/>
        <v>-6500.0119944875496</v>
      </c>
      <c r="F220" s="17">
        <f t="shared" si="5"/>
        <v>21</v>
      </c>
      <c r="G220" s="28">
        <v>3</v>
      </c>
      <c r="H220" s="17">
        <f t="shared" si="0"/>
        <v>3405</v>
      </c>
      <c r="I220" s="17">
        <f t="shared" si="6"/>
        <v>21</v>
      </c>
      <c r="J220" s="17">
        <f t="shared" si="7"/>
        <v>64</v>
      </c>
      <c r="K220" s="6">
        <f t="shared" si="8"/>
        <v>-1055.6521171340939</v>
      </c>
      <c r="L220" s="6">
        <f t="shared" si="9"/>
        <v>124.79232450027411</v>
      </c>
      <c r="M220" s="6">
        <f t="shared" si="10"/>
        <v>-188431319.4283458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-60.954433715507626</v>
      </c>
      <c r="C221" s="6">
        <f t="shared" si="2"/>
        <v>146757.85571494995</v>
      </c>
      <c r="D221" s="6">
        <f t="shared" si="3"/>
        <v>0</v>
      </c>
      <c r="E221" s="6">
        <f t="shared" si="4"/>
        <v>-8945541.9884069487</v>
      </c>
      <c r="F221" s="17">
        <f t="shared" si="5"/>
        <v>33</v>
      </c>
      <c r="G221" s="28">
        <v>4</v>
      </c>
      <c r="H221" s="17">
        <f t="shared" si="0"/>
        <v>5350</v>
      </c>
      <c r="I221" s="17">
        <f t="shared" si="6"/>
        <v>33</v>
      </c>
      <c r="J221" s="17">
        <f t="shared" si="7"/>
        <v>77</v>
      </c>
      <c r="K221" s="6">
        <f t="shared" si="8"/>
        <v>-1038.3004340256814</v>
      </c>
      <c r="L221" s="6">
        <f t="shared" si="9"/>
        <v>124.79232450027411</v>
      </c>
      <c r="M221" s="6">
        <f t="shared" si="10"/>
        <v>-188429154.0714767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-58.086253767715576</v>
      </c>
      <c r="C222" s="6">
        <f t="shared" si="2"/>
        <v>51615.894074448865</v>
      </c>
      <c r="D222" s="6">
        <f t="shared" si="3"/>
        <v>0</v>
      </c>
      <c r="E222" s="6">
        <f t="shared" si="4"/>
        <v>-2998173.9216559636</v>
      </c>
      <c r="F222" s="17">
        <f t="shared" si="5"/>
        <v>37</v>
      </c>
      <c r="G222" s="28">
        <v>5</v>
      </c>
      <c r="H222" s="17">
        <f t="shared" si="0"/>
        <v>5999</v>
      </c>
      <c r="I222" s="17">
        <f t="shared" si="6"/>
        <v>37</v>
      </c>
      <c r="J222" s="17">
        <f t="shared" si="7"/>
        <v>79</v>
      </c>
      <c r="K222" s="6">
        <f t="shared" si="8"/>
        <v>-947.63883180525966</v>
      </c>
      <c r="L222" s="6">
        <f t="shared" si="9"/>
        <v>124.79232450027411</v>
      </c>
      <c r="M222" s="6">
        <f t="shared" si="10"/>
        <v>-188417840.19939271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-83.414290510117382</v>
      </c>
      <c r="C223" s="6">
        <f t="shared" si="2"/>
        <v>49.149062352804656</v>
      </c>
      <c r="D223" s="6">
        <f t="shared" si="3"/>
        <v>0</v>
      </c>
      <c r="E223" s="6">
        <f t="shared" si="4"/>
        <v>-4099.7341653967205</v>
      </c>
      <c r="F223" s="17">
        <f t="shared" si="5"/>
        <v>22</v>
      </c>
      <c r="G223" s="28">
        <v>6</v>
      </c>
      <c r="H223" s="17">
        <f t="shared" si="0"/>
        <v>3570</v>
      </c>
      <c r="I223" s="17">
        <f t="shared" si="6"/>
        <v>22</v>
      </c>
      <c r="J223" s="17">
        <f t="shared" si="7"/>
        <v>66</v>
      </c>
      <c r="K223" s="6">
        <f t="shared" si="8"/>
        <v>-886.64347866442017</v>
      </c>
      <c r="L223" s="6">
        <f t="shared" si="9"/>
        <v>692.44382146541693</v>
      </c>
      <c r="M223" s="6">
        <f t="shared" si="10"/>
        <v>-188410228.44749054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-58.166207313217832</v>
      </c>
      <c r="C224" s="6">
        <f t="shared" si="2"/>
        <v>52921.156015233806</v>
      </c>
      <c r="D224" s="6">
        <f t="shared" si="3"/>
        <v>0</v>
      </c>
      <c r="E224" s="6">
        <f t="shared" si="4"/>
        <v>-3078222.9320372343</v>
      </c>
      <c r="F224" s="17">
        <f t="shared" si="5"/>
        <v>36</v>
      </c>
      <c r="G224" s="28">
        <v>7</v>
      </c>
      <c r="H224" s="17">
        <f t="shared" si="0"/>
        <v>5839</v>
      </c>
      <c r="I224" s="17">
        <f t="shared" si="6"/>
        <v>36</v>
      </c>
      <c r="J224" s="17">
        <f t="shared" si="7"/>
        <v>35</v>
      </c>
      <c r="K224" s="6">
        <f t="shared" si="8"/>
        <v>-779.84131521663653</v>
      </c>
      <c r="L224" s="6">
        <f t="shared" si="9"/>
        <v>692.57448425139592</v>
      </c>
      <c r="M224" s="6">
        <f t="shared" si="10"/>
        <v>-188336273.94929197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-54.05856038615692</v>
      </c>
      <c r="C225" s="6">
        <f t="shared" si="2"/>
        <v>76.592787800238909</v>
      </c>
      <c r="D225" s="6">
        <f t="shared" si="3"/>
        <v>0</v>
      </c>
      <c r="E225" s="6">
        <f t="shared" si="4"/>
        <v>-4140.4958444433178</v>
      </c>
      <c r="F225" s="17">
        <f t="shared" si="5"/>
        <v>44</v>
      </c>
      <c r="G225" s="28">
        <v>8</v>
      </c>
      <c r="H225" s="17">
        <f t="shared" si="0"/>
        <v>7136</v>
      </c>
      <c r="I225" s="17">
        <f t="shared" si="6"/>
        <v>44</v>
      </c>
      <c r="J225" s="17">
        <f t="shared" si="7"/>
        <v>67</v>
      </c>
      <c r="K225" s="6">
        <f t="shared" si="8"/>
        <v>-642.6620661010611</v>
      </c>
      <c r="L225" s="6">
        <f t="shared" si="9"/>
        <v>702.34108355889634</v>
      </c>
      <c r="M225" s="6">
        <f t="shared" si="10"/>
        <v>-188241267.10158578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-33.089577125987049</v>
      </c>
      <c r="C226" s="6">
        <f t="shared" si="2"/>
        <v>118.89157240156916</v>
      </c>
      <c r="D226" s="6">
        <f t="shared" si="3"/>
        <v>0</v>
      </c>
      <c r="E226" s="6">
        <f t="shared" si="4"/>
        <v>-3934.0718546115959</v>
      </c>
      <c r="F226" s="17">
        <f t="shared" si="5"/>
        <v>57</v>
      </c>
      <c r="G226" s="28">
        <v>9</v>
      </c>
      <c r="H226" s="17">
        <f t="shared" si="0"/>
        <v>9243</v>
      </c>
      <c r="I226" s="17">
        <f t="shared" si="6"/>
        <v>57</v>
      </c>
      <c r="J226" s="17">
        <f t="shared" si="7"/>
        <v>34</v>
      </c>
      <c r="K226" s="6">
        <f t="shared" si="8"/>
        <v>-594.60835052671803</v>
      </c>
      <c r="L226" s="6">
        <f t="shared" si="9"/>
        <v>829.86012689900156</v>
      </c>
      <c r="M226" s="6">
        <f t="shared" si="10"/>
        <v>-188207517.00292027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-63.525110069126498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28</v>
      </c>
      <c r="G227" s="28">
        <v>10</v>
      </c>
      <c r="H227" s="17">
        <f t="shared" si="0"/>
        <v>4546</v>
      </c>
      <c r="I227" s="17">
        <f t="shared" si="6"/>
        <v>28</v>
      </c>
      <c r="J227" s="17">
        <f t="shared" si="7"/>
        <v>81</v>
      </c>
      <c r="K227" s="6">
        <f t="shared" si="8"/>
        <v>-590.41677189534232</v>
      </c>
      <c r="L227" s="6">
        <f t="shared" si="9"/>
        <v>829.86012689900156</v>
      </c>
      <c r="M227" s="6">
        <f t="shared" si="10"/>
        <v>-188204038.57894534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-64.722412635787236</v>
      </c>
      <c r="C228" s="6">
        <f t="shared" si="2"/>
        <v>6552.3943707698936</v>
      </c>
      <c r="D228" s="6">
        <f t="shared" si="3"/>
        <v>0</v>
      </c>
      <c r="E228" s="6">
        <f t="shared" si="4"/>
        <v>-424086.77221737854</v>
      </c>
      <c r="F228" s="17">
        <f t="shared" si="5"/>
        <v>27</v>
      </c>
      <c r="G228" s="28">
        <v>11</v>
      </c>
      <c r="H228" s="17">
        <f t="shared" si="0"/>
        <v>4385</v>
      </c>
      <c r="I228" s="17">
        <f t="shared" si="6"/>
        <v>27</v>
      </c>
      <c r="J228" s="17">
        <f t="shared" si="7"/>
        <v>68</v>
      </c>
      <c r="K228" s="6">
        <f t="shared" si="8"/>
        <v>-482.08879289007768</v>
      </c>
      <c r="L228" s="6">
        <f t="shared" si="9"/>
        <v>1681.3413496806784</v>
      </c>
      <c r="M228" s="6">
        <f t="shared" si="10"/>
        <v>-188114141.50854132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-56.298797157808153</v>
      </c>
      <c r="C229" s="6">
        <f t="shared" si="2"/>
        <v>122840.40895158297</v>
      </c>
      <c r="D229" s="6">
        <f t="shared" si="3"/>
        <v>0</v>
      </c>
      <c r="E229" s="6">
        <f t="shared" si="4"/>
        <v>-6915767.2663473701</v>
      </c>
      <c r="F229" s="17">
        <f t="shared" si="5"/>
        <v>42</v>
      </c>
      <c r="G229" s="28">
        <v>12</v>
      </c>
      <c r="H229" s="17">
        <f t="shared" si="0"/>
        <v>6816</v>
      </c>
      <c r="I229" s="17">
        <f t="shared" si="6"/>
        <v>42</v>
      </c>
      <c r="J229" s="17">
        <f t="shared" si="7"/>
        <v>36</v>
      </c>
      <c r="K229" s="6">
        <f t="shared" si="8"/>
        <v>-482.08879289007763</v>
      </c>
      <c r="L229" s="6">
        <f t="shared" si="9"/>
        <v>1681.5255252286695</v>
      </c>
      <c r="M229" s="6">
        <f t="shared" si="10"/>
        <v>-188114141.50854132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-45.832527369944088</v>
      </c>
      <c r="C230" s="6">
        <f t="shared" si="2"/>
        <v>2183.743676981625</v>
      </c>
      <c r="D230" s="6">
        <f t="shared" si="3"/>
        <v>0</v>
      </c>
      <c r="E230" s="6">
        <f t="shared" si="4"/>
        <v>-100086.49184420267</v>
      </c>
      <c r="F230" s="17">
        <f t="shared" si="5"/>
        <v>49</v>
      </c>
      <c r="G230" s="28">
        <v>13</v>
      </c>
      <c r="H230" s="17">
        <f t="shared" si="0"/>
        <v>7951</v>
      </c>
      <c r="I230" s="17">
        <f t="shared" si="6"/>
        <v>49</v>
      </c>
      <c r="J230" s="17">
        <f t="shared" si="7"/>
        <v>29</v>
      </c>
      <c r="K230" s="6">
        <f t="shared" si="8"/>
        <v>-243.53901468974087</v>
      </c>
      <c r="L230" s="6">
        <f t="shared" si="9"/>
        <v>2785.0151264882679</v>
      </c>
      <c r="M230" s="6">
        <f t="shared" si="10"/>
        <v>-187713013.9674598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-37.72015323343966</v>
      </c>
      <c r="C231" s="6">
        <f t="shared" si="2"/>
        <v>153759.35449011356</v>
      </c>
      <c r="D231" s="6">
        <f t="shared" si="3"/>
        <v>0</v>
      </c>
      <c r="E231" s="6">
        <f t="shared" si="4"/>
        <v>-5799826.4124418516</v>
      </c>
      <c r="F231" s="17">
        <f t="shared" si="5"/>
        <v>54</v>
      </c>
      <c r="G231" s="28">
        <v>14</v>
      </c>
      <c r="H231" s="17">
        <f t="shared" si="0"/>
        <v>8762</v>
      </c>
      <c r="I231" s="17">
        <f t="shared" si="6"/>
        <v>54</v>
      </c>
      <c r="J231" s="17">
        <f t="shared" si="7"/>
        <v>32</v>
      </c>
      <c r="K231" s="6">
        <f t="shared" si="8"/>
        <v>-151.63902117268432</v>
      </c>
      <c r="L231" s="6">
        <f t="shared" si="9"/>
        <v>3880.9352853307801</v>
      </c>
      <c r="M231" s="6">
        <f t="shared" si="10"/>
        <v>-187457071.09539062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-128.86834628320599</v>
      </c>
      <c r="C232" s="6">
        <f t="shared" si="2"/>
        <v>879.51674630139792</v>
      </c>
      <c r="D232" s="6">
        <f t="shared" si="3"/>
        <v>0</v>
      </c>
      <c r="E232" s="6">
        <f t="shared" si="4"/>
        <v>-113341.86862424719</v>
      </c>
      <c r="F232" s="17">
        <f t="shared" si="5"/>
        <v>16</v>
      </c>
      <c r="G232" s="28">
        <v>15</v>
      </c>
      <c r="H232" s="17">
        <f t="shared" si="0"/>
        <v>2607</v>
      </c>
      <c r="I232" s="17">
        <f t="shared" si="6"/>
        <v>16</v>
      </c>
      <c r="J232" s="17">
        <f t="shared" si="7"/>
        <v>16</v>
      </c>
      <c r="K232" s="6">
        <f t="shared" si="8"/>
        <v>-148.27372911896282</v>
      </c>
      <c r="L232" s="6">
        <f t="shared" si="9"/>
        <v>4626.3434412380702</v>
      </c>
      <c r="M232" s="6">
        <f t="shared" si="10"/>
        <v>-187444010.61471388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-148.27372911896282</v>
      </c>
      <c r="C233" s="6">
        <f t="shared" si="2"/>
        <v>745.40815590729039</v>
      </c>
      <c r="D233" s="6">
        <f t="shared" si="3"/>
        <v>0</v>
      </c>
      <c r="E233" s="6">
        <f t="shared" si="4"/>
        <v>-110524.44699206318</v>
      </c>
      <c r="F233" s="17">
        <f t="shared" si="5"/>
        <v>15</v>
      </c>
      <c r="G233" s="28">
        <v>16</v>
      </c>
      <c r="H233" s="17">
        <f t="shared" si="0"/>
        <v>2446</v>
      </c>
      <c r="I233" s="17">
        <f t="shared" si="6"/>
        <v>15</v>
      </c>
      <c r="J233" s="17">
        <f t="shared" si="7"/>
        <v>15</v>
      </c>
      <c r="K233" s="6">
        <f t="shared" si="8"/>
        <v>-128.86834628320599</v>
      </c>
      <c r="L233" s="6">
        <f t="shared" si="9"/>
        <v>5505.8601875394679</v>
      </c>
      <c r="M233" s="6">
        <f t="shared" si="10"/>
        <v>-187354234.64910695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-122.55302018213459</v>
      </c>
      <c r="C234" s="6">
        <f t="shared" si="2"/>
        <v>73.833983860023991</v>
      </c>
      <c r="D234" s="6">
        <f t="shared" si="3"/>
        <v>0</v>
      </c>
      <c r="E234" s="6">
        <f t="shared" si="4"/>
        <v>-9048.57771412492</v>
      </c>
      <c r="F234" s="17">
        <f t="shared" si="5"/>
        <v>17</v>
      </c>
      <c r="G234" s="28">
        <v>17</v>
      </c>
      <c r="H234" s="17">
        <f t="shared" si="0"/>
        <v>2771</v>
      </c>
      <c r="I234" s="17">
        <f t="shared" si="6"/>
        <v>17</v>
      </c>
      <c r="J234" s="17">
        <f t="shared" si="7"/>
        <v>17</v>
      </c>
      <c r="K234" s="6">
        <f t="shared" si="8"/>
        <v>-122.55302018213459</v>
      </c>
      <c r="L234" s="6">
        <f t="shared" si="9"/>
        <v>5579.694171399492</v>
      </c>
      <c r="M234" s="6">
        <f t="shared" si="10"/>
        <v>-187319463.34655574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-111.10290903241285</v>
      </c>
      <c r="C235" s="6">
        <f t="shared" si="2"/>
        <v>0</v>
      </c>
      <c r="D235" s="6">
        <f t="shared" si="3"/>
        <v>0</v>
      </c>
      <c r="E235" s="6">
        <f t="shared" si="4"/>
        <v>0</v>
      </c>
      <c r="F235" s="17">
        <f t="shared" si="5"/>
        <v>18</v>
      </c>
      <c r="G235" s="28">
        <v>18</v>
      </c>
      <c r="H235" s="17">
        <f t="shared" si="0"/>
        <v>2934</v>
      </c>
      <c r="I235" s="17">
        <f t="shared" si="6"/>
        <v>18</v>
      </c>
      <c r="J235" s="17">
        <f t="shared" si="7"/>
        <v>18</v>
      </c>
      <c r="K235" s="6">
        <f t="shared" si="8"/>
        <v>-111.10290903241285</v>
      </c>
      <c r="L235" s="6">
        <f t="shared" si="9"/>
        <v>5579.694171399492</v>
      </c>
      <c r="M235" s="6">
        <f t="shared" si="10"/>
        <v>-187255575.22811177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-97.944158928502659</v>
      </c>
      <c r="C236" s="6">
        <f t="shared" si="2"/>
        <v>13324.609442779576</v>
      </c>
      <c r="D236" s="6">
        <f t="shared" si="3"/>
        <v>0</v>
      </c>
      <c r="E236" s="6">
        <f t="shared" si="4"/>
        <v>-1305067.66492383</v>
      </c>
      <c r="F236" s="17">
        <f t="shared" si="5"/>
        <v>19</v>
      </c>
      <c r="G236" s="28">
        <v>19</v>
      </c>
      <c r="H236" s="17">
        <f t="shared" si="0"/>
        <v>3097</v>
      </c>
      <c r="I236" s="17">
        <f t="shared" si="6"/>
        <v>19</v>
      </c>
      <c r="J236" s="17">
        <f t="shared" si="7"/>
        <v>19</v>
      </c>
      <c r="K236" s="6">
        <f t="shared" si="8"/>
        <v>-97.944158928502659</v>
      </c>
      <c r="L236" s="6">
        <f t="shared" si="9"/>
        <v>18904.303614179069</v>
      </c>
      <c r="M236" s="6">
        <f t="shared" si="10"/>
        <v>-187182153.42685407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-61.062446227638638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30</v>
      </c>
      <c r="G237" s="28">
        <v>20</v>
      </c>
      <c r="H237" s="17">
        <f t="shared" si="0"/>
        <v>4880</v>
      </c>
      <c r="I237" s="17">
        <f t="shared" si="6"/>
        <v>31</v>
      </c>
      <c r="J237" s="17">
        <f t="shared" si="7"/>
        <v>46</v>
      </c>
      <c r="K237" s="6">
        <f t="shared" si="8"/>
        <v>-93.701708587542456</v>
      </c>
      <c r="L237" s="6">
        <f t="shared" si="9"/>
        <v>24750.934808565245</v>
      </c>
      <c r="M237" s="6">
        <f t="shared" si="10"/>
        <v>-187101952.85754049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-56.896719576470581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40</v>
      </c>
      <c r="G238" s="28">
        <v>21</v>
      </c>
      <c r="H238" s="17">
        <f t="shared" si="0"/>
        <v>6501</v>
      </c>
      <c r="I238" s="17">
        <f t="shared" si="6"/>
        <v>40</v>
      </c>
      <c r="J238" s="17">
        <f t="shared" si="7"/>
        <v>3</v>
      </c>
      <c r="K238" s="6">
        <f t="shared" si="8"/>
        <v>-84.857062006399275</v>
      </c>
      <c r="L238" s="6">
        <f t="shared" si="9"/>
        <v>24827.534349496764</v>
      </c>
      <c r="M238" s="6">
        <f t="shared" si="10"/>
        <v>-186883039.58660582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-61.062446227638638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30</v>
      </c>
      <c r="G239" s="28">
        <v>22</v>
      </c>
      <c r="H239" s="17">
        <f t="shared" si="0"/>
        <v>4882</v>
      </c>
      <c r="I239" s="17">
        <f t="shared" si="6"/>
        <v>32</v>
      </c>
      <c r="J239" s="17">
        <f t="shared" si="7"/>
        <v>6</v>
      </c>
      <c r="K239" s="6">
        <f t="shared" si="8"/>
        <v>-83.414290510117382</v>
      </c>
      <c r="L239" s="6">
        <f t="shared" si="9"/>
        <v>24876.683411849568</v>
      </c>
      <c r="M239" s="6">
        <f t="shared" si="10"/>
        <v>-186847219.1277234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-62.804549351552957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29</v>
      </c>
      <c r="G240" s="28">
        <v>23</v>
      </c>
      <c r="H240" s="17">
        <f t="shared" si="0"/>
        <v>4721</v>
      </c>
      <c r="I240" s="17">
        <f t="shared" si="6"/>
        <v>29</v>
      </c>
      <c r="J240" s="17">
        <f t="shared" si="7"/>
        <v>157</v>
      </c>
      <c r="K240" s="6">
        <f t="shared" si="8"/>
        <v>-76.637029052058836</v>
      </c>
      <c r="L240" s="6">
        <f t="shared" si="9"/>
        <v>24876.683411849568</v>
      </c>
      <c r="M240" s="6">
        <f t="shared" si="10"/>
        <v>-186678623.34003195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-56.896719576470581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40</v>
      </c>
      <c r="G241" s="28">
        <v>24</v>
      </c>
      <c r="H241" s="17">
        <f t="shared" si="0"/>
        <v>6504</v>
      </c>
      <c r="I241" s="17">
        <f t="shared" si="6"/>
        <v>41</v>
      </c>
      <c r="J241" s="17">
        <f t="shared" si="7"/>
        <v>158</v>
      </c>
      <c r="K241" s="6">
        <f t="shared" si="8"/>
        <v>-76.637029052058836</v>
      </c>
      <c r="L241" s="6">
        <f t="shared" si="9"/>
        <v>24876.683411849568</v>
      </c>
      <c r="M241" s="6">
        <f t="shared" si="10"/>
        <v>-186678623.34003195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-58.915364604774176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35</v>
      </c>
      <c r="G242" s="28">
        <v>25</v>
      </c>
      <c r="H242" s="17">
        <f t="shared" si="0"/>
        <v>5695</v>
      </c>
      <c r="I242" s="17">
        <f t="shared" si="6"/>
        <v>35</v>
      </c>
      <c r="J242" s="17">
        <f t="shared" si="7"/>
        <v>159</v>
      </c>
      <c r="K242" s="6">
        <f t="shared" si="8"/>
        <v>-68.057520883904147</v>
      </c>
      <c r="L242" s="6">
        <f t="shared" si="9"/>
        <v>24876.683411849568</v>
      </c>
      <c r="M242" s="6">
        <f t="shared" si="10"/>
        <v>-186465193.6315034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-40.322904741981574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53</v>
      </c>
      <c r="G243" s="28">
        <v>26</v>
      </c>
      <c r="H243" s="17">
        <f t="shared" si="0"/>
        <v>8612</v>
      </c>
      <c r="I243" s="17">
        <f t="shared" si="6"/>
        <v>53</v>
      </c>
      <c r="J243" s="17">
        <f t="shared" si="7"/>
        <v>160</v>
      </c>
      <c r="K243" s="6">
        <f t="shared" si="8"/>
        <v>-68.057520883904147</v>
      </c>
      <c r="L243" s="6">
        <f t="shared" si="9"/>
        <v>24876.683411849568</v>
      </c>
      <c r="M243" s="6">
        <f t="shared" si="10"/>
        <v>-186465193.6315034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-43.314490287130411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51</v>
      </c>
      <c r="G244" s="28">
        <v>27</v>
      </c>
      <c r="H244" s="17">
        <f t="shared" si="0"/>
        <v>8289</v>
      </c>
      <c r="I244" s="17">
        <f t="shared" si="6"/>
        <v>51</v>
      </c>
      <c r="J244" s="17">
        <f t="shared" si="7"/>
        <v>11</v>
      </c>
      <c r="K244" s="6">
        <f t="shared" si="8"/>
        <v>-64.722412635787236</v>
      </c>
      <c r="L244" s="6">
        <f t="shared" si="9"/>
        <v>31429.077782619461</v>
      </c>
      <c r="M244" s="6">
        <f t="shared" si="10"/>
        <v>-186382227.19947076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60</v>
      </c>
      <c r="G245" s="28">
        <v>28</v>
      </c>
      <c r="H245" s="17">
        <f t="shared" si="0"/>
        <v>9748</v>
      </c>
      <c r="I245" s="17">
        <f t="shared" si="6"/>
        <v>60</v>
      </c>
      <c r="J245" s="17">
        <f t="shared" si="7"/>
        <v>10</v>
      </c>
      <c r="K245" s="6">
        <f t="shared" si="8"/>
        <v>-63.525110069126498</v>
      </c>
      <c r="L245" s="6">
        <f t="shared" si="9"/>
        <v>31429.077782619461</v>
      </c>
      <c r="M245" s="6">
        <f t="shared" si="10"/>
        <v>-186344597.08397385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-243.53901468974087</v>
      </c>
      <c r="C246" s="6">
        <f t="shared" si="13"/>
        <v>1103.4896012595982</v>
      </c>
      <c r="D246" s="6">
        <f t="shared" si="3"/>
        <v>0</v>
      </c>
      <c r="E246" s="6">
        <f t="shared" si="4"/>
        <v>-268742.7702111376</v>
      </c>
      <c r="F246" s="17">
        <f t="shared" si="5"/>
        <v>13</v>
      </c>
      <c r="G246" s="28">
        <v>29</v>
      </c>
      <c r="H246" s="17">
        <f t="shared" si="0"/>
        <v>2135</v>
      </c>
      <c r="I246" s="17">
        <f t="shared" si="6"/>
        <v>13</v>
      </c>
      <c r="J246" s="17">
        <f t="shared" si="7"/>
        <v>23</v>
      </c>
      <c r="K246" s="6">
        <f t="shared" si="8"/>
        <v>-62.804549351552957</v>
      </c>
      <c r="L246" s="6">
        <f t="shared" si="9"/>
        <v>31429.077782619461</v>
      </c>
      <c r="M246" s="6">
        <f t="shared" si="10"/>
        <v>-186321950.52513415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60</v>
      </c>
      <c r="G247" s="28">
        <v>30</v>
      </c>
      <c r="H247" s="17">
        <f t="shared" si="0"/>
        <v>9750</v>
      </c>
      <c r="I247" s="17">
        <f t="shared" si="6"/>
        <v>61</v>
      </c>
      <c r="J247" s="17">
        <f t="shared" si="7"/>
        <v>1</v>
      </c>
      <c r="K247" s="6">
        <f t="shared" si="8"/>
        <v>-61.062446227638638</v>
      </c>
      <c r="L247" s="6">
        <f t="shared" si="9"/>
        <v>822107.86841895268</v>
      </c>
      <c r="M247" s="6">
        <f t="shared" si="10"/>
        <v>-186267197.8305473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60</v>
      </c>
      <c r="G248" s="28">
        <v>31</v>
      </c>
      <c r="H248" s="17">
        <f t="shared" si="0"/>
        <v>9751</v>
      </c>
      <c r="I248" s="17">
        <f t="shared" si="6"/>
        <v>62</v>
      </c>
      <c r="J248" s="17">
        <f t="shared" si="7"/>
        <v>20</v>
      </c>
      <c r="K248" s="6">
        <f t="shared" si="8"/>
        <v>-61.062446227638638</v>
      </c>
      <c r="L248" s="6">
        <f t="shared" si="9"/>
        <v>822107.86841895268</v>
      </c>
      <c r="M248" s="6">
        <f t="shared" si="10"/>
        <v>-186267197.8305473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-151.63902117268432</v>
      </c>
      <c r="C249" s="6">
        <f t="shared" si="13"/>
        <v>1095.9201588425124</v>
      </c>
      <c r="D249" s="6">
        <f t="shared" si="3"/>
        <v>0</v>
      </c>
      <c r="E249" s="6">
        <f t="shared" si="4"/>
        <v>-166184.26017029129</v>
      </c>
      <c r="F249" s="17">
        <f t="shared" si="5"/>
        <v>14</v>
      </c>
      <c r="G249" s="28">
        <v>32</v>
      </c>
      <c r="H249" s="17">
        <f t="shared" ref="H249:H280" si="14">F249*162+G249</f>
        <v>2300</v>
      </c>
      <c r="I249" s="17">
        <f t="shared" si="6"/>
        <v>14</v>
      </c>
      <c r="J249" s="17">
        <f t="shared" si="7"/>
        <v>22</v>
      </c>
      <c r="K249" s="6">
        <f t="shared" si="8"/>
        <v>-61.062446227638638</v>
      </c>
      <c r="L249" s="6">
        <f t="shared" si="9"/>
        <v>822107.86841895268</v>
      </c>
      <c r="M249" s="6">
        <f t="shared" si="10"/>
        <v>-186267197.8305473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60</v>
      </c>
      <c r="G250" s="28">
        <v>33</v>
      </c>
      <c r="H250" s="17">
        <f t="shared" si="14"/>
        <v>9753</v>
      </c>
      <c r="I250" s="17">
        <f t="shared" ref="I250:I281" si="18">RANK(H250,H$218:H$379,1)</f>
        <v>63</v>
      </c>
      <c r="J250" s="17">
        <f t="shared" ref="J250:J281" si="19">MATCH(G250,I$218:I$379,0)</f>
        <v>4</v>
      </c>
      <c r="K250" s="6">
        <f t="shared" ref="K250:K281" si="20">INDEX(B$218:B$379,J250,1)</f>
        <v>-60.954433715507626</v>
      </c>
      <c r="L250" s="6">
        <f t="shared" ref="L250:L281" si="21">L249+INDEX(C$218:C$379,J250,1)</f>
        <v>968865.7241339027</v>
      </c>
      <c r="M250" s="6">
        <f t="shared" ref="M250:M281" si="22">M249+(K250-K249)*L249</f>
        <v>-186178399.89443669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-594.60835052671803</v>
      </c>
      <c r="C251" s="6">
        <f t="shared" si="13"/>
        <v>127.51904334010524</v>
      </c>
      <c r="D251" s="6">
        <f t="shared" si="15"/>
        <v>0</v>
      </c>
      <c r="E251" s="6">
        <f t="shared" si="16"/>
        <v>-75823.888021205043</v>
      </c>
      <c r="F251" s="17">
        <f t="shared" si="17"/>
        <v>9</v>
      </c>
      <c r="G251" s="28">
        <v>34</v>
      </c>
      <c r="H251" s="17">
        <f t="shared" si="14"/>
        <v>1492</v>
      </c>
      <c r="I251" s="17">
        <f t="shared" si="18"/>
        <v>9</v>
      </c>
      <c r="J251" s="17">
        <f t="shared" si="19"/>
        <v>2</v>
      </c>
      <c r="K251" s="6">
        <f t="shared" si="20"/>
        <v>-59.549741812463971</v>
      </c>
      <c r="L251" s="6">
        <f t="shared" si="21"/>
        <v>1014432.7948360756</v>
      </c>
      <c r="M251" s="6">
        <f t="shared" si="22"/>
        <v>-184817442.05660927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-779.84131521663653</v>
      </c>
      <c r="C252" s="6">
        <f t="shared" si="13"/>
        <v>0.13066278597902892</v>
      </c>
      <c r="D252" s="6">
        <f t="shared" si="15"/>
        <v>0</v>
      </c>
      <c r="E252" s="6">
        <f t="shared" si="16"/>
        <v>-101.89623886775581</v>
      </c>
      <c r="F252" s="17">
        <f t="shared" si="17"/>
        <v>7</v>
      </c>
      <c r="G252" s="28">
        <v>35</v>
      </c>
      <c r="H252" s="17">
        <f t="shared" si="14"/>
        <v>1169</v>
      </c>
      <c r="I252" s="17">
        <f t="shared" si="18"/>
        <v>7</v>
      </c>
      <c r="J252" s="17">
        <f t="shared" si="19"/>
        <v>25</v>
      </c>
      <c r="K252" s="6">
        <f t="shared" si="20"/>
        <v>-58.915364604774176</v>
      </c>
      <c r="L252" s="6">
        <f t="shared" si="21"/>
        <v>1014432.7948360756</v>
      </c>
      <c r="M252" s="6">
        <f t="shared" si="22"/>
        <v>-184173909.01283219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-482.08879289007763</v>
      </c>
      <c r="C253" s="6">
        <f t="shared" si="13"/>
        <v>0.18417554799122193</v>
      </c>
      <c r="D253" s="6">
        <f t="shared" si="15"/>
        <v>0</v>
      </c>
      <c r="E253" s="6">
        <f t="shared" si="16"/>
        <v>-88.788967610956746</v>
      </c>
      <c r="F253" s="17">
        <f t="shared" si="17"/>
        <v>12</v>
      </c>
      <c r="G253" s="28">
        <v>36</v>
      </c>
      <c r="H253" s="17">
        <f t="shared" si="14"/>
        <v>1980</v>
      </c>
      <c r="I253" s="17">
        <f t="shared" si="18"/>
        <v>12</v>
      </c>
      <c r="J253" s="17">
        <f t="shared" si="19"/>
        <v>7</v>
      </c>
      <c r="K253" s="6">
        <f t="shared" si="20"/>
        <v>-58.166207313217832</v>
      </c>
      <c r="L253" s="6">
        <f t="shared" si="21"/>
        <v>1067353.9508513093</v>
      </c>
      <c r="M253" s="6">
        <f t="shared" si="22"/>
        <v>-183413939.28778687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-51.055166113697069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46</v>
      </c>
      <c r="G254" s="28">
        <v>37</v>
      </c>
      <c r="H254" s="17">
        <f t="shared" si="14"/>
        <v>7489</v>
      </c>
      <c r="I254" s="17">
        <f t="shared" si="18"/>
        <v>46</v>
      </c>
      <c r="J254" s="17">
        <f t="shared" si="19"/>
        <v>5</v>
      </c>
      <c r="K254" s="6">
        <f t="shared" si="20"/>
        <v>-58.086253767715576</v>
      </c>
      <c r="L254" s="6">
        <f t="shared" si="21"/>
        <v>1118969.8449257582</v>
      </c>
      <c r="M254" s="6">
        <f t="shared" si="22"/>
        <v>-183328600.55511045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-51.712897133960844</v>
      </c>
      <c r="C255" s="6">
        <f t="shared" si="13"/>
        <v>5637.2485616614495</v>
      </c>
      <c r="D255" s="6">
        <f t="shared" si="15"/>
        <v>0</v>
      </c>
      <c r="E255" s="6">
        <f t="shared" si="16"/>
        <v>-291518.45498776727</v>
      </c>
      <c r="F255" s="17">
        <f t="shared" si="17"/>
        <v>45</v>
      </c>
      <c r="G255" s="28">
        <v>38</v>
      </c>
      <c r="H255" s="17">
        <f t="shared" si="14"/>
        <v>7328</v>
      </c>
      <c r="I255" s="17">
        <f t="shared" si="18"/>
        <v>45</v>
      </c>
      <c r="J255" s="17">
        <f t="shared" si="19"/>
        <v>161</v>
      </c>
      <c r="K255" s="6">
        <f t="shared" si="20"/>
        <v>-57.320769237651902</v>
      </c>
      <c r="L255" s="6">
        <f t="shared" si="21"/>
        <v>1118969.8449257582</v>
      </c>
      <c r="M255" s="6">
        <f t="shared" si="22"/>
        <v>-182472046.44921204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-43.997580285638058</v>
      </c>
      <c r="C256" s="6">
        <f t="shared" si="13"/>
        <v>102068.00208586465</v>
      </c>
      <c r="D256" s="6">
        <f t="shared" si="15"/>
        <v>0</v>
      </c>
      <c r="E256" s="6">
        <f t="shared" si="16"/>
        <v>-4490745.1163675021</v>
      </c>
      <c r="F256" s="17">
        <f t="shared" si="17"/>
        <v>50</v>
      </c>
      <c r="G256" s="28">
        <v>39</v>
      </c>
      <c r="H256" s="17">
        <f t="shared" si="14"/>
        <v>8139</v>
      </c>
      <c r="I256" s="17">
        <f t="shared" si="18"/>
        <v>50</v>
      </c>
      <c r="J256" s="17">
        <f t="shared" si="19"/>
        <v>162</v>
      </c>
      <c r="K256" s="6">
        <f t="shared" si="20"/>
        <v>-57.320769237651902</v>
      </c>
      <c r="L256" s="6">
        <f t="shared" si="21"/>
        <v>1118969.8449257582</v>
      </c>
      <c r="M256" s="6">
        <f t="shared" si="22"/>
        <v>-182472046.44921204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-33.808354989797436</v>
      </c>
      <c r="C257" s="6">
        <f t="shared" si="13"/>
        <v>1737.1375691809749</v>
      </c>
      <c r="D257" s="6">
        <f t="shared" si="15"/>
        <v>0</v>
      </c>
      <c r="E257" s="6">
        <f t="shared" si="16"/>
        <v>-58729.763604984204</v>
      </c>
      <c r="F257" s="17">
        <f t="shared" si="17"/>
        <v>56</v>
      </c>
      <c r="G257" s="28">
        <v>40</v>
      </c>
      <c r="H257" s="17">
        <f t="shared" si="14"/>
        <v>9112</v>
      </c>
      <c r="I257" s="17">
        <f t="shared" si="18"/>
        <v>56</v>
      </c>
      <c r="J257" s="17">
        <f t="shared" si="19"/>
        <v>21</v>
      </c>
      <c r="K257" s="6">
        <f t="shared" si="20"/>
        <v>-56.896719576470581</v>
      </c>
      <c r="L257" s="6">
        <f t="shared" si="21"/>
        <v>1118969.8449257582</v>
      </c>
      <c r="M257" s="6">
        <f t="shared" si="22"/>
        <v>-181997547.66559917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-27.07137081019436</v>
      </c>
      <c r="C258" s="6">
        <f t="shared" si="13"/>
        <v>122092.67413540988</v>
      </c>
      <c r="D258" s="6">
        <f t="shared" si="15"/>
        <v>0</v>
      </c>
      <c r="E258" s="6">
        <f t="shared" si="16"/>
        <v>-3305216.0547279068</v>
      </c>
      <c r="F258" s="17">
        <f t="shared" si="17"/>
        <v>59</v>
      </c>
      <c r="G258" s="28">
        <v>41</v>
      </c>
      <c r="H258" s="17">
        <f t="shared" si="14"/>
        <v>9599</v>
      </c>
      <c r="I258" s="17">
        <f t="shared" si="18"/>
        <v>59</v>
      </c>
      <c r="J258" s="17">
        <f t="shared" si="19"/>
        <v>24</v>
      </c>
      <c r="K258" s="6">
        <f t="shared" si="20"/>
        <v>-56.896719576470581</v>
      </c>
      <c r="L258" s="6">
        <f t="shared" si="21"/>
        <v>1118969.8449257582</v>
      </c>
      <c r="M258" s="6">
        <f t="shared" si="22"/>
        <v>-181997547.66559917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60</v>
      </c>
      <c r="G259" s="28">
        <v>42</v>
      </c>
      <c r="H259" s="17">
        <f t="shared" si="14"/>
        <v>9762</v>
      </c>
      <c r="I259" s="17">
        <f t="shared" si="18"/>
        <v>64</v>
      </c>
      <c r="J259" s="17">
        <f t="shared" si="19"/>
        <v>12</v>
      </c>
      <c r="K259" s="6">
        <f t="shared" si="20"/>
        <v>-56.298797157808153</v>
      </c>
      <c r="L259" s="6">
        <f t="shared" si="21"/>
        <v>1241810.2538773413</v>
      </c>
      <c r="M259" s="6">
        <f t="shared" si="22"/>
        <v>-181328490.50951084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60</v>
      </c>
      <c r="G260" s="28">
        <v>43</v>
      </c>
      <c r="H260" s="17">
        <f t="shared" si="14"/>
        <v>9763</v>
      </c>
      <c r="I260" s="17">
        <f t="shared" si="18"/>
        <v>65</v>
      </c>
      <c r="J260" s="17">
        <f t="shared" si="19"/>
        <v>147</v>
      </c>
      <c r="K260" s="6">
        <f t="shared" si="20"/>
        <v>-54.094100143841914</v>
      </c>
      <c r="L260" s="6">
        <f t="shared" si="21"/>
        <v>1246514.1903165726</v>
      </c>
      <c r="M260" s="6">
        <f t="shared" si="22"/>
        <v>-178590675.15087482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60</v>
      </c>
      <c r="G261" s="28">
        <v>44</v>
      </c>
      <c r="H261" s="17">
        <f t="shared" si="14"/>
        <v>9764</v>
      </c>
      <c r="I261" s="17">
        <f t="shared" si="18"/>
        <v>66</v>
      </c>
      <c r="J261" s="17">
        <f t="shared" si="19"/>
        <v>8</v>
      </c>
      <c r="K261" s="6">
        <f t="shared" si="20"/>
        <v>-54.05856038615692</v>
      </c>
      <c r="L261" s="6">
        <f t="shared" si="21"/>
        <v>1246590.7831043727</v>
      </c>
      <c r="M261" s="6">
        <f t="shared" si="22"/>
        <v>-178546374.33860007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60</v>
      </c>
      <c r="G262" s="28">
        <v>45</v>
      </c>
      <c r="H262" s="17">
        <f t="shared" si="14"/>
        <v>9765</v>
      </c>
      <c r="I262" s="17">
        <f t="shared" si="18"/>
        <v>67</v>
      </c>
      <c r="J262" s="17">
        <f t="shared" si="19"/>
        <v>38</v>
      </c>
      <c r="K262" s="6">
        <f t="shared" si="20"/>
        <v>-51.712897133960844</v>
      </c>
      <c r="L262" s="6">
        <f t="shared" si="21"/>
        <v>1252228.0316660341</v>
      </c>
      <c r="M262" s="6">
        <f t="shared" si="22"/>
        <v>-175622292.14814582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-93.701708587542456</v>
      </c>
      <c r="C263" s="6">
        <f t="shared" si="13"/>
        <v>5846.6311943861774</v>
      </c>
      <c r="D263" s="6">
        <f t="shared" si="15"/>
        <v>0</v>
      </c>
      <c r="E263" s="6">
        <f t="shared" si="16"/>
        <v>-547839.33239520888</v>
      </c>
      <c r="F263" s="17">
        <f t="shared" si="17"/>
        <v>20</v>
      </c>
      <c r="G263" s="28">
        <v>46</v>
      </c>
      <c r="H263" s="17">
        <f t="shared" si="14"/>
        <v>3286</v>
      </c>
      <c r="I263" s="17">
        <f t="shared" si="18"/>
        <v>20</v>
      </c>
      <c r="J263" s="17">
        <f t="shared" si="19"/>
        <v>37</v>
      </c>
      <c r="K263" s="6">
        <f t="shared" si="20"/>
        <v>-51.055166113697069</v>
      </c>
      <c r="L263" s="6">
        <f t="shared" si="21"/>
        <v>1252228.0316660341</v>
      </c>
      <c r="M263" s="6">
        <f t="shared" si="22"/>
        <v>-174798662.92727524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60</v>
      </c>
      <c r="G264" s="28">
        <v>47</v>
      </c>
      <c r="H264" s="17">
        <f t="shared" si="14"/>
        <v>9767</v>
      </c>
      <c r="I264" s="17">
        <f t="shared" si="18"/>
        <v>68</v>
      </c>
      <c r="J264" s="17">
        <f t="shared" si="19"/>
        <v>50</v>
      </c>
      <c r="K264" s="6">
        <f t="shared" si="20"/>
        <v>-50.33112377004533</v>
      </c>
      <c r="L264" s="6">
        <f t="shared" si="21"/>
        <v>1252228.0316660341</v>
      </c>
      <c r="M264" s="6">
        <f t="shared" si="22"/>
        <v>-173891996.80844137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60</v>
      </c>
      <c r="G265" s="28">
        <v>48</v>
      </c>
      <c r="H265" s="17">
        <f t="shared" si="14"/>
        <v>9768</v>
      </c>
      <c r="I265" s="17">
        <f t="shared" si="18"/>
        <v>69</v>
      </c>
      <c r="J265" s="17">
        <f t="shared" si="19"/>
        <v>52</v>
      </c>
      <c r="K265" s="6">
        <f t="shared" si="20"/>
        <v>-46.544886609598208</v>
      </c>
      <c r="L265" s="6">
        <f t="shared" si="21"/>
        <v>1252228.0316660341</v>
      </c>
      <c r="M265" s="6">
        <f t="shared" si="22"/>
        <v>-169150764.50159389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60</v>
      </c>
      <c r="G266" s="28">
        <v>49</v>
      </c>
      <c r="H266" s="17">
        <f t="shared" si="14"/>
        <v>9769</v>
      </c>
      <c r="I266" s="17">
        <f t="shared" si="18"/>
        <v>70</v>
      </c>
      <c r="J266" s="17">
        <f t="shared" si="19"/>
        <v>13</v>
      </c>
      <c r="K266" s="6">
        <f t="shared" si="20"/>
        <v>-45.832527369944088</v>
      </c>
      <c r="L266" s="6">
        <f t="shared" si="21"/>
        <v>1254411.7753430158</v>
      </c>
      <c r="M266" s="6">
        <f t="shared" si="22"/>
        <v>-168258728.29308268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-50.33112377004533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47</v>
      </c>
      <c r="G267" s="28">
        <v>50</v>
      </c>
      <c r="H267" s="17">
        <f t="shared" si="14"/>
        <v>7664</v>
      </c>
      <c r="I267" s="17">
        <f t="shared" si="18"/>
        <v>47</v>
      </c>
      <c r="J267" s="17">
        <f t="shared" si="19"/>
        <v>39</v>
      </c>
      <c r="K267" s="6">
        <f t="shared" si="20"/>
        <v>-43.997580285638058</v>
      </c>
      <c r="L267" s="6">
        <f t="shared" si="21"/>
        <v>1356479.7774288803</v>
      </c>
      <c r="M267" s="6">
        <f t="shared" si="22"/>
        <v>-165956949.06339785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60</v>
      </c>
      <c r="G268" s="28">
        <v>51</v>
      </c>
      <c r="H268" s="17">
        <f t="shared" si="14"/>
        <v>9771</v>
      </c>
      <c r="I268" s="17">
        <f t="shared" si="18"/>
        <v>71</v>
      </c>
      <c r="J268" s="17">
        <f t="shared" si="19"/>
        <v>27</v>
      </c>
      <c r="K268" s="6">
        <f t="shared" si="20"/>
        <v>-43.314490287130411</v>
      </c>
      <c r="L268" s="6">
        <f t="shared" si="21"/>
        <v>1356479.7774288803</v>
      </c>
      <c r="M268" s="6">
        <f t="shared" si="22"/>
        <v>-165030351.2942583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-46.544886609598208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48</v>
      </c>
      <c r="G269" s="28">
        <v>52</v>
      </c>
      <c r="H269" s="17">
        <f t="shared" si="14"/>
        <v>7828</v>
      </c>
      <c r="I269" s="17">
        <f t="shared" si="18"/>
        <v>48</v>
      </c>
      <c r="J269" s="17">
        <f t="shared" si="19"/>
        <v>148</v>
      </c>
      <c r="K269" s="6">
        <f t="shared" si="20"/>
        <v>-42.883622413327295</v>
      </c>
      <c r="L269" s="6">
        <f t="shared" si="21"/>
        <v>1356609.8104878056</v>
      </c>
      <c r="M269" s="6">
        <f t="shared" si="22"/>
        <v>-164445887.73670059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60</v>
      </c>
      <c r="G270" s="28">
        <v>53</v>
      </c>
      <c r="H270" s="17">
        <f t="shared" si="14"/>
        <v>9773</v>
      </c>
      <c r="I270" s="17">
        <f t="shared" si="18"/>
        <v>72</v>
      </c>
      <c r="J270" s="17">
        <f t="shared" si="19"/>
        <v>26</v>
      </c>
      <c r="K270" s="6">
        <f t="shared" si="20"/>
        <v>-40.322904741981574</v>
      </c>
      <c r="L270" s="6">
        <f t="shared" si="21"/>
        <v>1356609.8104878056</v>
      </c>
      <c r="M270" s="6">
        <f t="shared" si="22"/>
        <v>-160971993.02186349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-31.619443946826003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58</v>
      </c>
      <c r="G271" s="28">
        <v>54</v>
      </c>
      <c r="H271" s="17">
        <f t="shared" si="14"/>
        <v>9450</v>
      </c>
      <c r="I271" s="17">
        <f t="shared" si="18"/>
        <v>58</v>
      </c>
      <c r="J271" s="17">
        <f t="shared" si="19"/>
        <v>14</v>
      </c>
      <c r="K271" s="6">
        <f t="shared" si="20"/>
        <v>-37.72015323343966</v>
      </c>
      <c r="L271" s="6">
        <f t="shared" si="21"/>
        <v>1510369.1649779193</v>
      </c>
      <c r="M271" s="6">
        <f t="shared" si="22"/>
        <v>-157441074.79111359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60</v>
      </c>
      <c r="G272" s="28">
        <v>55</v>
      </c>
      <c r="H272" s="17">
        <f t="shared" si="14"/>
        <v>9775</v>
      </c>
      <c r="I272" s="17">
        <f t="shared" si="18"/>
        <v>73</v>
      </c>
      <c r="J272" s="17">
        <f t="shared" si="19"/>
        <v>149</v>
      </c>
      <c r="K272" s="6">
        <f t="shared" si="20"/>
        <v>-34.797421440801905</v>
      </c>
      <c r="L272" s="6">
        <f t="shared" si="21"/>
        <v>1515319.907340942</v>
      </c>
      <c r="M272" s="6">
        <f t="shared" si="22"/>
        <v>-153026670.81401289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60</v>
      </c>
      <c r="G273" s="28">
        <v>56</v>
      </c>
      <c r="H273" s="17">
        <f t="shared" si="14"/>
        <v>9776</v>
      </c>
      <c r="I273" s="17">
        <f t="shared" si="18"/>
        <v>74</v>
      </c>
      <c r="J273" s="17">
        <f t="shared" si="19"/>
        <v>40</v>
      </c>
      <c r="K273" s="6">
        <f t="shared" si="20"/>
        <v>-33.808354989797436</v>
      </c>
      <c r="L273" s="6">
        <f t="shared" si="21"/>
        <v>1517057.0449101229</v>
      </c>
      <c r="M273" s="6">
        <f t="shared" si="22"/>
        <v>-151527918.73112276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60</v>
      </c>
      <c r="G274" s="28">
        <v>57</v>
      </c>
      <c r="H274" s="17">
        <f t="shared" si="14"/>
        <v>9777</v>
      </c>
      <c r="I274" s="17">
        <f t="shared" si="18"/>
        <v>75</v>
      </c>
      <c r="J274" s="17">
        <f t="shared" si="19"/>
        <v>9</v>
      </c>
      <c r="K274" s="6">
        <f t="shared" si="20"/>
        <v>-33.089577125987049</v>
      </c>
      <c r="L274" s="6">
        <f t="shared" si="21"/>
        <v>1517175.9364825245</v>
      </c>
      <c r="M274" s="6">
        <f t="shared" si="22"/>
        <v>-150437491.70910376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60</v>
      </c>
      <c r="G275" s="28">
        <v>58</v>
      </c>
      <c r="H275" s="17">
        <f t="shared" si="14"/>
        <v>9778</v>
      </c>
      <c r="I275" s="17">
        <f t="shared" si="18"/>
        <v>76</v>
      </c>
      <c r="J275" s="17">
        <f t="shared" si="19"/>
        <v>54</v>
      </c>
      <c r="K275" s="6">
        <f t="shared" si="20"/>
        <v>-31.619443946826003</v>
      </c>
      <c r="L275" s="6">
        <f t="shared" si="21"/>
        <v>1517175.9364825245</v>
      </c>
      <c r="M275" s="6">
        <f t="shared" si="22"/>
        <v>-148207041.02625608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60</v>
      </c>
      <c r="G276" s="28">
        <v>59</v>
      </c>
      <c r="H276" s="17">
        <f t="shared" si="14"/>
        <v>9779</v>
      </c>
      <c r="I276" s="17">
        <f t="shared" si="18"/>
        <v>77</v>
      </c>
      <c r="J276" s="17">
        <f t="shared" si="19"/>
        <v>41</v>
      </c>
      <c r="K276" s="6">
        <f t="shared" si="20"/>
        <v>-27.07137081019436</v>
      </c>
      <c r="L276" s="6">
        <f t="shared" si="21"/>
        <v>1639268.6106179343</v>
      </c>
      <c r="M276" s="6">
        <f t="shared" si="22"/>
        <v>-141306813.90599597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60</v>
      </c>
      <c r="G277" s="28">
        <v>60</v>
      </c>
      <c r="H277" s="17">
        <f t="shared" si="14"/>
        <v>9780</v>
      </c>
      <c r="I277" s="17">
        <f t="shared" si="18"/>
        <v>78</v>
      </c>
      <c r="J277" s="17">
        <f t="shared" si="19"/>
        <v>28</v>
      </c>
      <c r="K277" s="6">
        <f t="shared" si="20"/>
        <v>0</v>
      </c>
      <c r="L277" s="6">
        <f t="shared" si="21"/>
        <v>1639268.6106179343</v>
      </c>
      <c r="M277" s="6">
        <f t="shared" si="22"/>
        <v>-96929565.490445763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60</v>
      </c>
      <c r="G278" s="28">
        <v>61</v>
      </c>
      <c r="H278" s="17">
        <f t="shared" si="14"/>
        <v>9781</v>
      </c>
      <c r="I278" s="17">
        <f t="shared" si="18"/>
        <v>79</v>
      </c>
      <c r="J278" s="17">
        <f t="shared" si="19"/>
        <v>30</v>
      </c>
      <c r="K278" s="6">
        <f t="shared" si="20"/>
        <v>0</v>
      </c>
      <c r="L278" s="6">
        <f t="shared" si="21"/>
        <v>1639268.6106179343</v>
      </c>
      <c r="M278" s="6">
        <f t="shared" si="22"/>
        <v>-96929565.490445763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60</v>
      </c>
      <c r="G279" s="28">
        <v>62</v>
      </c>
      <c r="H279" s="17">
        <f t="shared" si="14"/>
        <v>9782</v>
      </c>
      <c r="I279" s="17">
        <f t="shared" si="18"/>
        <v>80</v>
      </c>
      <c r="J279" s="17">
        <f t="shared" si="19"/>
        <v>31</v>
      </c>
      <c r="K279" s="6">
        <f t="shared" si="20"/>
        <v>0</v>
      </c>
      <c r="L279" s="6">
        <f t="shared" si="21"/>
        <v>1639268.6106179343</v>
      </c>
      <c r="M279" s="6">
        <f t="shared" si="22"/>
        <v>-96929565.490445763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60</v>
      </c>
      <c r="G280" s="28">
        <v>63</v>
      </c>
      <c r="H280" s="17">
        <f t="shared" si="14"/>
        <v>9783</v>
      </c>
      <c r="I280" s="17">
        <f t="shared" si="18"/>
        <v>81</v>
      </c>
      <c r="J280" s="17">
        <f t="shared" si="19"/>
        <v>33</v>
      </c>
      <c r="K280" s="6">
        <f t="shared" si="20"/>
        <v>0</v>
      </c>
      <c r="L280" s="6">
        <f t="shared" si="21"/>
        <v>1639268.6106179343</v>
      </c>
      <c r="M280" s="6">
        <f t="shared" si="22"/>
        <v>-96929565.490445763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-1055.6521171340939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3</v>
      </c>
      <c r="G281" s="28">
        <v>64</v>
      </c>
      <c r="H281" s="17">
        <f t="shared" ref="H281:H312" si="26">F281*162+G281</f>
        <v>550</v>
      </c>
      <c r="I281" s="17">
        <f t="shared" si="18"/>
        <v>3</v>
      </c>
      <c r="J281" s="17">
        <f t="shared" si="19"/>
        <v>42</v>
      </c>
      <c r="K281" s="6">
        <f t="shared" si="20"/>
        <v>0</v>
      </c>
      <c r="L281" s="6">
        <f t="shared" si="21"/>
        <v>1639268.6106179343</v>
      </c>
      <c r="M281" s="6">
        <f t="shared" si="22"/>
        <v>-96929565.490445763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-1071.0759160173334</v>
      </c>
      <c r="C282" s="6">
        <f t="shared" si="25"/>
        <v>31.564049415711942</v>
      </c>
      <c r="D282" s="6">
        <f t="shared" ref="D282:D313" si="27">IF(ISERROR(B282),C282,0)</f>
        <v>0</v>
      </c>
      <c r="E282" s="6">
        <f t="shared" ref="E282:E313" si="28">MAX($B$182,B282)*C282</f>
        <v>-33807.493141150044</v>
      </c>
      <c r="F282" s="17">
        <f t="shared" ref="F282:F313" si="29">RANK(B282,B$218:B$379,1)</f>
        <v>2</v>
      </c>
      <c r="G282" s="28">
        <v>65</v>
      </c>
      <c r="H282" s="17">
        <f t="shared" si="26"/>
        <v>389</v>
      </c>
      <c r="I282" s="17">
        <f t="shared" ref="I282:I313" si="30">RANK(H282,H$218:H$379,1)</f>
        <v>2</v>
      </c>
      <c r="J282" s="17">
        <f t="shared" ref="J282:J313" si="31">MATCH(G282,I$218:I$379,0)</f>
        <v>43</v>
      </c>
      <c r="K282" s="6">
        <f t="shared" ref="K282:K313" si="32">INDEX(B$218:B$379,J282,1)</f>
        <v>0</v>
      </c>
      <c r="L282" s="6">
        <f t="shared" ref="L282:L313" si="33">L281+INDEX(C$218:C$379,J282,1)</f>
        <v>1639268.6106179343</v>
      </c>
      <c r="M282" s="6">
        <f t="shared" ref="M282:M313" si="34">M281+(K282-K281)*L281</f>
        <v>-96929565.490445763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-886.64347866442017</v>
      </c>
      <c r="C283" s="6">
        <f t="shared" si="25"/>
        <v>567.65149696514277</v>
      </c>
      <c r="D283" s="6">
        <f t="shared" si="27"/>
        <v>0</v>
      </c>
      <c r="E283" s="6">
        <f t="shared" si="28"/>
        <v>-503304.49793823971</v>
      </c>
      <c r="F283" s="17">
        <f t="shared" si="29"/>
        <v>6</v>
      </c>
      <c r="G283" s="28">
        <v>66</v>
      </c>
      <c r="H283" s="17">
        <f t="shared" si="26"/>
        <v>1038</v>
      </c>
      <c r="I283" s="17">
        <f t="shared" si="30"/>
        <v>6</v>
      </c>
      <c r="J283" s="17">
        <f t="shared" si="31"/>
        <v>44</v>
      </c>
      <c r="K283" s="6">
        <f t="shared" si="32"/>
        <v>0</v>
      </c>
      <c r="L283" s="6">
        <f t="shared" si="33"/>
        <v>1639268.6106179343</v>
      </c>
      <c r="M283" s="6">
        <f t="shared" si="34"/>
        <v>-96929565.490445763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-642.6620661010611</v>
      </c>
      <c r="C284" s="6">
        <f t="shared" si="25"/>
        <v>9.7665993075003747</v>
      </c>
      <c r="D284" s="6">
        <f t="shared" si="27"/>
        <v>0</v>
      </c>
      <c r="E284" s="6">
        <f t="shared" si="28"/>
        <v>-6276.622889739383</v>
      </c>
      <c r="F284" s="17">
        <f t="shared" si="29"/>
        <v>8</v>
      </c>
      <c r="G284" s="28">
        <v>67</v>
      </c>
      <c r="H284" s="17">
        <f t="shared" si="26"/>
        <v>1363</v>
      </c>
      <c r="I284" s="17">
        <f t="shared" si="30"/>
        <v>8</v>
      </c>
      <c r="J284" s="17">
        <f t="shared" si="31"/>
        <v>45</v>
      </c>
      <c r="K284" s="6">
        <f t="shared" si="32"/>
        <v>0</v>
      </c>
      <c r="L284" s="6">
        <f t="shared" si="33"/>
        <v>1639268.6106179343</v>
      </c>
      <c r="M284" s="6">
        <f t="shared" si="34"/>
        <v>-96929565.490445763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-482.08879289007768</v>
      </c>
      <c r="C285" s="6">
        <f t="shared" si="25"/>
        <v>851.48122278167693</v>
      </c>
      <c r="D285" s="6">
        <f t="shared" si="27"/>
        <v>0</v>
      </c>
      <c r="E285" s="6">
        <f t="shared" si="28"/>
        <v>-410489.55485938594</v>
      </c>
      <c r="F285" s="17">
        <f t="shared" si="29"/>
        <v>11</v>
      </c>
      <c r="G285" s="28">
        <v>68</v>
      </c>
      <c r="H285" s="17">
        <f t="shared" si="26"/>
        <v>1850</v>
      </c>
      <c r="I285" s="17">
        <f t="shared" si="30"/>
        <v>11</v>
      </c>
      <c r="J285" s="17">
        <f t="shared" si="31"/>
        <v>47</v>
      </c>
      <c r="K285" s="6">
        <f t="shared" si="32"/>
        <v>0</v>
      </c>
      <c r="L285" s="6">
        <f t="shared" si="33"/>
        <v>1639268.6106179343</v>
      </c>
      <c r="M285" s="6">
        <f t="shared" si="34"/>
        <v>-96929565.490445763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60</v>
      </c>
      <c r="G286" s="28">
        <v>69</v>
      </c>
      <c r="H286" s="17">
        <f t="shared" si="26"/>
        <v>9789</v>
      </c>
      <c r="I286" s="17">
        <f t="shared" si="30"/>
        <v>82</v>
      </c>
      <c r="J286" s="17">
        <f t="shared" si="31"/>
        <v>48</v>
      </c>
      <c r="K286" s="6">
        <f t="shared" si="32"/>
        <v>0</v>
      </c>
      <c r="L286" s="6">
        <f t="shared" si="33"/>
        <v>1639268.6106179343</v>
      </c>
      <c r="M286" s="6">
        <f t="shared" si="34"/>
        <v>-96929565.490445763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60</v>
      </c>
      <c r="G287" s="28">
        <v>70</v>
      </c>
      <c r="H287" s="17">
        <f t="shared" si="26"/>
        <v>9790</v>
      </c>
      <c r="I287" s="17">
        <f t="shared" si="30"/>
        <v>83</v>
      </c>
      <c r="J287" s="17">
        <f t="shared" si="31"/>
        <v>49</v>
      </c>
      <c r="K287" s="6">
        <f t="shared" si="32"/>
        <v>0</v>
      </c>
      <c r="L287" s="6">
        <f t="shared" si="33"/>
        <v>1639268.6106179343</v>
      </c>
      <c r="M287" s="6">
        <f t="shared" si="34"/>
        <v>-96929565.490445763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60</v>
      </c>
      <c r="G288" s="28">
        <v>71</v>
      </c>
      <c r="H288" s="17">
        <f t="shared" si="26"/>
        <v>9791</v>
      </c>
      <c r="I288" s="17">
        <f t="shared" si="30"/>
        <v>84</v>
      </c>
      <c r="J288" s="17">
        <f t="shared" si="31"/>
        <v>51</v>
      </c>
      <c r="K288" s="6">
        <f t="shared" si="32"/>
        <v>0</v>
      </c>
      <c r="L288" s="6">
        <f t="shared" si="33"/>
        <v>1639268.6106179343</v>
      </c>
      <c r="M288" s="6">
        <f t="shared" si="34"/>
        <v>-96929565.490445763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60</v>
      </c>
      <c r="G289" s="28">
        <v>72</v>
      </c>
      <c r="H289" s="17">
        <f t="shared" si="26"/>
        <v>9792</v>
      </c>
      <c r="I289" s="17">
        <f t="shared" si="30"/>
        <v>85</v>
      </c>
      <c r="J289" s="17">
        <f t="shared" si="31"/>
        <v>53</v>
      </c>
      <c r="K289" s="6">
        <f t="shared" si="32"/>
        <v>0</v>
      </c>
      <c r="L289" s="6">
        <f t="shared" si="33"/>
        <v>1639268.6106179343</v>
      </c>
      <c r="M289" s="6">
        <f t="shared" si="34"/>
        <v>-96929565.490445763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-9193.679685102803</v>
      </c>
      <c r="C290" s="6">
        <f t="shared" si="25"/>
        <v>93.228275084562156</v>
      </c>
      <c r="D290" s="6">
        <f t="shared" si="27"/>
        <v>0</v>
      </c>
      <c r="E290" s="6">
        <f t="shared" si="28"/>
        <v>-857110.89872211486</v>
      </c>
      <c r="F290" s="17">
        <f t="shared" si="29"/>
        <v>1</v>
      </c>
      <c r="G290" s="28">
        <v>73</v>
      </c>
      <c r="H290" s="17">
        <f t="shared" si="26"/>
        <v>235</v>
      </c>
      <c r="I290" s="17">
        <f t="shared" si="30"/>
        <v>1</v>
      </c>
      <c r="J290" s="17">
        <f t="shared" si="31"/>
        <v>55</v>
      </c>
      <c r="K290" s="6">
        <f t="shared" si="32"/>
        <v>0</v>
      </c>
      <c r="L290" s="6">
        <f t="shared" si="33"/>
        <v>1639268.6106179343</v>
      </c>
      <c r="M290" s="6">
        <f t="shared" si="34"/>
        <v>-96929565.490445763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60</v>
      </c>
      <c r="G291" s="28">
        <v>74</v>
      </c>
      <c r="H291" s="17">
        <f t="shared" si="26"/>
        <v>9794</v>
      </c>
      <c r="I291" s="17">
        <f t="shared" si="30"/>
        <v>86</v>
      </c>
      <c r="J291" s="17">
        <f t="shared" si="31"/>
        <v>56</v>
      </c>
      <c r="K291" s="6">
        <f t="shared" si="32"/>
        <v>0</v>
      </c>
      <c r="L291" s="6">
        <f t="shared" si="33"/>
        <v>1639268.6106179343</v>
      </c>
      <c r="M291" s="6">
        <f t="shared" si="34"/>
        <v>-96929565.490445763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60</v>
      </c>
      <c r="G292" s="28">
        <v>75</v>
      </c>
      <c r="H292" s="17">
        <f t="shared" si="26"/>
        <v>9795</v>
      </c>
      <c r="I292" s="17">
        <f t="shared" si="30"/>
        <v>87</v>
      </c>
      <c r="J292" s="17">
        <f t="shared" si="31"/>
        <v>57</v>
      </c>
      <c r="K292" s="6">
        <f t="shared" si="32"/>
        <v>0</v>
      </c>
      <c r="L292" s="6">
        <f t="shared" si="33"/>
        <v>1639268.6106179343</v>
      </c>
      <c r="M292" s="6">
        <f t="shared" si="34"/>
        <v>-96929565.490445763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60</v>
      </c>
      <c r="G293" s="28">
        <v>76</v>
      </c>
      <c r="H293" s="17">
        <f t="shared" si="26"/>
        <v>9796</v>
      </c>
      <c r="I293" s="17">
        <f t="shared" si="30"/>
        <v>88</v>
      </c>
      <c r="J293" s="17">
        <f t="shared" si="31"/>
        <v>58</v>
      </c>
      <c r="K293" s="6">
        <f t="shared" si="32"/>
        <v>0</v>
      </c>
      <c r="L293" s="6">
        <f t="shared" si="33"/>
        <v>1639268.6106179343</v>
      </c>
      <c r="M293" s="6">
        <f t="shared" si="34"/>
        <v>-96929565.490445763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-1038.3004340256814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4</v>
      </c>
      <c r="G294" s="28">
        <v>77</v>
      </c>
      <c r="H294" s="17">
        <f t="shared" si="26"/>
        <v>725</v>
      </c>
      <c r="I294" s="17">
        <f t="shared" si="30"/>
        <v>4</v>
      </c>
      <c r="J294" s="17">
        <f t="shared" si="31"/>
        <v>59</v>
      </c>
      <c r="K294" s="6">
        <f t="shared" si="32"/>
        <v>0</v>
      </c>
      <c r="L294" s="6">
        <f t="shared" si="33"/>
        <v>1639268.6106179343</v>
      </c>
      <c r="M294" s="6">
        <f t="shared" si="34"/>
        <v>-96929565.490445763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60</v>
      </c>
      <c r="G295" s="28">
        <v>78</v>
      </c>
      <c r="H295" s="17">
        <f t="shared" si="26"/>
        <v>9798</v>
      </c>
      <c r="I295" s="17">
        <f t="shared" si="30"/>
        <v>89</v>
      </c>
      <c r="J295" s="17">
        <f t="shared" si="31"/>
        <v>60</v>
      </c>
      <c r="K295" s="6">
        <f t="shared" si="32"/>
        <v>0</v>
      </c>
      <c r="L295" s="6">
        <f t="shared" si="33"/>
        <v>1639268.6106179343</v>
      </c>
      <c r="M295" s="6">
        <f t="shared" si="34"/>
        <v>-96929565.490445763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-947.63883180525966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5</v>
      </c>
      <c r="G296" s="28">
        <v>79</v>
      </c>
      <c r="H296" s="17">
        <f t="shared" si="26"/>
        <v>889</v>
      </c>
      <c r="I296" s="17">
        <f t="shared" si="30"/>
        <v>5</v>
      </c>
      <c r="J296" s="17">
        <f t="shared" si="31"/>
        <v>61</v>
      </c>
      <c r="K296" s="6">
        <f t="shared" si="32"/>
        <v>0</v>
      </c>
      <c r="L296" s="6">
        <f t="shared" si="33"/>
        <v>1639268.6106179343</v>
      </c>
      <c r="M296" s="6">
        <f t="shared" si="34"/>
        <v>-96929565.490445763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60</v>
      </c>
      <c r="G297" s="28">
        <v>80</v>
      </c>
      <c r="H297" s="17">
        <f t="shared" si="26"/>
        <v>9800</v>
      </c>
      <c r="I297" s="17">
        <f t="shared" si="30"/>
        <v>90</v>
      </c>
      <c r="J297" s="17">
        <f t="shared" si="31"/>
        <v>62</v>
      </c>
      <c r="K297" s="6">
        <f t="shared" si="32"/>
        <v>0</v>
      </c>
      <c r="L297" s="6">
        <f t="shared" si="33"/>
        <v>1639268.6106179343</v>
      </c>
      <c r="M297" s="6">
        <f t="shared" si="34"/>
        <v>-96929565.490445763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-590.41677189534232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10</v>
      </c>
      <c r="G298" s="28">
        <v>81</v>
      </c>
      <c r="H298" s="17">
        <f t="shared" si="26"/>
        <v>1701</v>
      </c>
      <c r="I298" s="17">
        <f t="shared" si="30"/>
        <v>10</v>
      </c>
      <c r="J298" s="17">
        <f t="shared" si="31"/>
        <v>63</v>
      </c>
      <c r="K298" s="6">
        <f t="shared" si="32"/>
        <v>0</v>
      </c>
      <c r="L298" s="6">
        <f t="shared" si="33"/>
        <v>1639268.6106179343</v>
      </c>
      <c r="M298" s="6">
        <f t="shared" si="34"/>
        <v>-96929565.490445763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60</v>
      </c>
      <c r="G299" s="28">
        <v>82</v>
      </c>
      <c r="H299" s="17">
        <f t="shared" si="26"/>
        <v>9802</v>
      </c>
      <c r="I299" s="17">
        <f t="shared" si="30"/>
        <v>91</v>
      </c>
      <c r="J299" s="17">
        <f t="shared" si="31"/>
        <v>69</v>
      </c>
      <c r="K299" s="6">
        <f t="shared" si="32"/>
        <v>0</v>
      </c>
      <c r="L299" s="6">
        <f t="shared" si="33"/>
        <v>1639268.6106179343</v>
      </c>
      <c r="M299" s="6">
        <f t="shared" si="34"/>
        <v>-96929565.490445763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60</v>
      </c>
      <c r="G300" s="28">
        <v>83</v>
      </c>
      <c r="H300" s="17">
        <f t="shared" si="26"/>
        <v>9803</v>
      </c>
      <c r="I300" s="17">
        <f t="shared" si="30"/>
        <v>92</v>
      </c>
      <c r="J300" s="17">
        <f t="shared" si="31"/>
        <v>70</v>
      </c>
      <c r="K300" s="6">
        <f t="shared" si="32"/>
        <v>0</v>
      </c>
      <c r="L300" s="6">
        <f t="shared" si="33"/>
        <v>1639268.6106179343</v>
      </c>
      <c r="M300" s="6">
        <f t="shared" si="34"/>
        <v>-96929565.490445763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60</v>
      </c>
      <c r="G301" s="28">
        <v>84</v>
      </c>
      <c r="H301" s="17">
        <f t="shared" si="26"/>
        <v>9804</v>
      </c>
      <c r="I301" s="17">
        <f t="shared" si="30"/>
        <v>93</v>
      </c>
      <c r="J301" s="17">
        <f t="shared" si="31"/>
        <v>71</v>
      </c>
      <c r="K301" s="6">
        <f t="shared" si="32"/>
        <v>0</v>
      </c>
      <c r="L301" s="6">
        <f t="shared" si="33"/>
        <v>1639268.6106179343</v>
      </c>
      <c r="M301" s="6">
        <f t="shared" si="34"/>
        <v>-96929565.490445763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60</v>
      </c>
      <c r="G302" s="28">
        <v>85</v>
      </c>
      <c r="H302" s="17">
        <f t="shared" si="26"/>
        <v>9805</v>
      </c>
      <c r="I302" s="17">
        <f t="shared" si="30"/>
        <v>94</v>
      </c>
      <c r="J302" s="17">
        <f t="shared" si="31"/>
        <v>72</v>
      </c>
      <c r="K302" s="6">
        <f t="shared" si="32"/>
        <v>0</v>
      </c>
      <c r="L302" s="6">
        <f t="shared" si="33"/>
        <v>1639268.6106179343</v>
      </c>
      <c r="M302" s="6">
        <f t="shared" si="34"/>
        <v>-96929565.490445763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60</v>
      </c>
      <c r="G303" s="28">
        <v>86</v>
      </c>
      <c r="H303" s="17">
        <f t="shared" si="26"/>
        <v>9806</v>
      </c>
      <c r="I303" s="17">
        <f t="shared" si="30"/>
        <v>95</v>
      </c>
      <c r="J303" s="17">
        <f t="shared" si="31"/>
        <v>74</v>
      </c>
      <c r="K303" s="6">
        <f t="shared" si="32"/>
        <v>0</v>
      </c>
      <c r="L303" s="6">
        <f t="shared" si="33"/>
        <v>1639268.6106179343</v>
      </c>
      <c r="M303" s="6">
        <f t="shared" si="34"/>
        <v>-96929565.490445763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60</v>
      </c>
      <c r="G304" s="28">
        <v>87</v>
      </c>
      <c r="H304" s="17">
        <f t="shared" si="26"/>
        <v>9807</v>
      </c>
      <c r="I304" s="17">
        <f t="shared" si="30"/>
        <v>96</v>
      </c>
      <c r="J304" s="17">
        <f t="shared" si="31"/>
        <v>75</v>
      </c>
      <c r="K304" s="6">
        <f t="shared" si="32"/>
        <v>0</v>
      </c>
      <c r="L304" s="6">
        <f t="shared" si="33"/>
        <v>1639268.6106179343</v>
      </c>
      <c r="M304" s="6">
        <f t="shared" si="34"/>
        <v>-96929565.490445763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60</v>
      </c>
      <c r="G305" s="28">
        <v>88</v>
      </c>
      <c r="H305" s="17">
        <f t="shared" si="26"/>
        <v>9808</v>
      </c>
      <c r="I305" s="17">
        <f t="shared" si="30"/>
        <v>97</v>
      </c>
      <c r="J305" s="17">
        <f t="shared" si="31"/>
        <v>76</v>
      </c>
      <c r="K305" s="6">
        <f t="shared" si="32"/>
        <v>0</v>
      </c>
      <c r="L305" s="6">
        <f t="shared" si="33"/>
        <v>1639268.6106179343</v>
      </c>
      <c r="M305" s="6">
        <f t="shared" si="34"/>
        <v>-96929565.490445763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60</v>
      </c>
      <c r="G306" s="28">
        <v>89</v>
      </c>
      <c r="H306" s="17">
        <f t="shared" si="26"/>
        <v>9809</v>
      </c>
      <c r="I306" s="17">
        <f t="shared" si="30"/>
        <v>98</v>
      </c>
      <c r="J306" s="17">
        <f t="shared" si="31"/>
        <v>78</v>
      </c>
      <c r="K306" s="6">
        <f t="shared" si="32"/>
        <v>0</v>
      </c>
      <c r="L306" s="6">
        <f t="shared" si="33"/>
        <v>1639268.6106179343</v>
      </c>
      <c r="M306" s="6">
        <f t="shared" si="34"/>
        <v>-96929565.490445763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60</v>
      </c>
      <c r="G307" s="28">
        <v>90</v>
      </c>
      <c r="H307" s="17">
        <f t="shared" si="26"/>
        <v>9810</v>
      </c>
      <c r="I307" s="17">
        <f t="shared" si="30"/>
        <v>99</v>
      </c>
      <c r="J307" s="17">
        <f t="shared" si="31"/>
        <v>80</v>
      </c>
      <c r="K307" s="6">
        <f t="shared" si="32"/>
        <v>0</v>
      </c>
      <c r="L307" s="6">
        <f t="shared" si="33"/>
        <v>1639268.6106179343</v>
      </c>
      <c r="M307" s="6">
        <f t="shared" si="34"/>
        <v>-96929565.490445763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60</v>
      </c>
      <c r="G308" s="28">
        <v>91</v>
      </c>
      <c r="H308" s="17">
        <f t="shared" si="26"/>
        <v>9811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1639268.6106179343</v>
      </c>
      <c r="M308" s="6">
        <f t="shared" si="34"/>
        <v>-96929565.490445763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60</v>
      </c>
      <c r="G309" s="28">
        <v>92</v>
      </c>
      <c r="H309" s="17">
        <f t="shared" si="26"/>
        <v>9812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1639268.6106179343</v>
      </c>
      <c r="M309" s="6">
        <f t="shared" si="34"/>
        <v>-96929565.490445763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60</v>
      </c>
      <c r="G310" s="28">
        <v>93</v>
      </c>
      <c r="H310" s="17">
        <f t="shared" si="26"/>
        <v>9813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1639268.6106179343</v>
      </c>
      <c r="M310" s="6">
        <f t="shared" si="34"/>
        <v>-96929565.490445763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60</v>
      </c>
      <c r="G311" s="28">
        <v>94</v>
      </c>
      <c r="H311" s="17">
        <f t="shared" si="26"/>
        <v>9814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1639268.6106179343</v>
      </c>
      <c r="M311" s="6">
        <f t="shared" si="34"/>
        <v>-96929565.490445763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60</v>
      </c>
      <c r="G312" s="28">
        <v>95</v>
      </c>
      <c r="H312" s="17">
        <f t="shared" si="26"/>
        <v>9815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1639268.6106179343</v>
      </c>
      <c r="M312" s="6">
        <f t="shared" si="34"/>
        <v>-96929565.490445763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60</v>
      </c>
      <c r="G313" s="28">
        <v>96</v>
      </c>
      <c r="H313" s="17">
        <f t="shared" ref="H313:H344" si="38">F313*162+G313</f>
        <v>9816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1639268.6106179343</v>
      </c>
      <c r="M313" s="6">
        <f t="shared" si="34"/>
        <v>-96929565.490445763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60</v>
      </c>
      <c r="G314" s="28">
        <v>97</v>
      </c>
      <c r="H314" s="17">
        <f t="shared" si="38"/>
        <v>9817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1639268.6106179343</v>
      </c>
      <c r="M314" s="6">
        <f t="shared" ref="M314:M345" si="46">M313+(K314-K313)*L313</f>
        <v>-96929565.490445763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60</v>
      </c>
      <c r="G315" s="28">
        <v>98</v>
      </c>
      <c r="H315" s="17">
        <f t="shared" si="38"/>
        <v>9818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1639268.6106179343</v>
      </c>
      <c r="M315" s="6">
        <f t="shared" si="46"/>
        <v>-96929565.490445763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60</v>
      </c>
      <c r="G316" s="28">
        <v>99</v>
      </c>
      <c r="H316" s="17">
        <f t="shared" si="38"/>
        <v>9819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1639268.6106179343</v>
      </c>
      <c r="M316" s="6">
        <f t="shared" si="46"/>
        <v>-96929565.490445763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60</v>
      </c>
      <c r="G317" s="28">
        <v>100</v>
      </c>
      <c r="H317" s="17">
        <f t="shared" si="38"/>
        <v>9820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1639268.6106179343</v>
      </c>
      <c r="M317" s="6">
        <f t="shared" si="46"/>
        <v>-96929565.490445763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60</v>
      </c>
      <c r="G318" s="28">
        <v>101</v>
      </c>
      <c r="H318" s="17">
        <f t="shared" si="38"/>
        <v>9821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1639268.6106179343</v>
      </c>
      <c r="M318" s="6">
        <f t="shared" si="46"/>
        <v>-96929565.490445763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60</v>
      </c>
      <c r="G319" s="28">
        <v>102</v>
      </c>
      <c r="H319" s="17">
        <f t="shared" si="38"/>
        <v>9822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1639268.6106179343</v>
      </c>
      <c r="M319" s="6">
        <f t="shared" si="46"/>
        <v>-96929565.490445763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60</v>
      </c>
      <c r="G320" s="28">
        <v>103</v>
      </c>
      <c r="H320" s="17">
        <f t="shared" si="38"/>
        <v>9823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1639268.6106179343</v>
      </c>
      <c r="M320" s="6">
        <f t="shared" si="46"/>
        <v>-96929565.490445763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60</v>
      </c>
      <c r="G321" s="28">
        <v>104</v>
      </c>
      <c r="H321" s="17">
        <f t="shared" si="38"/>
        <v>9824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1639268.6106179343</v>
      </c>
      <c r="M321" s="6">
        <f t="shared" si="46"/>
        <v>-96929565.490445763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60</v>
      </c>
      <c r="G322" s="28">
        <v>105</v>
      </c>
      <c r="H322" s="17">
        <f t="shared" si="38"/>
        <v>9825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1639268.6106179343</v>
      </c>
      <c r="M322" s="6">
        <f t="shared" si="46"/>
        <v>-96929565.490445763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60</v>
      </c>
      <c r="G323" s="28">
        <v>106</v>
      </c>
      <c r="H323" s="17">
        <f t="shared" si="38"/>
        <v>9826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1639268.6106179343</v>
      </c>
      <c r="M323" s="6">
        <f t="shared" si="46"/>
        <v>-96929565.490445763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60</v>
      </c>
      <c r="G324" s="28">
        <v>107</v>
      </c>
      <c r="H324" s="17">
        <f t="shared" si="38"/>
        <v>9827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1639268.6106179343</v>
      </c>
      <c r="M324" s="6">
        <f t="shared" si="46"/>
        <v>-96929565.490445763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60</v>
      </c>
      <c r="G325" s="28">
        <v>108</v>
      </c>
      <c r="H325" s="17">
        <f t="shared" si="38"/>
        <v>9828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1639268.6106179343</v>
      </c>
      <c r="M325" s="6">
        <f t="shared" si="46"/>
        <v>-96929565.490445763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60</v>
      </c>
      <c r="G326" s="28">
        <v>109</v>
      </c>
      <c r="H326" s="17">
        <f t="shared" si="38"/>
        <v>9829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1639268.6106179343</v>
      </c>
      <c r="M326" s="6">
        <f t="shared" si="46"/>
        <v>-96929565.490445763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60</v>
      </c>
      <c r="G327" s="28">
        <v>110</v>
      </c>
      <c r="H327" s="17">
        <f t="shared" si="38"/>
        <v>9830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1639268.6106179343</v>
      </c>
      <c r="M327" s="6">
        <f t="shared" si="46"/>
        <v>-96929565.490445763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60</v>
      </c>
      <c r="G328" s="28">
        <v>111</v>
      </c>
      <c r="H328" s="17">
        <f t="shared" si="38"/>
        <v>9831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1639268.6106179343</v>
      </c>
      <c r="M328" s="6">
        <f t="shared" si="46"/>
        <v>-96929565.490445763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60</v>
      </c>
      <c r="G329" s="28">
        <v>112</v>
      </c>
      <c r="H329" s="17">
        <f t="shared" si="38"/>
        <v>9832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1639268.6106179343</v>
      </c>
      <c r="M329" s="6">
        <f t="shared" si="46"/>
        <v>-96929565.490445763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60</v>
      </c>
      <c r="G330" s="28">
        <v>113</v>
      </c>
      <c r="H330" s="17">
        <f t="shared" si="38"/>
        <v>9833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1639268.6106179343</v>
      </c>
      <c r="M330" s="6">
        <f t="shared" si="46"/>
        <v>-96929565.490445763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60</v>
      </c>
      <c r="G331" s="28">
        <v>114</v>
      </c>
      <c r="H331" s="17">
        <f t="shared" si="38"/>
        <v>9834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1639268.6106179343</v>
      </c>
      <c r="M331" s="6">
        <f t="shared" si="46"/>
        <v>-96929565.490445763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60</v>
      </c>
      <c r="G332" s="28">
        <v>115</v>
      </c>
      <c r="H332" s="17">
        <f t="shared" si="38"/>
        <v>9835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1639268.6106179343</v>
      </c>
      <c r="M332" s="6">
        <f t="shared" si="46"/>
        <v>-96929565.490445763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60</v>
      </c>
      <c r="G333" s="28">
        <v>116</v>
      </c>
      <c r="H333" s="17">
        <f t="shared" si="38"/>
        <v>9836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1639268.6106179343</v>
      </c>
      <c r="M333" s="6">
        <f t="shared" si="46"/>
        <v>-96929565.490445763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60</v>
      </c>
      <c r="G334" s="28">
        <v>117</v>
      </c>
      <c r="H334" s="17">
        <f t="shared" si="38"/>
        <v>9837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1639268.6106179343</v>
      </c>
      <c r="M334" s="6">
        <f t="shared" si="46"/>
        <v>-96929565.490445763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60</v>
      </c>
      <c r="G335" s="28">
        <v>118</v>
      </c>
      <c r="H335" s="17">
        <f t="shared" si="38"/>
        <v>9838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1639268.6106179343</v>
      </c>
      <c r="M335" s="6">
        <f t="shared" si="46"/>
        <v>-96929565.490445763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60</v>
      </c>
      <c r="G336" s="28">
        <v>119</v>
      </c>
      <c r="H336" s="17">
        <f t="shared" si="38"/>
        <v>9839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1639268.6106179343</v>
      </c>
      <c r="M336" s="6">
        <f t="shared" si="46"/>
        <v>-96929565.490445763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60</v>
      </c>
      <c r="G337" s="28">
        <v>120</v>
      </c>
      <c r="H337" s="17">
        <f t="shared" si="38"/>
        <v>9840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1639268.6106179343</v>
      </c>
      <c r="M337" s="6">
        <f t="shared" si="46"/>
        <v>-96929565.490445763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60</v>
      </c>
      <c r="G338" s="28">
        <v>121</v>
      </c>
      <c r="H338" s="17">
        <f t="shared" si="38"/>
        <v>9841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1639268.6106179343</v>
      </c>
      <c r="M338" s="6">
        <f t="shared" si="46"/>
        <v>-96929565.490445763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60</v>
      </c>
      <c r="G339" s="28">
        <v>122</v>
      </c>
      <c r="H339" s="17">
        <f t="shared" si="38"/>
        <v>9842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1639268.6106179343</v>
      </c>
      <c r="M339" s="6">
        <f t="shared" si="46"/>
        <v>-96929565.490445763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60</v>
      </c>
      <c r="G340" s="28">
        <v>123</v>
      </c>
      <c r="H340" s="17">
        <f t="shared" si="38"/>
        <v>9843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1639268.6106179343</v>
      </c>
      <c r="M340" s="6">
        <f t="shared" si="46"/>
        <v>-96929565.490445763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60</v>
      </c>
      <c r="G341" s="28">
        <v>124</v>
      </c>
      <c r="H341" s="17">
        <f t="shared" si="38"/>
        <v>9844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1639268.6106179343</v>
      </c>
      <c r="M341" s="6">
        <f t="shared" si="46"/>
        <v>-96929565.490445763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60</v>
      </c>
      <c r="G342" s="28">
        <v>125</v>
      </c>
      <c r="H342" s="17">
        <f t="shared" si="38"/>
        <v>9845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1639268.6106179343</v>
      </c>
      <c r="M342" s="6">
        <f t="shared" si="46"/>
        <v>-96929565.490445763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60</v>
      </c>
      <c r="G343" s="28">
        <v>126</v>
      </c>
      <c r="H343" s="17">
        <f t="shared" si="38"/>
        <v>9846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1639268.6106179343</v>
      </c>
      <c r="M343" s="6">
        <f t="shared" si="46"/>
        <v>-96929565.490445763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60</v>
      </c>
      <c r="G344" s="28">
        <v>127</v>
      </c>
      <c r="H344" s="17">
        <f t="shared" si="38"/>
        <v>9847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1639268.6106179343</v>
      </c>
      <c r="M344" s="6">
        <f t="shared" si="46"/>
        <v>-96929565.490445763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60</v>
      </c>
      <c r="G345" s="28">
        <v>128</v>
      </c>
      <c r="H345" s="17">
        <f t="shared" ref="H345:H376" si="50">F345*162+G345</f>
        <v>9848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1639268.6106179343</v>
      </c>
      <c r="M345" s="6">
        <f t="shared" si="46"/>
        <v>-96929565.490445763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60</v>
      </c>
      <c r="G346" s="28">
        <v>129</v>
      </c>
      <c r="H346" s="17">
        <f t="shared" si="50"/>
        <v>9849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1639268.6106179343</v>
      </c>
      <c r="M346" s="6">
        <f t="shared" ref="M346:M379" si="58">M345+(K346-K345)*L345</f>
        <v>-96929565.490445763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60</v>
      </c>
      <c r="G347" s="28">
        <v>130</v>
      </c>
      <c r="H347" s="17">
        <f t="shared" si="50"/>
        <v>9850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1639268.6106179343</v>
      </c>
      <c r="M347" s="6">
        <f t="shared" si="58"/>
        <v>-96929565.490445763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60</v>
      </c>
      <c r="G348" s="28">
        <v>131</v>
      </c>
      <c r="H348" s="17">
        <f t="shared" si="50"/>
        <v>9851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1639268.6106179343</v>
      </c>
      <c r="M348" s="6">
        <f t="shared" si="58"/>
        <v>-96929565.490445763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60</v>
      </c>
      <c r="G349" s="28">
        <v>132</v>
      </c>
      <c r="H349" s="17">
        <f t="shared" si="50"/>
        <v>9852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1639268.6106179343</v>
      </c>
      <c r="M349" s="6">
        <f t="shared" si="58"/>
        <v>-96929565.490445763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60</v>
      </c>
      <c r="G350" s="28">
        <v>133</v>
      </c>
      <c r="H350" s="17">
        <f t="shared" si="50"/>
        <v>9853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1639268.6106179343</v>
      </c>
      <c r="M350" s="6">
        <f t="shared" si="58"/>
        <v>-96929565.490445763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60</v>
      </c>
      <c r="G351" s="28">
        <v>134</v>
      </c>
      <c r="H351" s="17">
        <f t="shared" si="50"/>
        <v>9854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1639268.6106179343</v>
      </c>
      <c r="M351" s="6">
        <f t="shared" si="58"/>
        <v>-96929565.490445763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60</v>
      </c>
      <c r="G352" s="28">
        <v>135</v>
      </c>
      <c r="H352" s="17">
        <f t="shared" si="50"/>
        <v>9855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1639268.6106179343</v>
      </c>
      <c r="M352" s="6">
        <f t="shared" si="58"/>
        <v>-96929565.490445763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60</v>
      </c>
      <c r="G353" s="28">
        <v>136</v>
      </c>
      <c r="H353" s="17">
        <f t="shared" si="50"/>
        <v>9856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1639268.6106179343</v>
      </c>
      <c r="M353" s="6">
        <f t="shared" si="58"/>
        <v>-96929565.490445763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60</v>
      </c>
      <c r="G354" s="28">
        <v>137</v>
      </c>
      <c r="H354" s="17">
        <f t="shared" si="50"/>
        <v>9857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1639268.6106179343</v>
      </c>
      <c r="M354" s="6">
        <f t="shared" si="58"/>
        <v>-96929565.490445763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60</v>
      </c>
      <c r="G355" s="28">
        <v>138</v>
      </c>
      <c r="H355" s="17">
        <f t="shared" si="50"/>
        <v>9858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1639268.6106179343</v>
      </c>
      <c r="M355" s="6">
        <f t="shared" si="58"/>
        <v>-96929565.490445763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60</v>
      </c>
      <c r="G356" s="28">
        <v>139</v>
      </c>
      <c r="H356" s="17">
        <f t="shared" si="50"/>
        <v>9859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1639268.6106179343</v>
      </c>
      <c r="M356" s="6">
        <f t="shared" si="58"/>
        <v>-96929565.490445763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60</v>
      </c>
      <c r="G357" s="28">
        <v>140</v>
      </c>
      <c r="H357" s="17">
        <f t="shared" si="50"/>
        <v>9860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1639268.6106179343</v>
      </c>
      <c r="M357" s="6">
        <f t="shared" si="58"/>
        <v>-96929565.490445763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60</v>
      </c>
      <c r="G358" s="28">
        <v>141</v>
      </c>
      <c r="H358" s="17">
        <f t="shared" si="50"/>
        <v>9861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1639268.6106179343</v>
      </c>
      <c r="M358" s="6">
        <f t="shared" si="58"/>
        <v>-96929565.490445763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60</v>
      </c>
      <c r="G359" s="28">
        <v>142</v>
      </c>
      <c r="H359" s="17">
        <f t="shared" si="50"/>
        <v>9862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1639268.6106179343</v>
      </c>
      <c r="M359" s="6">
        <f t="shared" si="58"/>
        <v>-96929565.490445763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60</v>
      </c>
      <c r="G360" s="28">
        <v>143</v>
      </c>
      <c r="H360" s="17">
        <f t="shared" si="50"/>
        <v>9863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1639268.6106179343</v>
      </c>
      <c r="M360" s="6">
        <f t="shared" si="58"/>
        <v>-96929565.490445763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60</v>
      </c>
      <c r="G361" s="28">
        <v>144</v>
      </c>
      <c r="H361" s="17">
        <f t="shared" si="50"/>
        <v>9864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1639268.6106179343</v>
      </c>
      <c r="M361" s="6">
        <f t="shared" si="58"/>
        <v>-96929565.490445763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60</v>
      </c>
      <c r="G362" s="28">
        <v>145</v>
      </c>
      <c r="H362" s="17">
        <f t="shared" si="50"/>
        <v>9865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1639268.6106179343</v>
      </c>
      <c r="M362" s="6">
        <f t="shared" si="58"/>
        <v>-96929565.490445763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60</v>
      </c>
      <c r="G363" s="28">
        <v>146</v>
      </c>
      <c r="H363" s="17">
        <f t="shared" si="50"/>
        <v>9866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1639268.6106179343</v>
      </c>
      <c r="M363" s="6">
        <f t="shared" si="58"/>
        <v>-96929565.490445763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-54.094100143841914</v>
      </c>
      <c r="C364" s="6">
        <f t="shared" si="61"/>
        <v>4703.9364392312773</v>
      </c>
      <c r="D364" s="6">
        <f t="shared" si="51"/>
        <v>0</v>
      </c>
      <c r="E364" s="6">
        <f t="shared" si="52"/>
        <v>-254455.20881404384</v>
      </c>
      <c r="F364" s="17">
        <f t="shared" si="53"/>
        <v>43</v>
      </c>
      <c r="G364" s="28">
        <v>147</v>
      </c>
      <c r="H364" s="17">
        <f t="shared" si="50"/>
        <v>7113</v>
      </c>
      <c r="I364" s="17">
        <f t="shared" si="54"/>
        <v>43</v>
      </c>
      <c r="J364" s="17">
        <f t="shared" si="55"/>
        <v>138</v>
      </c>
      <c r="K364" s="6">
        <f t="shared" si="56"/>
        <v>0</v>
      </c>
      <c r="L364" s="6">
        <f t="shared" si="57"/>
        <v>1639268.6106179343</v>
      </c>
      <c r="M364" s="6">
        <f t="shared" si="58"/>
        <v>-96929565.490445763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-42.883622413327295</v>
      </c>
      <c r="C365" s="6">
        <f t="shared" si="61"/>
        <v>130.03305892541493</v>
      </c>
      <c r="D365" s="6">
        <f t="shared" si="51"/>
        <v>0</v>
      </c>
      <c r="E365" s="6">
        <f t="shared" si="52"/>
        <v>-5576.2886002074329</v>
      </c>
      <c r="F365" s="17">
        <f t="shared" si="53"/>
        <v>52</v>
      </c>
      <c r="G365" s="28">
        <v>148</v>
      </c>
      <c r="H365" s="17">
        <f t="shared" si="50"/>
        <v>8572</v>
      </c>
      <c r="I365" s="17">
        <f t="shared" si="54"/>
        <v>52</v>
      </c>
      <c r="J365" s="17">
        <f t="shared" si="55"/>
        <v>139</v>
      </c>
      <c r="K365" s="6">
        <f t="shared" si="56"/>
        <v>0</v>
      </c>
      <c r="L365" s="6">
        <f t="shared" si="57"/>
        <v>1639268.6106179343</v>
      </c>
      <c r="M365" s="6">
        <f t="shared" si="58"/>
        <v>-96929565.490445763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-34.797421440801905</v>
      </c>
      <c r="C366" s="6">
        <f t="shared" si="61"/>
        <v>4950.7423630227249</v>
      </c>
      <c r="D366" s="6">
        <f t="shared" si="51"/>
        <v>0</v>
      </c>
      <c r="E366" s="6">
        <f t="shared" si="52"/>
        <v>-172273.06845093326</v>
      </c>
      <c r="F366" s="17">
        <f t="shared" si="53"/>
        <v>55</v>
      </c>
      <c r="G366" s="28">
        <v>149</v>
      </c>
      <c r="H366" s="17">
        <f t="shared" si="50"/>
        <v>9059</v>
      </c>
      <c r="I366" s="17">
        <f t="shared" si="54"/>
        <v>55</v>
      </c>
      <c r="J366" s="17">
        <f t="shared" si="55"/>
        <v>140</v>
      </c>
      <c r="K366" s="6">
        <f t="shared" si="56"/>
        <v>0</v>
      </c>
      <c r="L366" s="6">
        <f t="shared" si="57"/>
        <v>1639268.6106179343</v>
      </c>
      <c r="M366" s="6">
        <f t="shared" si="58"/>
        <v>-96929565.490445763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60</v>
      </c>
      <c r="G367" s="28">
        <v>150</v>
      </c>
      <c r="H367" s="17">
        <f t="shared" si="50"/>
        <v>9870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1639268.6106179343</v>
      </c>
      <c r="M367" s="6">
        <f t="shared" si="58"/>
        <v>-96929565.490445763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60</v>
      </c>
      <c r="G368" s="28">
        <v>151</v>
      </c>
      <c r="H368" s="17">
        <f t="shared" si="50"/>
        <v>9871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1639268.6106179343</v>
      </c>
      <c r="M368" s="6">
        <f t="shared" si="58"/>
        <v>-96929565.490445763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60</v>
      </c>
      <c r="G369" s="28">
        <v>152</v>
      </c>
      <c r="H369" s="17">
        <f t="shared" si="50"/>
        <v>9872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1639268.6106179343</v>
      </c>
      <c r="M369" s="6">
        <f t="shared" si="58"/>
        <v>-96929565.490445763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60</v>
      </c>
      <c r="G370" s="28">
        <v>153</v>
      </c>
      <c r="H370" s="17">
        <f t="shared" si="50"/>
        <v>9873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1639268.6106179343</v>
      </c>
      <c r="M370" s="6">
        <f t="shared" si="58"/>
        <v>-96929565.490445763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60</v>
      </c>
      <c r="G371" s="28">
        <v>154</v>
      </c>
      <c r="H371" s="17">
        <f t="shared" si="50"/>
        <v>9874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1639268.6106179343</v>
      </c>
      <c r="M371" s="6">
        <f t="shared" si="58"/>
        <v>-96929565.490445763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60</v>
      </c>
      <c r="G372" s="28">
        <v>155</v>
      </c>
      <c r="H372" s="17">
        <f t="shared" si="50"/>
        <v>9875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1639268.6106179343</v>
      </c>
      <c r="M372" s="6">
        <f t="shared" si="58"/>
        <v>-96929565.490445763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60</v>
      </c>
      <c r="G373" s="28">
        <v>156</v>
      </c>
      <c r="H373" s="17">
        <f t="shared" si="50"/>
        <v>9876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1639268.6106179343</v>
      </c>
      <c r="M373" s="6">
        <f t="shared" si="58"/>
        <v>-96929565.490445763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-76.637029052058836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23</v>
      </c>
      <c r="G374" s="28">
        <v>157</v>
      </c>
      <c r="H374" s="17">
        <f t="shared" si="50"/>
        <v>3883</v>
      </c>
      <c r="I374" s="17">
        <f t="shared" si="54"/>
        <v>23</v>
      </c>
      <c r="J374" s="17">
        <f t="shared" si="55"/>
        <v>151</v>
      </c>
      <c r="K374" s="6">
        <f t="shared" si="56"/>
        <v>0</v>
      </c>
      <c r="L374" s="6">
        <f t="shared" si="57"/>
        <v>1639268.6106179343</v>
      </c>
      <c r="M374" s="6">
        <f t="shared" si="58"/>
        <v>-96929565.490445763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-76.637029052058836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23</v>
      </c>
      <c r="G375" s="28">
        <v>158</v>
      </c>
      <c r="H375" s="17">
        <f t="shared" si="50"/>
        <v>3884</v>
      </c>
      <c r="I375" s="17">
        <f t="shared" si="54"/>
        <v>24</v>
      </c>
      <c r="J375" s="17">
        <f t="shared" si="55"/>
        <v>152</v>
      </c>
      <c r="K375" s="6">
        <f t="shared" si="56"/>
        <v>0</v>
      </c>
      <c r="L375" s="6">
        <f t="shared" si="57"/>
        <v>1639268.6106179343</v>
      </c>
      <c r="M375" s="6">
        <f t="shared" si="58"/>
        <v>-96929565.490445763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-68.057520883904147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25</v>
      </c>
      <c r="G376" s="28">
        <v>159</v>
      </c>
      <c r="H376" s="17">
        <f t="shared" si="50"/>
        <v>4209</v>
      </c>
      <c r="I376" s="17">
        <f t="shared" si="54"/>
        <v>25</v>
      </c>
      <c r="J376" s="17">
        <f t="shared" si="55"/>
        <v>153</v>
      </c>
      <c r="K376" s="6">
        <f t="shared" si="56"/>
        <v>0</v>
      </c>
      <c r="L376" s="6">
        <f t="shared" si="57"/>
        <v>1639268.6106179343</v>
      </c>
      <c r="M376" s="6">
        <f t="shared" si="58"/>
        <v>-96929565.490445763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-68.057520883904147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25</v>
      </c>
      <c r="G377" s="28">
        <v>160</v>
      </c>
      <c r="H377" s="17">
        <f t="shared" ref="H377:H379" si="62">F377*162+G377</f>
        <v>4210</v>
      </c>
      <c r="I377" s="17">
        <f t="shared" si="54"/>
        <v>26</v>
      </c>
      <c r="J377" s="17">
        <f t="shared" si="55"/>
        <v>154</v>
      </c>
      <c r="K377" s="6">
        <f t="shared" si="56"/>
        <v>0</v>
      </c>
      <c r="L377" s="6">
        <f t="shared" si="57"/>
        <v>1639268.6106179343</v>
      </c>
      <c r="M377" s="6">
        <f t="shared" si="58"/>
        <v>-96929565.490445763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-57.320769237651902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38</v>
      </c>
      <c r="G378" s="28">
        <v>161</v>
      </c>
      <c r="H378" s="17">
        <f t="shared" si="62"/>
        <v>6317</v>
      </c>
      <c r="I378" s="17">
        <f t="shared" ref="I378:I379" si="64">RANK(H378,H$218:H$379,1)</f>
        <v>38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1639268.6106179343</v>
      </c>
      <c r="M378" s="6">
        <f t="shared" si="58"/>
        <v>-96929565.490445763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-57.320769237651902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38</v>
      </c>
      <c r="G379" s="28">
        <v>162</v>
      </c>
      <c r="H379" s="17">
        <f t="shared" si="62"/>
        <v>6318</v>
      </c>
      <c r="I379" s="17">
        <f t="shared" si="64"/>
        <v>39</v>
      </c>
      <c r="J379" s="17">
        <f t="shared" si="65"/>
        <v>156</v>
      </c>
      <c r="K379" s="6">
        <f t="shared" si="66"/>
        <v>0</v>
      </c>
      <c r="L379" s="6">
        <f t="shared" si="57"/>
        <v>1639268.6106179343</v>
      </c>
      <c r="M379" s="6">
        <f t="shared" si="58"/>
        <v>-96929565.490445763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59.129763641303029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1.4559445012722481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46752650.006517701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1.5989579354251608</v>
      </c>
      <c r="C423" s="6">
        <f>IF(Loads!$B47&lt;0,0,IF($C35*$B$387+Aggreg!$C239&gt;0,$C35*$B$387,0-Aggreg!$C239))</f>
        <v>3.7011949704144315E-2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2759619.1997491438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0.12922095801304337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4529.3127503129817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1.0596055755836316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8677757.3209294453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1.4652196630792769</v>
      </c>
      <c r="C426" s="6">
        <f>IF(Loads!$B50&lt;0,0,IF($C38*$B$387+Aggreg!$C242&gt;0,$C38*$B$387,0-Aggreg!$C242))</f>
        <v>6.9969089795686709E-2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3116837.1167187924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0.13375189939528268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2906.1724401130041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1.3266762434502535</v>
      </c>
      <c r="C428" s="6">
        <f>IF(Loads!$B52&lt;0,0,IF($C40*$B$387+Aggreg!$C244&gt;0,$C40*$B$387,0-Aggreg!$C244))</f>
        <v>1.2119123201135873E-2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3136755.6176977623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1.3393116139528338</v>
      </c>
      <c r="C429" s="6">
        <f>IF(Loads!$B53&lt;0,0,IF($C41*$B$387+Aggreg!$C245&gt;0,$C41*$B$387,0-Aggreg!$C245))</f>
        <v>8.4186948457041239E-3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4536.6394989082601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1.4079371077361584</v>
      </c>
      <c r="C430" s="6">
        <f>IF(Loads!$B54&lt;0,0,IF($C42*$B$387+Aggreg!$C246&gt;0,$C42*$B$387,0-Aggreg!$C246))</f>
        <v>7.2300954262660361E-3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7040.9208316688801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8.0988184276734181</v>
      </c>
      <c r="C431" s="6">
        <f>IF(Loads!$B55&lt;0,0,IF($C43*$B$387+Aggreg!$C247&gt;0,$C43*$B$387,0-Aggreg!$C247))</f>
        <v>1.0625513686227008</v>
      </c>
      <c r="D431" s="6">
        <f>IF(Loads!$B55&lt;0,0,IF($D43*$B$387+Aggreg!$D247&gt;0,$D43*$B$387,0-Aggreg!$D247))</f>
        <v>7.9064961282998506E-3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7.3307136660972834</v>
      </c>
      <c r="C432" s="6">
        <f>IF(Loads!$B56&lt;0,0,IF($C44*$B$387+Aggreg!$C248&gt;0,$C44*$B$387,0-Aggreg!$C248))</f>
        <v>0.96177731461136862</v>
      </c>
      <c r="D432" s="6">
        <f>IF(Loads!$B56&lt;0,0,IF($D44*$B$387+Aggreg!$D248&gt;0,$D44*$B$387,0-Aggreg!$D248))</f>
        <v>7.1566315180773173E-3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722637.08024805866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6.4594144033061838</v>
      </c>
      <c r="C433" s="6">
        <f>IF(Loads!$B57&lt;0,0,IF($C45*$B$387+Aggreg!$C249&gt;0,$C45*$B$387,0-Aggreg!$C249))</f>
        <v>0.84746431544655143</v>
      </c>
      <c r="D433" s="6">
        <f>IF(Loads!$B57&lt;0,0,IF($D45*$B$387+Aggreg!$D249&gt;0,$D45*$B$387,0-Aggreg!$D249))</f>
        <v>6.3060229621046205E-3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0.24628748974127979</v>
      </c>
      <c r="H433" s="17">
        <f>0.01*Input!$F$58*(E433*Loads!$E313+F433*Loads!$F313)+10*(B433*Loads!$B313+C433*Loads!$C313+D433*Loads!$D313+G433*Loads!$G313)</f>
        <v>13610488.934266943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6.1126607927686676</v>
      </c>
      <c r="C434" s="6">
        <f>IF(Loads!$B58&lt;0,0,IF($C46*$B$387+Aggreg!$C250&gt;0,$C46*$B$387,0-Aggreg!$C250))</f>
        <v>0.80197082442167078</v>
      </c>
      <c r="D434" s="6">
        <f>IF(Loads!$B58&lt;0,0,IF($D46*$B$387+Aggreg!$D250&gt;0,$D46*$B$387,0-Aggreg!$D250))</f>
        <v>5.9675036949210433E-3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0.24151623763374575</v>
      </c>
      <c r="H434" s="17">
        <f>0.01*Input!$F$58*(E434*Loads!$E314+F434*Loads!$F314)+10*(B434*Loads!$B314+C434*Loads!$C314+D434*Loads!$D314+G434*Loads!$G314)</f>
        <v>240107.10209965942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5.7996709123034629</v>
      </c>
      <c r="C435" s="6">
        <f>IF(Loads!$B59&lt;0,0,IF($C47*$B$387+Aggreg!$C251&gt;0,$C47*$B$387,0-Aggreg!$C251))</f>
        <v>0.7609070780463989</v>
      </c>
      <c r="D435" s="6">
        <f>IF(Loads!$B59&lt;0,0,IF($D47*$B$387+Aggreg!$D251&gt;0,$D47*$B$387,0-Aggreg!$D251))</f>
        <v>5.6619463719368227E-3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0.20969526520241669</v>
      </c>
      <c r="H435" s="17">
        <f>0.01*Input!$F$58*(E435*Loads!$E315+F435*Loads!$F315)+10*(B435*Loads!$B315+C435*Loads!$C315+D435*Loads!$D315+G435*Loads!$G315)</f>
        <v>16654149.361823762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0.76051281161178141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52005.617327369539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0.75908112490243507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44075.808075097637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1.2543578580543104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4365.7860143390008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0.75778584835261065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0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13.138461247959231</v>
      </c>
      <c r="C440" s="6">
        <f>IF(Loads!$B64&lt;0,0,IF($C52*$B$387+Aggreg!$C256&gt;0,$C52*$B$387,0-Aggreg!$C256))</f>
        <v>0.97753100772265156</v>
      </c>
      <c r="D440" s="6">
        <f>IF(Loads!$B64&lt;0,0,IF($D52*$B$387+Aggreg!$D256&gt;0,$D52*$B$387,0-Aggreg!$D256))</f>
        <v>5.6429971638442674E-3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1139103.4934565912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WPD South Wales in April 16 (Finals)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2.9594771952074956</v>
      </c>
      <c r="C21" s="9"/>
      <c r="D21" s="9"/>
      <c r="E21" s="34">
        <f>Aggreg!$E238+Scaler!$E422</f>
        <v>4.1299054619047215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3.2092727136335402</v>
      </c>
      <c r="C22" s="34">
        <f>Aggreg!$C239+Scaler!$C423</f>
        <v>0.18945385387568814</v>
      </c>
      <c r="D22" s="9"/>
      <c r="E22" s="34">
        <f>Aggreg!$E239+Scaler!$E423</f>
        <v>4.1299054619047215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0.31466581981153879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2.151909245412261</v>
      </c>
      <c r="C24" s="9"/>
      <c r="D24" s="9"/>
      <c r="E24" s="34">
        <f>Aggreg!$E241+Scaler!$E425</f>
        <v>7.000829323906574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2.9045814317371779</v>
      </c>
      <c r="C25" s="34">
        <f>Aggreg!$C242+Scaler!$C426</f>
        <v>0.24940569896809872</v>
      </c>
      <c r="D25" s="9"/>
      <c r="E25" s="34">
        <f>Aggreg!$E242+Scaler!$E426</f>
        <v>7.000829323906574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0.32243555218507491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2.6317334711802438</v>
      </c>
      <c r="C27" s="34">
        <f>Aggreg!$C244+Scaler!$C428</f>
        <v>0.13398891284162565</v>
      </c>
      <c r="D27" s="9"/>
      <c r="E27" s="34">
        <f>Aggreg!$E244+Scaler!$E428</f>
        <v>38.390804806092078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2.5637585472765649</v>
      </c>
      <c r="C28" s="34">
        <f>Aggreg!$C245+Scaler!$C429</f>
        <v>0.11944985168759448</v>
      </c>
      <c r="D28" s="9"/>
      <c r="E28" s="34">
        <f>Aggreg!$E245+Scaler!$E429</f>
        <v>29.389054757810388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2.1958320805216118</v>
      </c>
      <c r="C29" s="34">
        <f>Aggreg!$C246+Scaler!$C430</f>
        <v>6.6177531740622575E-2</v>
      </c>
      <c r="D29" s="9"/>
      <c r="E29" s="34">
        <f>Aggreg!$E246+Scaler!$E430</f>
        <v>161.56417299575122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16.799653681620775</v>
      </c>
      <c r="C30" s="34">
        <f>Aggreg!$C247+Scaler!$C431</f>
        <v>1.9800036513420349</v>
      </c>
      <c r="D30" s="34">
        <f>Aggreg!$D247+Scaler!$D431</f>
        <v>0.14906230097109299</v>
      </c>
      <c r="E30" s="34">
        <f>Aggreg!$E247+Scaler!$E431</f>
        <v>4.1299054619047215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15.3547855648142</v>
      </c>
      <c r="C31" s="34">
        <f>Aggreg!$C248+Scaler!$C432</f>
        <v>1.8029153181046425</v>
      </c>
      <c r="D31" s="34">
        <f>Aggreg!$D248+Scaler!$D432</f>
        <v>0.13679177948387872</v>
      </c>
      <c r="E31" s="34">
        <f>Aggreg!$E248+Scaler!$E432</f>
        <v>7.000829323906574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12.609570244550561</v>
      </c>
      <c r="C32" s="34">
        <f>Aggreg!$C249+Scaler!$C433</f>
        <v>1.4780499454562044</v>
      </c>
      <c r="D32" s="34">
        <f>Aggreg!$D249+Scaler!$D433</f>
        <v>0.10086405586032204</v>
      </c>
      <c r="E32" s="34">
        <f>Aggreg!$E249+Scaler!$E433</f>
        <v>10.607544381982949</v>
      </c>
      <c r="F32" s="34">
        <f>Aggreg!$F249+Scaler!$F433</f>
        <v>2.6790754169232085</v>
      </c>
      <c r="G32" s="34">
        <f>Aggreg!$G249+Scaler!$G433</f>
        <v>0.471600417001725</v>
      </c>
      <c r="H32" s="10"/>
    </row>
    <row r="33" spans="1:8" x14ac:dyDescent="0.25">
      <c r="A33" s="11" t="s">
        <v>180</v>
      </c>
      <c r="B33" s="34">
        <f>Aggreg!$B250+Scaler!$B434</f>
        <v>10.850692468106857</v>
      </c>
      <c r="C33" s="34">
        <f>Aggreg!$C250+Scaler!$C434</f>
        <v>1.2605100211616573</v>
      </c>
      <c r="D33" s="34">
        <f>Aggreg!$D250+Scaler!$D434</f>
        <v>7.0826350033430796E-2</v>
      </c>
      <c r="E33" s="34">
        <f>Aggreg!$E250+Scaler!$E434</f>
        <v>8.1700695300793011</v>
      </c>
      <c r="F33" s="34">
        <f>Aggreg!$F250+Scaler!$F434</f>
        <v>2.9820231370631713</v>
      </c>
      <c r="G33" s="34">
        <f>Aggreg!$G250+Scaler!$G434</f>
        <v>0.41667491413720459</v>
      </c>
      <c r="H33" s="10"/>
    </row>
    <row r="34" spans="1:8" x14ac:dyDescent="0.25">
      <c r="A34" s="11" t="s">
        <v>193</v>
      </c>
      <c r="B34" s="34">
        <f>Aggreg!$B251+Scaler!$B435</f>
        <v>9.4994062409053708</v>
      </c>
      <c r="C34" s="34">
        <f>Aggreg!$C251+Scaler!$C435</f>
        <v>1.1092730513462987</v>
      </c>
      <c r="D34" s="34">
        <f>Aggreg!$D251+Scaler!$D435</f>
        <v>5.1824161875006047E-2</v>
      </c>
      <c r="E34" s="34">
        <f>Aggreg!$E251+Scaler!$E435</f>
        <v>81.056570008558552</v>
      </c>
      <c r="F34" s="34">
        <f>Aggreg!$F251+Scaler!$F435</f>
        <v>3.105654003127464</v>
      </c>
      <c r="G34" s="34">
        <f>Aggreg!$G251+Scaler!$G435</f>
        <v>0.33309935255263656</v>
      </c>
      <c r="H34" s="10"/>
    </row>
    <row r="35" spans="1:8" x14ac:dyDescent="0.25">
      <c r="A35" s="11" t="s">
        <v>213</v>
      </c>
      <c r="B35" s="34">
        <f>Aggreg!$B252+Scaler!$B436</f>
        <v>2.417986515618658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2.6625521040166173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3.8541542114828156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2.1816408917500847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34.90136807018807</v>
      </c>
      <c r="C39" s="34">
        <f>Aggreg!$C256+Scaler!$C440</f>
        <v>2.5266040968112948</v>
      </c>
      <c r="D39" s="34">
        <f>Aggreg!$D256+Scaler!$D440</f>
        <v>0.88303375933643102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-0.75561291907260597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-0.69042480490625813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-0.75561291907260597</v>
      </c>
      <c r="C42" s="9"/>
      <c r="D42" s="9"/>
      <c r="E42" s="34">
        <f>Aggreg!$E259+Scaler!$E443</f>
        <v>0</v>
      </c>
      <c r="F42" s="9"/>
      <c r="G42" s="34">
        <f>Aggreg!$G259+Scaler!$G443</f>
        <v>0.24766168240065919</v>
      </c>
      <c r="H42" s="10"/>
    </row>
    <row r="43" spans="1:8" x14ac:dyDescent="0.25">
      <c r="A43" s="11" t="s">
        <v>184</v>
      </c>
      <c r="B43" s="34">
        <f>Aggreg!$B260+Scaler!$B444</f>
        <v>-5.9224367825593198</v>
      </c>
      <c r="C43" s="34">
        <f>Aggreg!$C260+Scaler!$C444</f>
        <v>-0.62269335301181805</v>
      </c>
      <c r="D43" s="34">
        <f>Aggreg!$D260+Scaler!$D444</f>
        <v>-9.558610514619878E-2</v>
      </c>
      <c r="E43" s="34">
        <f>Aggreg!$E260+Scaler!$E444</f>
        <v>0</v>
      </c>
      <c r="F43" s="9"/>
      <c r="G43" s="34">
        <f>Aggreg!$G260+Scaler!$G444</f>
        <v>0.24766168240065919</v>
      </c>
      <c r="H43" s="10"/>
    </row>
    <row r="44" spans="1:8" x14ac:dyDescent="0.25">
      <c r="A44" s="11" t="s">
        <v>185</v>
      </c>
      <c r="B44" s="34">
        <f>Aggreg!$B261+Scaler!$B445</f>
        <v>-0.69042480490625813</v>
      </c>
      <c r="C44" s="9"/>
      <c r="D44" s="9"/>
      <c r="E44" s="34">
        <f>Aggreg!$E261+Scaler!$E445</f>
        <v>0</v>
      </c>
      <c r="F44" s="9"/>
      <c r="G44" s="34">
        <f>Aggreg!$G261+Scaler!$G445</f>
        <v>0.21567522804567449</v>
      </c>
      <c r="H44" s="10"/>
    </row>
    <row r="45" spans="1:8" x14ac:dyDescent="0.25">
      <c r="A45" s="11" t="s">
        <v>186</v>
      </c>
      <c r="B45" s="34">
        <f>Aggreg!$B262+Scaler!$B446</f>
        <v>-5.4480600014685621</v>
      </c>
      <c r="C45" s="34">
        <f>Aggreg!$C262+Scaler!$C446</f>
        <v>-0.56469450485581563</v>
      </c>
      <c r="D45" s="34">
        <f>Aggreg!$D262+Scaler!$D446</f>
        <v>-8.554971384169599E-2</v>
      </c>
      <c r="E45" s="34">
        <f>Aggreg!$E262+Scaler!$E446</f>
        <v>0</v>
      </c>
      <c r="F45" s="9"/>
      <c r="G45" s="34">
        <f>Aggreg!$G262+Scaler!$G446</f>
        <v>0.21567522804567449</v>
      </c>
      <c r="H45" s="10"/>
    </row>
    <row r="46" spans="1:8" x14ac:dyDescent="0.25">
      <c r="A46" s="11" t="s">
        <v>194</v>
      </c>
      <c r="B46" s="34">
        <f>Aggreg!$B263+Scaler!$B447</f>
        <v>-0.48010033842336503</v>
      </c>
      <c r="C46" s="9"/>
      <c r="D46" s="9"/>
      <c r="E46" s="34">
        <f>Aggreg!$E263+Scaler!$E447</f>
        <v>39.080110583250622</v>
      </c>
      <c r="F46" s="9"/>
      <c r="G46" s="34">
        <f>Aggreg!$G263+Scaler!$G447</f>
        <v>0.17823262141006857</v>
      </c>
      <c r="H46" s="10"/>
    </row>
    <row r="47" spans="1:8" x14ac:dyDescent="0.25">
      <c r="A47" s="11" t="s">
        <v>195</v>
      </c>
      <c r="B47" s="34">
        <f>Aggreg!$B264+Scaler!$B448</f>
        <v>-3.9300453718575317</v>
      </c>
      <c r="C47" s="34">
        <f>Aggreg!$C264+Scaler!$C448</f>
        <v>-0.37639760994690646</v>
      </c>
      <c r="D47" s="34">
        <f>Aggreg!$D264+Scaler!$D448</f>
        <v>-5.2298043546146832E-2</v>
      </c>
      <c r="E47" s="34">
        <f>Aggreg!$E264+Scaler!$E448</f>
        <v>39.080110583250622</v>
      </c>
      <c r="F47" s="9"/>
      <c r="G47" s="34">
        <f>Aggreg!$G264+Scaler!$G448</f>
        <v>0.17823262141006857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-4.771952074955621E-4</v>
      </c>
      <c r="C72" s="9"/>
      <c r="D72" s="9"/>
      <c r="E72" s="34">
        <f>ROUND(E21,E$52)-E21</f>
        <v>9.4538095278373646E-5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-2.7271363354008926E-4</v>
      </c>
      <c r="C73" s="34">
        <f>ROUND(C22,C$52)-C22</f>
        <v>-4.5385387568813718E-4</v>
      </c>
      <c r="D73" s="9"/>
      <c r="E73" s="34">
        <f>ROUND(E22,E$52)-E22</f>
        <v>9.4538095278373646E-5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3.3418018846120834E-4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9.075458773910583E-5</v>
      </c>
      <c r="C75" s="9"/>
      <c r="D75" s="9"/>
      <c r="E75" s="34">
        <f>ROUND(E24,E$52)-E24</f>
        <v>-8.2932390657397548E-4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4.1856826282193893E-4</v>
      </c>
      <c r="C76" s="34">
        <f>ROUND(C25,C$52)-C25</f>
        <v>-4.0569896809872219E-4</v>
      </c>
      <c r="D76" s="9"/>
      <c r="E76" s="34">
        <f>ROUND(E25,E$52)-E25</f>
        <v>-8.2932390657397548E-4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-4.3555218507490556E-4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2.6652881975630649E-4</v>
      </c>
      <c r="C78" s="34">
        <f t="shared" ref="C78:C85" si="1">ROUND(C27,C$52)-C27</f>
        <v>1.1087158374362138E-5</v>
      </c>
      <c r="D78" s="9"/>
      <c r="E78" s="34">
        <f t="shared" ref="E78:E85" si="2">ROUND(E27,E$52)-E27</f>
        <v>-8.0480609207711495E-4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2.4145272343512048E-4</v>
      </c>
      <c r="C79" s="34">
        <f t="shared" si="1"/>
        <v>-4.4985168759448246E-4</v>
      </c>
      <c r="D79" s="9"/>
      <c r="E79" s="34">
        <f t="shared" si="2"/>
        <v>9.4524218961211659E-4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1.6791947838834531E-4</v>
      </c>
      <c r="C80" s="34">
        <f t="shared" si="1"/>
        <v>-1.7753174062257182E-4</v>
      </c>
      <c r="D80" s="9"/>
      <c r="E80" s="34">
        <f t="shared" si="2"/>
        <v>-4.1729957512188776E-3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3.4631837922560749E-4</v>
      </c>
      <c r="C81" s="34">
        <f t="shared" si="1"/>
        <v>-3.6513420349493231E-6</v>
      </c>
      <c r="D81" s="34">
        <f>ROUND(D30,D$52)-D30</f>
        <v>-6.2300971092998925E-5</v>
      </c>
      <c r="E81" s="34">
        <f t="shared" si="2"/>
        <v>9.4538095278373646E-5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2.1443518579999932E-4</v>
      </c>
      <c r="C82" s="34">
        <f t="shared" si="1"/>
        <v>8.4681895357485715E-5</v>
      </c>
      <c r="D82" s="34">
        <f>ROUND(D31,D$52)-D31</f>
        <v>2.0822051612129355E-4</v>
      </c>
      <c r="E82" s="34">
        <f t="shared" si="2"/>
        <v>-8.2932390657397548E-4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4.2975544943857358E-4</v>
      </c>
      <c r="C83" s="34">
        <f t="shared" si="1"/>
        <v>-4.9945456204403271E-5</v>
      </c>
      <c r="D83" s="34">
        <f>ROUND(D32,D$52)-D32</f>
        <v>1.3594413967796259E-4</v>
      </c>
      <c r="E83" s="34">
        <f t="shared" si="2"/>
        <v>2.4556180170502984E-3</v>
      </c>
      <c r="F83" s="34">
        <f t="shared" ref="F83:G85" si="3">ROUND(F32,F$52)-F32</f>
        <v>9.2458307679166296E-4</v>
      </c>
      <c r="G83" s="34">
        <f t="shared" si="3"/>
        <v>3.9958299827497212E-4</v>
      </c>
      <c r="H83" s="10"/>
    </row>
    <row r="84" spans="1:8" x14ac:dyDescent="0.25">
      <c r="A84" s="11" t="s">
        <v>180</v>
      </c>
      <c r="B84" s="34">
        <f t="shared" si="0"/>
        <v>3.0753189314403073E-4</v>
      </c>
      <c r="C84" s="34">
        <f t="shared" si="1"/>
        <v>4.8997883834256406E-4</v>
      </c>
      <c r="D84" s="34">
        <f>ROUND(D33,D$52)-D33</f>
        <v>1.7364996656919762E-4</v>
      </c>
      <c r="E84" s="34">
        <f t="shared" si="2"/>
        <v>-6.9530079301216574E-5</v>
      </c>
      <c r="F84" s="34">
        <f t="shared" si="3"/>
        <v>-2.0231370631713652E-3</v>
      </c>
      <c r="G84" s="34">
        <f t="shared" si="3"/>
        <v>3.2508586279539342E-4</v>
      </c>
      <c r="H84" s="10"/>
    </row>
    <row r="85" spans="1:8" x14ac:dyDescent="0.25">
      <c r="A85" s="11" t="s">
        <v>193</v>
      </c>
      <c r="B85" s="34">
        <f t="shared" si="0"/>
        <v>-4.0624090537022539E-4</v>
      </c>
      <c r="C85" s="34">
        <f t="shared" si="1"/>
        <v>-2.7305134629873606E-4</v>
      </c>
      <c r="D85" s="34">
        <f>ROUND(D34,D$52)-D34</f>
        <v>1.758381249939503E-4</v>
      </c>
      <c r="E85" s="34">
        <f t="shared" si="2"/>
        <v>3.4299914414503974E-3</v>
      </c>
      <c r="F85" s="34">
        <f t="shared" si="3"/>
        <v>4.3459968725358955E-3</v>
      </c>
      <c r="G85" s="34">
        <f t="shared" si="3"/>
        <v>-9.9352552636544633E-5</v>
      </c>
      <c r="H85" s="10"/>
    </row>
    <row r="86" spans="1:8" x14ac:dyDescent="0.25">
      <c r="A86" s="11" t="s">
        <v>213</v>
      </c>
      <c r="B86" s="34">
        <f t="shared" si="0"/>
        <v>1.3484381342188101E-5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4.478959833824625E-4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-1.5421148281546948E-4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3.5910824991525203E-4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-3.68070188066838E-4</v>
      </c>
      <c r="C90" s="34">
        <f>ROUND(C39,C$52)-C39</f>
        <v>3.9590318870530439E-4</v>
      </c>
      <c r="D90" s="34">
        <f>ROUND(D39,D$52)-D39</f>
        <v>-3.3759336431016251E-5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-3.8708092739403455E-4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4.2480490625818046E-4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-3.8708092739403455E-4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3.3831759934080385E-4</v>
      </c>
      <c r="H93" s="10"/>
    </row>
    <row r="94" spans="1:8" x14ac:dyDescent="0.25">
      <c r="A94" s="11" t="s">
        <v>184</v>
      </c>
      <c r="B94" s="34">
        <f t="shared" si="0"/>
        <v>4.3678255932011467E-4</v>
      </c>
      <c r="C94" s="34">
        <f>ROUND(C43,C$52)-C43</f>
        <v>-3.0664698818194669E-4</v>
      </c>
      <c r="D94" s="34">
        <f>ROUND(D43,D$52)-D43</f>
        <v>-4.1389485380122215E-4</v>
      </c>
      <c r="E94" s="34">
        <f t="shared" si="4"/>
        <v>0</v>
      </c>
      <c r="F94" s="9"/>
      <c r="G94" s="34">
        <f t="shared" si="5"/>
        <v>3.3831759934080385E-4</v>
      </c>
      <c r="H94" s="10"/>
    </row>
    <row r="95" spans="1:8" x14ac:dyDescent="0.25">
      <c r="A95" s="11" t="s">
        <v>185</v>
      </c>
      <c r="B95" s="34">
        <f t="shared" si="0"/>
        <v>4.2480490625818046E-4</v>
      </c>
      <c r="C95" s="9"/>
      <c r="D95" s="9"/>
      <c r="E95" s="34">
        <f t="shared" si="4"/>
        <v>0</v>
      </c>
      <c r="F95" s="9"/>
      <c r="G95" s="34">
        <f t="shared" si="5"/>
        <v>3.2477195432550898E-4</v>
      </c>
      <c r="H95" s="10"/>
    </row>
    <row r="96" spans="1:8" x14ac:dyDescent="0.25">
      <c r="A96" s="11" t="s">
        <v>186</v>
      </c>
      <c r="B96" s="34">
        <f t="shared" si="0"/>
        <v>6.0001468561665661E-5</v>
      </c>
      <c r="C96" s="34">
        <f>ROUND(C45,C$52)-C45</f>
        <v>-3.0549514418432011E-4</v>
      </c>
      <c r="D96" s="34">
        <f>ROUND(D45,D$52)-D45</f>
        <v>-4.5028615830400298E-4</v>
      </c>
      <c r="E96" s="34">
        <f t="shared" si="4"/>
        <v>0</v>
      </c>
      <c r="F96" s="9"/>
      <c r="G96" s="34">
        <f t="shared" si="5"/>
        <v>3.2477195432550898E-4</v>
      </c>
      <c r="H96" s="10"/>
    </row>
    <row r="97" spans="1:8" x14ac:dyDescent="0.25">
      <c r="A97" s="11" t="s">
        <v>194</v>
      </c>
      <c r="B97" s="34">
        <f t="shared" si="0"/>
        <v>1.0033842336504284E-4</v>
      </c>
      <c r="C97" s="9"/>
      <c r="D97" s="9"/>
      <c r="E97" s="34">
        <f t="shared" si="4"/>
        <v>-1.1058325062407448E-4</v>
      </c>
      <c r="F97" s="9"/>
      <c r="G97" s="34">
        <f t="shared" si="5"/>
        <v>-2.3262141006857862E-4</v>
      </c>
      <c r="H97" s="10"/>
    </row>
    <row r="98" spans="1:8" x14ac:dyDescent="0.25">
      <c r="A98" s="11" t="s">
        <v>195</v>
      </c>
      <c r="B98" s="34">
        <f t="shared" si="0"/>
        <v>4.5371857531506521E-5</v>
      </c>
      <c r="C98" s="34">
        <f>ROUND(C47,C$52)-C47</f>
        <v>3.9760994690646312E-4</v>
      </c>
      <c r="D98" s="34">
        <f>ROUND(D47,D$52)-D47</f>
        <v>2.9804354614683393E-4</v>
      </c>
      <c r="E98" s="34">
        <f t="shared" si="4"/>
        <v>-1.1058325062407448E-4</v>
      </c>
      <c r="F98" s="9"/>
      <c r="G98" s="34">
        <f t="shared" si="5"/>
        <v>-2.3262141006857862E-4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2.9590000000000001</v>
      </c>
      <c r="C118" s="9"/>
      <c r="D118" s="9"/>
      <c r="E118" s="35">
        <f>E21+E72</f>
        <v>4.13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3.2090000000000001</v>
      </c>
      <c r="C119" s="6">
        <f>C22+C73</f>
        <v>0.189</v>
      </c>
      <c r="D119" s="9"/>
      <c r="E119" s="35">
        <f>E22+E73</f>
        <v>4.13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0.315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2.1520000000000001</v>
      </c>
      <c r="C121" s="9"/>
      <c r="D121" s="9"/>
      <c r="E121" s="35">
        <f>E24+E75</f>
        <v>7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2.9049999999999998</v>
      </c>
      <c r="C122" s="6">
        <f>C25+C76</f>
        <v>0.249</v>
      </c>
      <c r="D122" s="9"/>
      <c r="E122" s="35">
        <f>E25+E76</f>
        <v>7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0.32200000000000001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2.6320000000000001</v>
      </c>
      <c r="C124" s="6">
        <f t="shared" ref="C124:C131" si="7">C27+C78</f>
        <v>0.13400000000000001</v>
      </c>
      <c r="D124" s="9"/>
      <c r="E124" s="35">
        <f t="shared" ref="E124:E131" si="8">E27+E78</f>
        <v>38.39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2.5640000000000001</v>
      </c>
      <c r="C125" s="6">
        <f t="shared" si="7"/>
        <v>0.11899999999999999</v>
      </c>
      <c r="D125" s="9"/>
      <c r="E125" s="35">
        <f t="shared" si="8"/>
        <v>29.39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2.1960000000000002</v>
      </c>
      <c r="C126" s="6">
        <f t="shared" si="7"/>
        <v>6.6000000000000003E-2</v>
      </c>
      <c r="D126" s="9"/>
      <c r="E126" s="35">
        <f t="shared" si="8"/>
        <v>161.56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16.8</v>
      </c>
      <c r="C127" s="6">
        <f t="shared" si="7"/>
        <v>1.98</v>
      </c>
      <c r="D127" s="6">
        <f>D30+D81</f>
        <v>0.14899999999999999</v>
      </c>
      <c r="E127" s="35">
        <f t="shared" si="8"/>
        <v>4.13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15.355</v>
      </c>
      <c r="C128" s="6">
        <f t="shared" si="7"/>
        <v>1.8029999999999999</v>
      </c>
      <c r="D128" s="6">
        <f>D31+D82</f>
        <v>0.13700000000000001</v>
      </c>
      <c r="E128" s="35">
        <f t="shared" si="8"/>
        <v>7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12.61</v>
      </c>
      <c r="C129" s="6">
        <f t="shared" si="7"/>
        <v>1.478</v>
      </c>
      <c r="D129" s="6">
        <f>D32+D83</f>
        <v>0.10100000000000001</v>
      </c>
      <c r="E129" s="35">
        <f t="shared" si="8"/>
        <v>10.61</v>
      </c>
      <c r="F129" s="35">
        <f t="shared" ref="F129:G131" si="9">F32+F83</f>
        <v>2.68</v>
      </c>
      <c r="G129" s="6">
        <f t="shared" si="9"/>
        <v>0.47199999999999998</v>
      </c>
      <c r="H129" s="10"/>
    </row>
    <row r="130" spans="1:8" x14ac:dyDescent="0.25">
      <c r="A130" s="11" t="s">
        <v>180</v>
      </c>
      <c r="B130" s="6">
        <f t="shared" si="6"/>
        <v>10.851000000000001</v>
      </c>
      <c r="C130" s="6">
        <f t="shared" si="7"/>
        <v>1.2609999999999999</v>
      </c>
      <c r="D130" s="6">
        <f>D33+D84</f>
        <v>7.0999999999999994E-2</v>
      </c>
      <c r="E130" s="35">
        <f t="shared" si="8"/>
        <v>8.17</v>
      </c>
      <c r="F130" s="35">
        <f t="shared" si="9"/>
        <v>2.98</v>
      </c>
      <c r="G130" s="6">
        <f t="shared" si="9"/>
        <v>0.41699999999999998</v>
      </c>
      <c r="H130" s="10"/>
    </row>
    <row r="131" spans="1:8" x14ac:dyDescent="0.25">
      <c r="A131" s="11" t="s">
        <v>193</v>
      </c>
      <c r="B131" s="6">
        <f t="shared" si="6"/>
        <v>9.4990000000000006</v>
      </c>
      <c r="C131" s="6">
        <f t="shared" si="7"/>
        <v>1.109</v>
      </c>
      <c r="D131" s="6">
        <f>D34+D85</f>
        <v>5.1999999999999998E-2</v>
      </c>
      <c r="E131" s="35">
        <f t="shared" si="8"/>
        <v>81.06</v>
      </c>
      <c r="F131" s="35">
        <f t="shared" si="9"/>
        <v>3.11</v>
      </c>
      <c r="G131" s="6">
        <f t="shared" si="9"/>
        <v>0.33300000000000002</v>
      </c>
      <c r="H131" s="10"/>
    </row>
    <row r="132" spans="1:8" x14ac:dyDescent="0.25">
      <c r="A132" s="11" t="s">
        <v>213</v>
      </c>
      <c r="B132" s="6">
        <f t="shared" si="6"/>
        <v>2.4180000000000001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2.6629999999999998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3.8540000000000001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2.1819999999999999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34.901000000000003</v>
      </c>
      <c r="C136" s="6">
        <f>C39+C90</f>
        <v>2.5270000000000001</v>
      </c>
      <c r="D136" s="6">
        <f>D39+D90</f>
        <v>0.88300000000000001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-0.75600000000000001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-0.69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-0.75600000000000001</v>
      </c>
      <c r="C139" s="9"/>
      <c r="D139" s="9"/>
      <c r="E139" s="35">
        <f t="shared" si="10"/>
        <v>0</v>
      </c>
      <c r="F139" s="9"/>
      <c r="G139" s="6">
        <f t="shared" ref="G139:G144" si="11">G42+G93</f>
        <v>0.248</v>
      </c>
      <c r="H139" s="10"/>
    </row>
    <row r="140" spans="1:8" x14ac:dyDescent="0.25">
      <c r="A140" s="11" t="s">
        <v>184</v>
      </c>
      <c r="B140" s="6">
        <f t="shared" si="6"/>
        <v>-5.9219999999999997</v>
      </c>
      <c r="C140" s="6">
        <f>C43+C94</f>
        <v>-0.623</v>
      </c>
      <c r="D140" s="6">
        <f>D43+D94</f>
        <v>-9.6000000000000002E-2</v>
      </c>
      <c r="E140" s="35">
        <f t="shared" si="10"/>
        <v>0</v>
      </c>
      <c r="F140" s="9"/>
      <c r="G140" s="6">
        <f t="shared" si="11"/>
        <v>0.248</v>
      </c>
      <c r="H140" s="10"/>
    </row>
    <row r="141" spans="1:8" x14ac:dyDescent="0.25">
      <c r="A141" s="11" t="s">
        <v>185</v>
      </c>
      <c r="B141" s="6">
        <f t="shared" si="6"/>
        <v>-0.69</v>
      </c>
      <c r="C141" s="9"/>
      <c r="D141" s="9"/>
      <c r="E141" s="35">
        <f t="shared" si="10"/>
        <v>0</v>
      </c>
      <c r="F141" s="9"/>
      <c r="G141" s="6">
        <f t="shared" si="11"/>
        <v>0.216</v>
      </c>
      <c r="H141" s="10"/>
    </row>
    <row r="142" spans="1:8" x14ac:dyDescent="0.25">
      <c r="A142" s="11" t="s">
        <v>186</v>
      </c>
      <c r="B142" s="6">
        <f t="shared" si="6"/>
        <v>-5.4480000000000004</v>
      </c>
      <c r="C142" s="6">
        <f>C45+C96</f>
        <v>-0.56499999999999995</v>
      </c>
      <c r="D142" s="6">
        <f>D45+D96</f>
        <v>-8.5999999999999993E-2</v>
      </c>
      <c r="E142" s="35">
        <f t="shared" si="10"/>
        <v>0</v>
      </c>
      <c r="F142" s="9"/>
      <c r="G142" s="6">
        <f t="shared" si="11"/>
        <v>0.216</v>
      </c>
      <c r="H142" s="10"/>
    </row>
    <row r="143" spans="1:8" x14ac:dyDescent="0.25">
      <c r="A143" s="11" t="s">
        <v>194</v>
      </c>
      <c r="B143" s="6">
        <f t="shared" si="6"/>
        <v>-0.48</v>
      </c>
      <c r="C143" s="9"/>
      <c r="D143" s="9"/>
      <c r="E143" s="35">
        <f t="shared" si="10"/>
        <v>39.08</v>
      </c>
      <c r="F143" s="9"/>
      <c r="G143" s="6">
        <f t="shared" si="11"/>
        <v>0.17799999999999999</v>
      </c>
      <c r="H143" s="10"/>
    </row>
    <row r="144" spans="1:8" x14ac:dyDescent="0.25">
      <c r="A144" s="11" t="s">
        <v>195</v>
      </c>
      <c r="B144" s="6">
        <f t="shared" si="6"/>
        <v>-3.93</v>
      </c>
      <c r="C144" s="6">
        <f>C47+C98</f>
        <v>-0.376</v>
      </c>
      <c r="D144" s="6">
        <f>D47+D98</f>
        <v>-5.1999999999999998E-2</v>
      </c>
      <c r="E144" s="35">
        <f t="shared" si="10"/>
        <v>39.08</v>
      </c>
      <c r="F144" s="9"/>
      <c r="G144" s="6">
        <f t="shared" si="11"/>
        <v>0.17799999999999999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-14987.646621457057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-1240.1559617263431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11.713321211769417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550.13482669182076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455.37111284743429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-9.463714251674638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626.51763473776941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0.41261320129853712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0.44225353289497282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92.171531148889187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3519.6931228107824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4.4837215724427466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9196.8480793545186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0.92209304731098951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26.006940172185026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-0.53673226551996112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0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84.962337923694577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-5.3479504725845883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-77.462142559212921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-6.2852666778650921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0.6944208680603704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0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105.60614912231331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427.42783274153919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123433032.88372414</v>
      </c>
      <c r="C206" s="17">
        <f>SUM(Scaler!$H$422:$H$448)</f>
        <v>96929565.490445644</v>
      </c>
      <c r="D206" s="17">
        <f>SUM(B$164:B$190)</f>
        <v>-1223.4903984255316</v>
      </c>
      <c r="E206" s="17">
        <f>B206+C206+D206</f>
        <v>220361374.88377133</v>
      </c>
      <c r="F206" s="17">
        <f>E206-Revenue!B$58</f>
        <v>-1223.4903984665871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2.9590000000000001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4.13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2.012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2.81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1.0680000000000001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1.49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3.2090000000000001</v>
      </c>
      <c r="C227" s="6">
        <f>ROUND(C$119*(1-Loads!$B197),3)</f>
        <v>0.189</v>
      </c>
      <c r="D227" s="6">
        <f>ROUND(D$119*(1-Loads!$B197),3)</f>
        <v>0</v>
      </c>
      <c r="E227" s="36">
        <f>ROUND(E$119*(1-Loads!$C197),2)</f>
        <v>4.13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2.1819999999999999</v>
      </c>
      <c r="C228" s="6">
        <f>ROUND(C$119*(1-Loads!$B198),3)</f>
        <v>0.128</v>
      </c>
      <c r="D228" s="6">
        <f>ROUND(D$119*(1-Loads!$B198),3)</f>
        <v>0</v>
      </c>
      <c r="E228" s="36">
        <f>ROUND(E$119*(1-Loads!$C198),2)</f>
        <v>2.81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1.159</v>
      </c>
      <c r="C229" s="6">
        <f>ROUND(C$119*(1-Loads!$B199),3)</f>
        <v>6.8000000000000005E-2</v>
      </c>
      <c r="D229" s="6">
        <f>ROUND(D$119*(1-Loads!$B199),3)</f>
        <v>0</v>
      </c>
      <c r="E229" s="36">
        <f>ROUND(E$119*(1-Loads!$C199),2)</f>
        <v>1.49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0.315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0.214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0.114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2.1520000000000001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7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1.4630000000000001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4.76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0.77700000000000002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2.5299999999999998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2.9049999999999998</v>
      </c>
      <c r="C239" s="6">
        <f>ROUND(C$122*(1-Loads!$B209),3)</f>
        <v>0.249</v>
      </c>
      <c r="D239" s="6">
        <f>ROUND(D$122*(1-Loads!$B209),3)</f>
        <v>0</v>
      </c>
      <c r="E239" s="36">
        <f>ROUND(E$122*(1-Loads!$C209),2)</f>
        <v>7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1.9750000000000001</v>
      </c>
      <c r="C240" s="6">
        <f>ROUND(C$122*(1-Loads!$B210),3)</f>
        <v>0.16900000000000001</v>
      </c>
      <c r="D240" s="6">
        <f>ROUND(D$122*(1-Loads!$B210),3)</f>
        <v>0</v>
      </c>
      <c r="E240" s="36">
        <f>ROUND(E$122*(1-Loads!$C210),2)</f>
        <v>4.76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1.0489999999999999</v>
      </c>
      <c r="C241" s="6">
        <f>ROUND(C$122*(1-Loads!$B211),3)</f>
        <v>0.09</v>
      </c>
      <c r="D241" s="6">
        <f>ROUND(D$122*(1-Loads!$B211),3)</f>
        <v>0</v>
      </c>
      <c r="E241" s="36">
        <f>ROUND(E$122*(1-Loads!$C211),2)</f>
        <v>2.5299999999999998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0.32200000000000001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0.219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0.11600000000000001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2.6320000000000001</v>
      </c>
      <c r="C247" s="6">
        <f>ROUND(C$124*(1-Loads!$B217),3)</f>
        <v>0.13400000000000001</v>
      </c>
      <c r="D247" s="6">
        <f>ROUND(D$124*(1-Loads!$B217),3)</f>
        <v>0</v>
      </c>
      <c r="E247" s="36">
        <f>ROUND(E$124*(1-Loads!$C217),2)</f>
        <v>38.39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1.7889999999999999</v>
      </c>
      <c r="C248" s="6">
        <f>ROUND(C$124*(1-Loads!$B218),3)</f>
        <v>9.0999999999999998E-2</v>
      </c>
      <c r="D248" s="6">
        <f>ROUND(D$124*(1-Loads!$B218),3)</f>
        <v>0</v>
      </c>
      <c r="E248" s="36">
        <f>ROUND(E$124*(1-Loads!$C218),2)</f>
        <v>26.1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0.95</v>
      </c>
      <c r="C249" s="6">
        <f>ROUND(C$124*(1-Loads!$B219),3)</f>
        <v>4.8000000000000001E-2</v>
      </c>
      <c r="D249" s="6">
        <f>ROUND(D$124*(1-Loads!$B219),3)</f>
        <v>0</v>
      </c>
      <c r="E249" s="36">
        <f>ROUND(E$124*(1-Loads!$C219),2)</f>
        <v>13.86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2.5640000000000001</v>
      </c>
      <c r="C251" s="6">
        <f>ROUND(C$125*(1-Loads!$B221),3)</f>
        <v>0.11899999999999999</v>
      </c>
      <c r="D251" s="6">
        <f>ROUND(D$125*(1-Loads!$B221),3)</f>
        <v>0</v>
      </c>
      <c r="E251" s="36">
        <f>ROUND(E$125*(1-Loads!$C221),2)</f>
        <v>29.39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2.1960000000000002</v>
      </c>
      <c r="C253" s="6">
        <f>ROUND(C$126*(1-Loads!$B223),3)</f>
        <v>6.6000000000000003E-2</v>
      </c>
      <c r="D253" s="6">
        <f>ROUND(D$126*(1-Loads!$B223),3)</f>
        <v>0</v>
      </c>
      <c r="E253" s="36">
        <f>ROUND(E$126*(1-Loads!$C223),2)</f>
        <v>161.56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16.8</v>
      </c>
      <c r="C255" s="6">
        <f>ROUND(C$127*(1-Loads!$B225),3)</f>
        <v>1.98</v>
      </c>
      <c r="D255" s="6">
        <f>ROUND(D$127*(1-Loads!$B225),3)</f>
        <v>0.14899999999999999</v>
      </c>
      <c r="E255" s="36">
        <f>ROUND(E$127*(1-Loads!$C225),2)</f>
        <v>4.13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11.422000000000001</v>
      </c>
      <c r="C256" s="6">
        <f>ROUND(C$127*(1-Loads!$B226),3)</f>
        <v>1.3460000000000001</v>
      </c>
      <c r="D256" s="6">
        <f>ROUND(D$127*(1-Loads!$B226),3)</f>
        <v>0.10100000000000001</v>
      </c>
      <c r="E256" s="36">
        <f>ROUND(E$127*(1-Loads!$C226),2)</f>
        <v>2.81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6.0659999999999998</v>
      </c>
      <c r="C257" s="6">
        <f>ROUND(C$127*(1-Loads!$B227),3)</f>
        <v>0.71499999999999997</v>
      </c>
      <c r="D257" s="6">
        <f>ROUND(D$127*(1-Loads!$B227),3)</f>
        <v>5.3999999999999999E-2</v>
      </c>
      <c r="E257" s="36">
        <f>ROUND(E$127*(1-Loads!$C227),2)</f>
        <v>1.49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15.355</v>
      </c>
      <c r="C259" s="6">
        <f>ROUND(C$128*(1-Loads!$B229),3)</f>
        <v>1.8029999999999999</v>
      </c>
      <c r="D259" s="6">
        <f>ROUND(D$128*(1-Loads!$B229),3)</f>
        <v>0.13700000000000001</v>
      </c>
      <c r="E259" s="36">
        <f>ROUND(E$128*(1-Loads!$C229),2)</f>
        <v>7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10.439</v>
      </c>
      <c r="C260" s="6">
        <f>ROUND(C$128*(1-Loads!$B230),3)</f>
        <v>1.226</v>
      </c>
      <c r="D260" s="6">
        <f>ROUND(D$128*(1-Loads!$B230),3)</f>
        <v>9.2999999999999999E-2</v>
      </c>
      <c r="E260" s="36">
        <f>ROUND(E$128*(1-Loads!$C230),2)</f>
        <v>4.76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5.5449999999999999</v>
      </c>
      <c r="C261" s="6">
        <f>ROUND(C$128*(1-Loads!$B231),3)</f>
        <v>0.65100000000000002</v>
      </c>
      <c r="D261" s="6">
        <f>ROUND(D$128*(1-Loads!$B231),3)</f>
        <v>4.9000000000000002E-2</v>
      </c>
      <c r="E261" s="36">
        <f>ROUND(E$128*(1-Loads!$C231),2)</f>
        <v>2.5299999999999998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12.61</v>
      </c>
      <c r="C263" s="6">
        <f>ROUND(C$129*(1-Loads!$B233),3)</f>
        <v>1.478</v>
      </c>
      <c r="D263" s="6">
        <f>ROUND(D$129*(1-Loads!$B233),3)</f>
        <v>0.10100000000000001</v>
      </c>
      <c r="E263" s="36">
        <f>ROUND(E$129*(1-Loads!$C233),2)</f>
        <v>10.61</v>
      </c>
      <c r="F263" s="36">
        <f>ROUND(F$129*(1-Loads!$B233),2)</f>
        <v>2.68</v>
      </c>
      <c r="G263" s="6">
        <f>ROUND(G$129*(1-Loads!$B233),3)</f>
        <v>0.47199999999999998</v>
      </c>
      <c r="H263" s="10"/>
    </row>
    <row r="264" spans="1:8" x14ac:dyDescent="0.25">
      <c r="A264" s="11" t="s">
        <v>258</v>
      </c>
      <c r="B264" s="6">
        <f>ROUND(B$129*(1-Loads!$B234),3)</f>
        <v>8.5730000000000004</v>
      </c>
      <c r="C264" s="6">
        <f>ROUND(C$129*(1-Loads!$B234),3)</f>
        <v>1.0049999999999999</v>
      </c>
      <c r="D264" s="6">
        <f>ROUND(D$129*(1-Loads!$B234),3)</f>
        <v>6.9000000000000006E-2</v>
      </c>
      <c r="E264" s="36">
        <f>ROUND(E$129*(1-Loads!$C234),2)</f>
        <v>7.21</v>
      </c>
      <c r="F264" s="36">
        <f>ROUND(F$129*(1-Loads!$B234),2)</f>
        <v>1.82</v>
      </c>
      <c r="G264" s="6">
        <f>ROUND(G$129*(1-Loads!$B234),3)</f>
        <v>0.32100000000000001</v>
      </c>
      <c r="H264" s="10"/>
    </row>
    <row r="265" spans="1:8" x14ac:dyDescent="0.25">
      <c r="A265" s="11" t="s">
        <v>259</v>
      </c>
      <c r="B265" s="6">
        <f>ROUND(B$129*(1-Loads!$B235),3)</f>
        <v>4.5529999999999999</v>
      </c>
      <c r="C265" s="6">
        <f>ROUND(C$129*(1-Loads!$B235),3)</f>
        <v>0.53400000000000003</v>
      </c>
      <c r="D265" s="6">
        <f>ROUND(D$129*(1-Loads!$B235),3)</f>
        <v>3.5999999999999997E-2</v>
      </c>
      <c r="E265" s="36">
        <f>ROUND(E$129*(1-Loads!$C235),2)</f>
        <v>3.83</v>
      </c>
      <c r="F265" s="36">
        <f>ROUND(F$129*(1-Loads!$B235),2)</f>
        <v>0.97</v>
      </c>
      <c r="G265" s="6">
        <f>ROUND(G$129*(1-Loads!$B235),3)</f>
        <v>0.17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10.851000000000001</v>
      </c>
      <c r="C267" s="6">
        <f>ROUND(C$130*(1-Loads!$B237),3)</f>
        <v>1.2609999999999999</v>
      </c>
      <c r="D267" s="6">
        <f>ROUND(D$130*(1-Loads!$B237),3)</f>
        <v>7.0999999999999994E-2</v>
      </c>
      <c r="E267" s="36">
        <f>ROUND(E$130*(1-Loads!$C237),2)</f>
        <v>8.17</v>
      </c>
      <c r="F267" s="36">
        <f>ROUND(F$130*(1-Loads!$B237),2)</f>
        <v>2.98</v>
      </c>
      <c r="G267" s="6">
        <f>ROUND(G$130*(1-Loads!$B237),3)</f>
        <v>0.41699999999999998</v>
      </c>
      <c r="H267" s="10"/>
    </row>
    <row r="268" spans="1:8" x14ac:dyDescent="0.25">
      <c r="A268" s="11" t="s">
        <v>261</v>
      </c>
      <c r="B268" s="6">
        <f>ROUND(B$130*(1-Loads!$B238),3)</f>
        <v>5.9710000000000001</v>
      </c>
      <c r="C268" s="6">
        <f>ROUND(C$130*(1-Loads!$B238),3)</f>
        <v>0.69399999999999995</v>
      </c>
      <c r="D268" s="6">
        <f>ROUND(D$130*(1-Loads!$B238),3)</f>
        <v>3.9E-2</v>
      </c>
      <c r="E268" s="36">
        <f>ROUND(E$130*(1-Loads!$C238),2)</f>
        <v>4.5</v>
      </c>
      <c r="F268" s="36">
        <f>ROUND(F$130*(1-Loads!$B238),2)</f>
        <v>1.64</v>
      </c>
      <c r="G268" s="6">
        <f>ROUND(G$130*(1-Loads!$B238),3)</f>
        <v>0.22900000000000001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9.4990000000000006</v>
      </c>
      <c r="C270" s="6">
        <f>ROUND(C$131*(1-Loads!$B240),3)</f>
        <v>1.109</v>
      </c>
      <c r="D270" s="6">
        <f>ROUND(D$131*(1-Loads!$B240),3)</f>
        <v>5.1999999999999998E-2</v>
      </c>
      <c r="E270" s="36">
        <f>ROUND(E$131*(1-Loads!$C240),2)</f>
        <v>81.06</v>
      </c>
      <c r="F270" s="36">
        <f>ROUND(F$131*(1-Loads!$B240),2)</f>
        <v>3.11</v>
      </c>
      <c r="G270" s="6">
        <f>ROUND(G$131*(1-Loads!$B240),3)</f>
        <v>0.33300000000000002</v>
      </c>
      <c r="H270" s="10"/>
    </row>
    <row r="271" spans="1:8" x14ac:dyDescent="0.25">
      <c r="A271" s="11" t="s">
        <v>263</v>
      </c>
      <c r="B271" s="6">
        <f>ROUND(B$131*(1-Loads!$B241),3)</f>
        <v>6.28</v>
      </c>
      <c r="C271" s="6">
        <f>ROUND(C$131*(1-Loads!$B241),3)</f>
        <v>0.73299999999999998</v>
      </c>
      <c r="D271" s="6">
        <f>ROUND(D$131*(1-Loads!$B241),3)</f>
        <v>3.4000000000000002E-2</v>
      </c>
      <c r="E271" s="36">
        <f>ROUND(E$131*(1-Loads!$C241),2)</f>
        <v>53.59</v>
      </c>
      <c r="F271" s="36">
        <f>ROUND(F$131*(1-Loads!$B241),2)</f>
        <v>2.06</v>
      </c>
      <c r="G271" s="6">
        <f>ROUND(G$131*(1-Loads!$B241),3)</f>
        <v>0.22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2.4180000000000001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1.6439999999999999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0.873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2.6629999999999998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1.8109999999999999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0.96199999999999997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3.8540000000000001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2.62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1.3919999999999999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2.1819999999999999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1.4830000000000001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0.78800000000000003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34.901000000000003</v>
      </c>
      <c r="C289" s="6">
        <f>ROUND(C$136*(1-Loads!$B259),3)</f>
        <v>2.5270000000000001</v>
      </c>
      <c r="D289" s="6">
        <f>ROUND(D$136*(1-Loads!$B259),3)</f>
        <v>0.88300000000000001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23.728000000000002</v>
      </c>
      <c r="C290" s="6">
        <f>ROUND(C$136*(1-Loads!$B260),3)</f>
        <v>1.718</v>
      </c>
      <c r="D290" s="6">
        <f>ROUND(D$136*(1-Loads!$B260),3)</f>
        <v>0.6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12.603</v>
      </c>
      <c r="C291" s="6">
        <f>ROUND(C$136*(1-Loads!$B261),3)</f>
        <v>0.91200000000000003</v>
      </c>
      <c r="D291" s="6">
        <f>ROUND(D$136*(1-Loads!$B261),3)</f>
        <v>0.31900000000000001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-0.75600000000000001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-0.75600000000000001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-0.75600000000000001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-0.69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-0.69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-0.75600000000000001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0.248</v>
      </c>
      <c r="H300" s="10"/>
    </row>
    <row r="301" spans="1:8" x14ac:dyDescent="0.25">
      <c r="A301" s="11" t="s">
        <v>285</v>
      </c>
      <c r="B301" s="6">
        <f>ROUND(B$139*(1-Loads!$B271),3)</f>
        <v>-0.75600000000000001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0.248</v>
      </c>
      <c r="H301" s="10"/>
    </row>
    <row r="302" spans="1:8" x14ac:dyDescent="0.25">
      <c r="A302" s="11" t="s">
        <v>286</v>
      </c>
      <c r="B302" s="6">
        <f>ROUND(B$139*(1-Loads!$B272),3)</f>
        <v>-0.75600000000000001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0.248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-5.9219999999999997</v>
      </c>
      <c r="C304" s="6">
        <f>ROUND(C$140*(1-Loads!$B274),3)</f>
        <v>-0.623</v>
      </c>
      <c r="D304" s="6">
        <f>ROUND(D$140*(1-Loads!$B274),3)</f>
        <v>-9.6000000000000002E-2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0.248</v>
      </c>
      <c r="H304" s="10"/>
    </row>
    <row r="305" spans="1:8" x14ac:dyDescent="0.25">
      <c r="A305" s="11" t="s">
        <v>288</v>
      </c>
      <c r="B305" s="6">
        <f>ROUND(B$140*(1-Loads!$B275),3)</f>
        <v>-5.9219999999999997</v>
      </c>
      <c r="C305" s="6">
        <f>ROUND(C$140*(1-Loads!$B275),3)</f>
        <v>-0.623</v>
      </c>
      <c r="D305" s="6">
        <f>ROUND(D$140*(1-Loads!$B275),3)</f>
        <v>-9.6000000000000002E-2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0.248</v>
      </c>
      <c r="H305" s="10"/>
    </row>
    <row r="306" spans="1:8" x14ac:dyDescent="0.25">
      <c r="A306" s="11" t="s">
        <v>289</v>
      </c>
      <c r="B306" s="6">
        <f>ROUND(B$140*(1-Loads!$B276),3)</f>
        <v>-5.9219999999999997</v>
      </c>
      <c r="C306" s="6">
        <f>ROUND(C$140*(1-Loads!$B276),3)</f>
        <v>-0.623</v>
      </c>
      <c r="D306" s="6">
        <f>ROUND(D$140*(1-Loads!$B276),3)</f>
        <v>-9.6000000000000002E-2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0.248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-0.69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0.216</v>
      </c>
      <c r="H308" s="10"/>
    </row>
    <row r="309" spans="1:8" x14ac:dyDescent="0.25">
      <c r="A309" s="11" t="s">
        <v>291</v>
      </c>
      <c r="B309" s="6">
        <f>ROUND(B$141*(1-Loads!$B279),3)</f>
        <v>-0.69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0.216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-5.4480000000000004</v>
      </c>
      <c r="C311" s="6">
        <f>ROUND(C$142*(1-Loads!$B281),3)</f>
        <v>-0.56499999999999995</v>
      </c>
      <c r="D311" s="6">
        <f>ROUND(D$142*(1-Loads!$B281),3)</f>
        <v>-8.5999999999999993E-2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0.216</v>
      </c>
      <c r="H311" s="10"/>
    </row>
    <row r="312" spans="1:8" x14ac:dyDescent="0.25">
      <c r="A312" s="11" t="s">
        <v>293</v>
      </c>
      <c r="B312" s="6">
        <f>ROUND(B$142*(1-Loads!$B282),3)</f>
        <v>-5.4480000000000004</v>
      </c>
      <c r="C312" s="6">
        <f>ROUND(C$142*(1-Loads!$B282),3)</f>
        <v>-0.56499999999999995</v>
      </c>
      <c r="D312" s="6">
        <f>ROUND(D$142*(1-Loads!$B282),3)</f>
        <v>-8.5999999999999993E-2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0.216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-0.48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39.08</v>
      </c>
      <c r="F314" s="36">
        <f>ROUND(F$143*(1-Loads!$B284),2)</f>
        <v>0</v>
      </c>
      <c r="G314" s="6">
        <f>ROUND(G$143*(1-Loads!$B284),3)</f>
        <v>0.17799999999999999</v>
      </c>
      <c r="H314" s="10"/>
    </row>
    <row r="315" spans="1:8" x14ac:dyDescent="0.25">
      <c r="A315" s="11" t="s">
        <v>295</v>
      </c>
      <c r="B315" s="6">
        <f>ROUND(B$143*(1-Loads!$B285),3)</f>
        <v>-0.48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0.17799999999999999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-3.93</v>
      </c>
      <c r="C317" s="6">
        <f>ROUND(C$144*(1-Loads!$B287),3)</f>
        <v>-0.376</v>
      </c>
      <c r="D317" s="6">
        <f>ROUND(D$144*(1-Loads!$B287),3)</f>
        <v>-5.1999999999999998E-2</v>
      </c>
      <c r="E317" s="36">
        <f>ROUND(E$144*(1-Loads!$C287),2)</f>
        <v>39.08</v>
      </c>
      <c r="F317" s="36">
        <f>ROUND(F$144*(1-Loads!$B287),2)</f>
        <v>0</v>
      </c>
      <c r="G317" s="6">
        <f>ROUND(G$144*(1-Loads!$B287),3)</f>
        <v>0.17799999999999999</v>
      </c>
      <c r="H317" s="10"/>
    </row>
    <row r="318" spans="1:8" x14ac:dyDescent="0.25">
      <c r="A318" s="11" t="s">
        <v>297</v>
      </c>
      <c r="B318" s="6">
        <f>ROUND(B$144*(1-Loads!$B288),3)</f>
        <v>-3.93</v>
      </c>
      <c r="C318" s="6">
        <f>ROUND(C$144*(1-Loads!$B288),3)</f>
        <v>-0.376</v>
      </c>
      <c r="D318" s="6">
        <f>ROUND(D$144*(1-Loads!$B288),3)</f>
        <v>-5.1999999999999998E-2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0.17799999999999999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WPD South Wales in April 16 (Finals)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1905</v>
      </c>
      <c r="C15" s="37">
        <v>1</v>
      </c>
      <c r="D15" s="7">
        <f>Adjust!B$223</f>
        <v>2.9590000000000001</v>
      </c>
      <c r="E15" s="7">
        <f>Adjust!C$223</f>
        <v>0</v>
      </c>
      <c r="F15" s="7">
        <f>Adjust!D$223</f>
        <v>0</v>
      </c>
      <c r="G15" s="36">
        <f>Adjust!E$223</f>
        <v>4.13</v>
      </c>
      <c r="H15" s="36">
        <f>Adjust!F$223</f>
        <v>0</v>
      </c>
      <c r="I15" s="7">
        <f>Adjust!G$223</f>
        <v>0</v>
      </c>
      <c r="J15" s="13"/>
      <c r="K15" s="10"/>
    </row>
    <row r="16" spans="1:11" x14ac:dyDescent="0.25">
      <c r="A16" s="11" t="s">
        <v>172</v>
      </c>
      <c r="B16" s="13" t="s">
        <v>1906</v>
      </c>
      <c r="C16" s="37">
        <v>2</v>
      </c>
      <c r="D16" s="7">
        <f>Adjust!B$227</f>
        <v>3.2090000000000001</v>
      </c>
      <c r="E16" s="7">
        <f>Adjust!C$227</f>
        <v>0.189</v>
      </c>
      <c r="F16" s="7">
        <f>Adjust!D$227</f>
        <v>0</v>
      </c>
      <c r="G16" s="36">
        <f>Adjust!E$227</f>
        <v>4.13</v>
      </c>
      <c r="H16" s="36">
        <f>Adjust!F$227</f>
        <v>0</v>
      </c>
      <c r="I16" s="7">
        <f>Adjust!G$227</f>
        <v>0</v>
      </c>
      <c r="J16" s="13"/>
      <c r="K16" s="10"/>
    </row>
    <row r="17" spans="1:11" x14ac:dyDescent="0.25">
      <c r="A17" s="11" t="s">
        <v>211</v>
      </c>
      <c r="B17" s="13" t="s">
        <v>1907</v>
      </c>
      <c r="C17" s="37">
        <v>2</v>
      </c>
      <c r="D17" s="7">
        <f>Adjust!B$231</f>
        <v>0.315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/>
      <c r="K17" s="10"/>
    </row>
    <row r="18" spans="1:11" x14ac:dyDescent="0.25">
      <c r="A18" s="11" t="s">
        <v>173</v>
      </c>
      <c r="B18" s="13" t="s">
        <v>1908</v>
      </c>
      <c r="C18" s="37">
        <v>3</v>
      </c>
      <c r="D18" s="7">
        <f>Adjust!B$235</f>
        <v>2.1520000000000001</v>
      </c>
      <c r="E18" s="7">
        <f>Adjust!C$235</f>
        <v>0</v>
      </c>
      <c r="F18" s="7">
        <f>Adjust!D$235</f>
        <v>0</v>
      </c>
      <c r="G18" s="36">
        <f>Adjust!E$235</f>
        <v>7</v>
      </c>
      <c r="H18" s="36">
        <f>Adjust!F$235</f>
        <v>0</v>
      </c>
      <c r="I18" s="7">
        <f>Adjust!G$235</f>
        <v>0</v>
      </c>
      <c r="J18" s="13"/>
      <c r="K18" s="10"/>
    </row>
    <row r="19" spans="1:11" x14ac:dyDescent="0.25">
      <c r="A19" s="11" t="s">
        <v>174</v>
      </c>
      <c r="B19" s="13" t="s">
        <v>1909</v>
      </c>
      <c r="C19" s="37">
        <v>4</v>
      </c>
      <c r="D19" s="7">
        <f>Adjust!B$239</f>
        <v>2.9049999999999998</v>
      </c>
      <c r="E19" s="7">
        <f>Adjust!C$239</f>
        <v>0.249</v>
      </c>
      <c r="F19" s="7">
        <f>Adjust!D$239</f>
        <v>0</v>
      </c>
      <c r="G19" s="36">
        <f>Adjust!E$239</f>
        <v>7</v>
      </c>
      <c r="H19" s="36">
        <f>Adjust!F$239</f>
        <v>0</v>
      </c>
      <c r="I19" s="7">
        <f>Adjust!G$239</f>
        <v>0</v>
      </c>
      <c r="J19" s="13"/>
      <c r="K19" s="10"/>
    </row>
    <row r="20" spans="1:11" x14ac:dyDescent="0.25">
      <c r="A20" s="11" t="s">
        <v>212</v>
      </c>
      <c r="B20" s="13" t="s">
        <v>1910</v>
      </c>
      <c r="C20" s="37">
        <v>4</v>
      </c>
      <c r="D20" s="7">
        <f>Adjust!B$243</f>
        <v>0.32200000000000001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/>
      <c r="K20" s="10"/>
    </row>
    <row r="21" spans="1:11" x14ac:dyDescent="0.25">
      <c r="A21" s="11" t="s">
        <v>175</v>
      </c>
      <c r="B21" s="13">
        <v>300</v>
      </c>
      <c r="C21" s="37" t="s">
        <v>1574</v>
      </c>
      <c r="D21" s="7">
        <f>Adjust!B$247</f>
        <v>2.6320000000000001</v>
      </c>
      <c r="E21" s="7">
        <f>Adjust!C$247</f>
        <v>0.13400000000000001</v>
      </c>
      <c r="F21" s="7">
        <f>Adjust!D$247</f>
        <v>0</v>
      </c>
      <c r="G21" s="36">
        <f>Adjust!E$247</f>
        <v>38.39</v>
      </c>
      <c r="H21" s="36">
        <f>Adjust!F$247</f>
        <v>0</v>
      </c>
      <c r="I21" s="7">
        <f>Adjust!G$247</f>
        <v>0</v>
      </c>
      <c r="J21" s="13"/>
      <c r="K21" s="10"/>
    </row>
    <row r="22" spans="1:11" x14ac:dyDescent="0.25">
      <c r="A22" s="11" t="s">
        <v>176</v>
      </c>
      <c r="B22" s="13">
        <v>344</v>
      </c>
      <c r="C22" s="37" t="s">
        <v>1574</v>
      </c>
      <c r="D22" s="7">
        <f>Adjust!B$251</f>
        <v>2.5640000000000001</v>
      </c>
      <c r="E22" s="7">
        <f>Adjust!C$251</f>
        <v>0.11899999999999999</v>
      </c>
      <c r="F22" s="7">
        <f>Adjust!D$251</f>
        <v>0</v>
      </c>
      <c r="G22" s="36">
        <f>Adjust!E$251</f>
        <v>29.39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>
        <v>400</v>
      </c>
      <c r="C23" s="37" t="s">
        <v>1574</v>
      </c>
      <c r="D23" s="7">
        <f>Adjust!B$253</f>
        <v>2.1960000000000002</v>
      </c>
      <c r="E23" s="7">
        <f>Adjust!C$253</f>
        <v>6.6000000000000003E-2</v>
      </c>
      <c r="F23" s="7">
        <f>Adjust!D$253</f>
        <v>0</v>
      </c>
      <c r="G23" s="36">
        <f>Adjust!E$253</f>
        <v>161.56</v>
      </c>
      <c r="H23" s="36">
        <f>Adjust!F$253</f>
        <v>0</v>
      </c>
      <c r="I23" s="7">
        <f>Adjust!G$253</f>
        <v>0</v>
      </c>
      <c r="J23" s="13"/>
      <c r="K23" s="10"/>
    </row>
    <row r="24" spans="1:11" x14ac:dyDescent="0.25">
      <c r="A24" s="11" t="s">
        <v>177</v>
      </c>
      <c r="B24" s="13">
        <v>116</v>
      </c>
      <c r="C24" s="37"/>
      <c r="D24" s="7">
        <f>Adjust!B$255</f>
        <v>16.8</v>
      </c>
      <c r="E24" s="7">
        <f>Adjust!C$255</f>
        <v>1.98</v>
      </c>
      <c r="F24" s="7">
        <f>Adjust!D$255</f>
        <v>0.14899999999999999</v>
      </c>
      <c r="G24" s="36">
        <f>Adjust!E$255</f>
        <v>4.13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117</v>
      </c>
      <c r="C25" s="37"/>
      <c r="D25" s="7">
        <f>Adjust!B$259</f>
        <v>15.355</v>
      </c>
      <c r="E25" s="7">
        <f>Adjust!C$259</f>
        <v>1.8029999999999999</v>
      </c>
      <c r="F25" s="7">
        <f>Adjust!D$259</f>
        <v>0.13700000000000001</v>
      </c>
      <c r="G25" s="36">
        <f>Adjust!E$259</f>
        <v>7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>
        <v>300</v>
      </c>
      <c r="C26" s="37"/>
      <c r="D26" s="7">
        <f>Adjust!B$263</f>
        <v>12.61</v>
      </c>
      <c r="E26" s="7">
        <f>Adjust!C$263</f>
        <v>1.478</v>
      </c>
      <c r="F26" s="7">
        <f>Adjust!D$263</f>
        <v>0.10100000000000001</v>
      </c>
      <c r="G26" s="36">
        <f>Adjust!E$263</f>
        <v>10.61</v>
      </c>
      <c r="H26" s="36">
        <f>Adjust!F$263</f>
        <v>2.68</v>
      </c>
      <c r="I26" s="7">
        <f>Adjust!G$263</f>
        <v>0.47199999999999998</v>
      </c>
      <c r="J26" s="13"/>
      <c r="K26" s="10"/>
    </row>
    <row r="27" spans="1:11" x14ac:dyDescent="0.25">
      <c r="A27" s="11" t="s">
        <v>180</v>
      </c>
      <c r="B27" s="13">
        <v>344</v>
      </c>
      <c r="C27" s="37"/>
      <c r="D27" s="7">
        <f>Adjust!B$267</f>
        <v>10.851000000000001</v>
      </c>
      <c r="E27" s="7">
        <f>Adjust!C$267</f>
        <v>1.2609999999999999</v>
      </c>
      <c r="F27" s="7">
        <f>Adjust!D$267</f>
        <v>7.0999999999999994E-2</v>
      </c>
      <c r="G27" s="36">
        <f>Adjust!E$267</f>
        <v>8.17</v>
      </c>
      <c r="H27" s="36">
        <f>Adjust!F$267</f>
        <v>2.98</v>
      </c>
      <c r="I27" s="7">
        <f>Adjust!G$267</f>
        <v>0.41699999999999998</v>
      </c>
      <c r="J27" s="13"/>
      <c r="K27" s="10"/>
    </row>
    <row r="28" spans="1:11" x14ac:dyDescent="0.25">
      <c r="A28" s="11" t="s">
        <v>193</v>
      </c>
      <c r="B28" s="13">
        <v>400</v>
      </c>
      <c r="C28" s="37"/>
      <c r="D28" s="7">
        <f>Adjust!B$270</f>
        <v>9.4990000000000006</v>
      </c>
      <c r="E28" s="7">
        <f>Adjust!C$270</f>
        <v>1.109</v>
      </c>
      <c r="F28" s="7">
        <f>Adjust!D$270</f>
        <v>5.1999999999999998E-2</v>
      </c>
      <c r="G28" s="36">
        <f>Adjust!E$270</f>
        <v>81.06</v>
      </c>
      <c r="H28" s="36">
        <f>Adjust!F$270</f>
        <v>3.11</v>
      </c>
      <c r="I28" s="7">
        <f>Adjust!G$270</f>
        <v>0.33300000000000002</v>
      </c>
      <c r="J28" s="13"/>
      <c r="K28" s="10"/>
    </row>
    <row r="29" spans="1:11" x14ac:dyDescent="0.25">
      <c r="A29" s="11" t="s">
        <v>213</v>
      </c>
      <c r="B29" s="13">
        <v>718</v>
      </c>
      <c r="C29" s="37">
        <v>8</v>
      </c>
      <c r="D29" s="7">
        <f>Adjust!B$273</f>
        <v>2.4180000000000001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/>
      <c r="K29" s="10"/>
    </row>
    <row r="30" spans="1:11" x14ac:dyDescent="0.25">
      <c r="A30" s="11" t="s">
        <v>214</v>
      </c>
      <c r="B30" s="13">
        <v>701</v>
      </c>
      <c r="C30" s="37">
        <v>1</v>
      </c>
      <c r="D30" s="7">
        <f>Adjust!B$277</f>
        <v>2.6629999999999998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/>
      <c r="K30" s="10"/>
    </row>
    <row r="31" spans="1:11" x14ac:dyDescent="0.25">
      <c r="A31" s="11" t="s">
        <v>215</v>
      </c>
      <c r="B31" s="13">
        <v>719</v>
      </c>
      <c r="C31" s="37">
        <v>1</v>
      </c>
      <c r="D31" s="7">
        <f>Adjust!B$281</f>
        <v>3.8540000000000001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/>
      <c r="K31" s="10"/>
    </row>
    <row r="32" spans="1:11" x14ac:dyDescent="0.25">
      <c r="A32" s="11" t="s">
        <v>216</v>
      </c>
      <c r="B32" s="13">
        <v>720</v>
      </c>
      <c r="C32" s="37">
        <v>1</v>
      </c>
      <c r="D32" s="7">
        <f>Adjust!B$285</f>
        <v>2.1819999999999999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/>
      <c r="K32" s="10"/>
    </row>
    <row r="33" spans="1:11" x14ac:dyDescent="0.25">
      <c r="A33" s="11" t="s">
        <v>217</v>
      </c>
      <c r="B33" s="13">
        <v>700</v>
      </c>
      <c r="C33" s="37"/>
      <c r="D33" s="7">
        <f>Adjust!B$289</f>
        <v>34.901000000000003</v>
      </c>
      <c r="E33" s="7">
        <f>Adjust!C$289</f>
        <v>2.5270000000000001</v>
      </c>
      <c r="F33" s="7">
        <f>Adjust!D$289</f>
        <v>0.88300000000000001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>
        <v>697</v>
      </c>
      <c r="C34" s="37" t="s">
        <v>1575</v>
      </c>
      <c r="D34" s="7">
        <f>Adjust!B$293</f>
        <v>-0.75600000000000001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>
        <v>717</v>
      </c>
      <c r="C35" s="37">
        <v>8</v>
      </c>
      <c r="D35" s="7">
        <f>Adjust!B$297</f>
        <v>-0.69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/>
      <c r="K35" s="10"/>
    </row>
    <row r="36" spans="1:11" x14ac:dyDescent="0.25">
      <c r="A36" s="11" t="s">
        <v>183</v>
      </c>
      <c r="B36" s="13">
        <v>697</v>
      </c>
      <c r="C36" s="37"/>
      <c r="D36" s="7">
        <f>Adjust!B$300</f>
        <v>-0.75600000000000001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0.248</v>
      </c>
      <c r="J36" s="13"/>
      <c r="K36" s="10"/>
    </row>
    <row r="37" spans="1:11" x14ac:dyDescent="0.25">
      <c r="A37" s="11" t="s">
        <v>184</v>
      </c>
      <c r="B37" s="13">
        <v>603</v>
      </c>
      <c r="C37" s="37"/>
      <c r="D37" s="7">
        <f>Adjust!B$304</f>
        <v>-5.9219999999999997</v>
      </c>
      <c r="E37" s="7">
        <f>Adjust!C$304</f>
        <v>-0.623</v>
      </c>
      <c r="F37" s="7">
        <f>Adjust!D$304</f>
        <v>-9.6000000000000002E-2</v>
      </c>
      <c r="G37" s="36">
        <f>Adjust!E$304</f>
        <v>0</v>
      </c>
      <c r="H37" s="36">
        <f>Adjust!F$304</f>
        <v>0</v>
      </c>
      <c r="I37" s="7">
        <f>Adjust!G$304</f>
        <v>0.248</v>
      </c>
      <c r="J37" s="13"/>
      <c r="K37" s="10"/>
    </row>
    <row r="38" spans="1:11" x14ac:dyDescent="0.25">
      <c r="A38" s="11" t="s">
        <v>185</v>
      </c>
      <c r="B38" s="13">
        <v>602</v>
      </c>
      <c r="C38" s="37"/>
      <c r="D38" s="7">
        <f>Adjust!B$308</f>
        <v>-0.69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0.216</v>
      </c>
      <c r="J38" s="13"/>
      <c r="K38" s="10"/>
    </row>
    <row r="39" spans="1:11" x14ac:dyDescent="0.25">
      <c r="A39" s="11" t="s">
        <v>186</v>
      </c>
      <c r="B39" s="13">
        <v>604</v>
      </c>
      <c r="C39" s="37"/>
      <c r="D39" s="7">
        <f>Adjust!B$311</f>
        <v>-5.4480000000000004</v>
      </c>
      <c r="E39" s="7">
        <f>Adjust!C$311</f>
        <v>-0.56499999999999995</v>
      </c>
      <c r="F39" s="7">
        <f>Adjust!D$311</f>
        <v>-8.5999999999999993E-2</v>
      </c>
      <c r="G39" s="36">
        <f>Adjust!E$311</f>
        <v>0</v>
      </c>
      <c r="H39" s="36">
        <f>Adjust!F$311</f>
        <v>0</v>
      </c>
      <c r="I39" s="7">
        <f>Adjust!G$311</f>
        <v>0.216</v>
      </c>
      <c r="J39" s="13"/>
      <c r="K39" s="10"/>
    </row>
    <row r="40" spans="1:11" x14ac:dyDescent="0.25">
      <c r="A40" s="11" t="s">
        <v>194</v>
      </c>
      <c r="B40" s="13">
        <v>698</v>
      </c>
      <c r="C40" s="37"/>
      <c r="D40" s="7">
        <f>Adjust!B$314</f>
        <v>-0.48</v>
      </c>
      <c r="E40" s="7">
        <f>Adjust!C$314</f>
        <v>0</v>
      </c>
      <c r="F40" s="7">
        <f>Adjust!D$314</f>
        <v>0</v>
      </c>
      <c r="G40" s="36">
        <f>Adjust!E$314</f>
        <v>39.08</v>
      </c>
      <c r="H40" s="36">
        <f>Adjust!F$314</f>
        <v>0</v>
      </c>
      <c r="I40" s="7">
        <f>Adjust!G$314</f>
        <v>0.17799999999999999</v>
      </c>
      <c r="J40" s="13"/>
      <c r="K40" s="10"/>
    </row>
    <row r="41" spans="1:11" x14ac:dyDescent="0.25">
      <c r="A41" s="11" t="s">
        <v>195</v>
      </c>
      <c r="B41" s="13">
        <v>606</v>
      </c>
      <c r="C41" s="37"/>
      <c r="D41" s="7">
        <f>Adjust!B$317</f>
        <v>-3.93</v>
      </c>
      <c r="E41" s="7">
        <f>Adjust!C$317</f>
        <v>-0.376</v>
      </c>
      <c r="F41" s="7">
        <f>Adjust!D$317</f>
        <v>-5.1999999999999998E-2</v>
      </c>
      <c r="G41" s="36">
        <f>Adjust!E$317</f>
        <v>39.08</v>
      </c>
      <c r="H41" s="36">
        <f>Adjust!F$317</f>
        <v>0</v>
      </c>
      <c r="I41" s="7">
        <f>Adjust!G$317</f>
        <v>0.17799999999999999</v>
      </c>
      <c r="J41" s="13"/>
      <c r="K41" s="10"/>
    </row>
    <row r="42" spans="1:11" x14ac:dyDescent="0.25">
      <c r="A42" s="11" t="s">
        <v>229</v>
      </c>
      <c r="B42" s="13"/>
      <c r="C42" s="37">
        <v>1</v>
      </c>
      <c r="D42" s="7">
        <f>Adjust!B$224</f>
        <v>2.012</v>
      </c>
      <c r="E42" s="7">
        <f>Adjust!C$224</f>
        <v>0</v>
      </c>
      <c r="F42" s="7">
        <f>Adjust!D$224</f>
        <v>0</v>
      </c>
      <c r="G42" s="36">
        <f>Adjust!E$224</f>
        <v>2.81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/>
      <c r="C43" s="37">
        <v>2</v>
      </c>
      <c r="D43" s="7">
        <f>Adjust!B$228</f>
        <v>2.1819999999999999</v>
      </c>
      <c r="E43" s="7">
        <f>Adjust!C$228</f>
        <v>0.128</v>
      </c>
      <c r="F43" s="7">
        <f>Adjust!D$228</f>
        <v>0</v>
      </c>
      <c r="G43" s="36">
        <f>Adjust!E$228</f>
        <v>2.81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/>
      <c r="C44" s="37">
        <v>2</v>
      </c>
      <c r="D44" s="7">
        <f>Adjust!B$232</f>
        <v>0.214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/>
      <c r="C45" s="37">
        <v>3</v>
      </c>
      <c r="D45" s="7">
        <f>Adjust!B$236</f>
        <v>1.4630000000000001</v>
      </c>
      <c r="E45" s="7">
        <f>Adjust!C$236</f>
        <v>0</v>
      </c>
      <c r="F45" s="7">
        <f>Adjust!D$236</f>
        <v>0</v>
      </c>
      <c r="G45" s="36">
        <f>Adjust!E$236</f>
        <v>4.76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/>
      <c r="C46" s="37">
        <v>4</v>
      </c>
      <c r="D46" s="7">
        <f>Adjust!B$240</f>
        <v>1.9750000000000001</v>
      </c>
      <c r="E46" s="7">
        <f>Adjust!C$240</f>
        <v>0.16900000000000001</v>
      </c>
      <c r="F46" s="7">
        <f>Adjust!D$240</f>
        <v>0</v>
      </c>
      <c r="G46" s="36">
        <f>Adjust!E$240</f>
        <v>4.76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/>
      <c r="C47" s="37">
        <v>4</v>
      </c>
      <c r="D47" s="7">
        <f>Adjust!B$244</f>
        <v>0.219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/>
      <c r="C48" s="37" t="s">
        <v>1574</v>
      </c>
      <c r="D48" s="7">
        <f>Adjust!B$248</f>
        <v>1.7889999999999999</v>
      </c>
      <c r="E48" s="7">
        <f>Adjust!C$248</f>
        <v>9.0999999999999998E-2</v>
      </c>
      <c r="F48" s="7">
        <f>Adjust!D$248</f>
        <v>0</v>
      </c>
      <c r="G48" s="36">
        <f>Adjust!E$248</f>
        <v>26.1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11.422000000000001</v>
      </c>
      <c r="E49" s="7">
        <f>Adjust!C$256</f>
        <v>1.3460000000000001</v>
      </c>
      <c r="F49" s="7">
        <f>Adjust!D$256</f>
        <v>0.10100000000000001</v>
      </c>
      <c r="G49" s="36">
        <f>Adjust!E$256</f>
        <v>2.81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10.439</v>
      </c>
      <c r="E50" s="7">
        <f>Adjust!C$260</f>
        <v>1.226</v>
      </c>
      <c r="F50" s="7">
        <f>Adjust!D$260</f>
        <v>9.2999999999999999E-2</v>
      </c>
      <c r="G50" s="36">
        <f>Adjust!E$260</f>
        <v>4.76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/>
      <c r="C51" s="37"/>
      <c r="D51" s="7">
        <f>Adjust!B$264</f>
        <v>8.5730000000000004</v>
      </c>
      <c r="E51" s="7">
        <f>Adjust!C$264</f>
        <v>1.0049999999999999</v>
      </c>
      <c r="F51" s="7">
        <f>Adjust!D$264</f>
        <v>6.9000000000000006E-2</v>
      </c>
      <c r="G51" s="36">
        <f>Adjust!E$264</f>
        <v>7.21</v>
      </c>
      <c r="H51" s="36">
        <f>Adjust!F$264</f>
        <v>1.82</v>
      </c>
      <c r="I51" s="7">
        <f>Adjust!G$264</f>
        <v>0.32100000000000001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1.6439999999999999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1.8109999999999999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2.62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1.4830000000000001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/>
      <c r="C56" s="37"/>
      <c r="D56" s="7">
        <f>Adjust!B$290</f>
        <v>23.728000000000002</v>
      </c>
      <c r="E56" s="7">
        <f>Adjust!C$290</f>
        <v>1.718</v>
      </c>
      <c r="F56" s="7">
        <f>Adjust!D$290</f>
        <v>0.6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/>
      <c r="C57" s="37" t="s">
        <v>1575</v>
      </c>
      <c r="D57" s="7">
        <f>Adjust!B$294</f>
        <v>-0.75600000000000001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/>
      <c r="C58" s="37"/>
      <c r="D58" s="7">
        <f>Adjust!B$301</f>
        <v>-0.75600000000000001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0.248</v>
      </c>
      <c r="J58" s="13"/>
      <c r="K58" s="10"/>
    </row>
    <row r="59" spans="1:11" x14ac:dyDescent="0.25">
      <c r="A59" s="11" t="s">
        <v>288</v>
      </c>
      <c r="B59" s="13"/>
      <c r="C59" s="37"/>
      <c r="D59" s="7">
        <f>Adjust!B$305</f>
        <v>-5.9219999999999997</v>
      </c>
      <c r="E59" s="7">
        <f>Adjust!C$305</f>
        <v>-0.623</v>
      </c>
      <c r="F59" s="7">
        <f>Adjust!D$305</f>
        <v>-9.6000000000000002E-2</v>
      </c>
      <c r="G59" s="36">
        <f>Adjust!E$305</f>
        <v>0</v>
      </c>
      <c r="H59" s="36">
        <f>Adjust!F$305</f>
        <v>0</v>
      </c>
      <c r="I59" s="7">
        <f>Adjust!G$305</f>
        <v>0.248</v>
      </c>
      <c r="J59" s="13"/>
      <c r="K59" s="10"/>
    </row>
    <row r="60" spans="1:11" x14ac:dyDescent="0.25">
      <c r="A60" s="11" t="s">
        <v>230</v>
      </c>
      <c r="B60" s="13"/>
      <c r="C60" s="37">
        <v>1</v>
      </c>
      <c r="D60" s="7">
        <f>Adjust!B$225</f>
        <v>1.0680000000000001</v>
      </c>
      <c r="E60" s="7">
        <f>Adjust!C$225</f>
        <v>0</v>
      </c>
      <c r="F60" s="7">
        <f>Adjust!D$225</f>
        <v>0</v>
      </c>
      <c r="G60" s="36">
        <f>Adjust!E$225</f>
        <v>1.49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/>
      <c r="C61" s="37">
        <v>2</v>
      </c>
      <c r="D61" s="7">
        <f>Adjust!B$229</f>
        <v>1.159</v>
      </c>
      <c r="E61" s="7">
        <f>Adjust!C$229</f>
        <v>6.8000000000000005E-2</v>
      </c>
      <c r="F61" s="7">
        <f>Adjust!D$229</f>
        <v>0</v>
      </c>
      <c r="G61" s="36">
        <f>Adjust!E$229</f>
        <v>1.49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/>
      <c r="C62" s="37">
        <v>2</v>
      </c>
      <c r="D62" s="7">
        <f>Adjust!B$233</f>
        <v>0.114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/>
      <c r="C63" s="37">
        <v>3</v>
      </c>
      <c r="D63" s="7">
        <f>Adjust!B$237</f>
        <v>0.77700000000000002</v>
      </c>
      <c r="E63" s="7">
        <f>Adjust!C$237</f>
        <v>0</v>
      </c>
      <c r="F63" s="7">
        <f>Adjust!D$237</f>
        <v>0</v>
      </c>
      <c r="G63" s="36">
        <f>Adjust!E$237</f>
        <v>2.5299999999999998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/>
      <c r="C64" s="37">
        <v>4</v>
      </c>
      <c r="D64" s="7">
        <f>Adjust!B$241</f>
        <v>1.0489999999999999</v>
      </c>
      <c r="E64" s="7">
        <f>Adjust!C$241</f>
        <v>0.09</v>
      </c>
      <c r="F64" s="7">
        <f>Adjust!D$241</f>
        <v>0</v>
      </c>
      <c r="G64" s="36">
        <f>Adjust!E$241</f>
        <v>2.5299999999999998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/>
      <c r="C65" s="37">
        <v>4</v>
      </c>
      <c r="D65" s="7">
        <f>Adjust!B$245</f>
        <v>0.11600000000000001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/>
      <c r="C66" s="37" t="s">
        <v>1574</v>
      </c>
      <c r="D66" s="7">
        <f>Adjust!B$249</f>
        <v>0.95</v>
      </c>
      <c r="E66" s="7">
        <f>Adjust!C$249</f>
        <v>4.8000000000000001E-2</v>
      </c>
      <c r="F66" s="7">
        <f>Adjust!D$249</f>
        <v>0</v>
      </c>
      <c r="G66" s="36">
        <f>Adjust!E$249</f>
        <v>13.86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6.0659999999999998</v>
      </c>
      <c r="E67" s="7">
        <f>Adjust!C$257</f>
        <v>0.71499999999999997</v>
      </c>
      <c r="F67" s="7">
        <f>Adjust!D$257</f>
        <v>5.3999999999999999E-2</v>
      </c>
      <c r="G67" s="36">
        <f>Adjust!E$257</f>
        <v>1.49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5.5449999999999999</v>
      </c>
      <c r="E68" s="7">
        <f>Adjust!C$261</f>
        <v>0.65100000000000002</v>
      </c>
      <c r="F68" s="7">
        <f>Adjust!D$261</f>
        <v>4.9000000000000002E-2</v>
      </c>
      <c r="G68" s="36">
        <f>Adjust!E$261</f>
        <v>2.5299999999999998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/>
      <c r="C69" s="37"/>
      <c r="D69" s="7">
        <f>Adjust!B$265</f>
        <v>4.5529999999999999</v>
      </c>
      <c r="E69" s="7">
        <f>Adjust!C$265</f>
        <v>0.53400000000000003</v>
      </c>
      <c r="F69" s="7">
        <f>Adjust!D$265</f>
        <v>3.5999999999999997E-2</v>
      </c>
      <c r="G69" s="36">
        <f>Adjust!E$265</f>
        <v>3.83</v>
      </c>
      <c r="H69" s="36">
        <f>Adjust!F$265</f>
        <v>0.97</v>
      </c>
      <c r="I69" s="7">
        <f>Adjust!G$265</f>
        <v>0.17</v>
      </c>
      <c r="J69" s="13"/>
      <c r="K69" s="10"/>
    </row>
    <row r="70" spans="1:11" x14ac:dyDescent="0.25">
      <c r="A70" s="11" t="s">
        <v>261</v>
      </c>
      <c r="B70" s="13"/>
      <c r="C70" s="37"/>
      <c r="D70" s="7">
        <f>Adjust!B$268</f>
        <v>5.9710000000000001</v>
      </c>
      <c r="E70" s="7">
        <f>Adjust!C$268</f>
        <v>0.69399999999999995</v>
      </c>
      <c r="F70" s="7">
        <f>Adjust!D$268</f>
        <v>3.9E-2</v>
      </c>
      <c r="G70" s="36">
        <f>Adjust!E$268</f>
        <v>4.5</v>
      </c>
      <c r="H70" s="36">
        <f>Adjust!F$268</f>
        <v>1.64</v>
      </c>
      <c r="I70" s="7">
        <f>Adjust!G$268</f>
        <v>0.22900000000000001</v>
      </c>
      <c r="J70" s="13"/>
      <c r="K70" s="10"/>
    </row>
    <row r="71" spans="1:11" x14ac:dyDescent="0.25">
      <c r="A71" s="11" t="s">
        <v>263</v>
      </c>
      <c r="B71" s="13"/>
      <c r="C71" s="37"/>
      <c r="D71" s="7">
        <f>Adjust!B$271</f>
        <v>6.28</v>
      </c>
      <c r="E71" s="7">
        <f>Adjust!C$271</f>
        <v>0.73299999999999998</v>
      </c>
      <c r="F71" s="7">
        <f>Adjust!D$271</f>
        <v>3.4000000000000002E-2</v>
      </c>
      <c r="G71" s="36">
        <f>Adjust!E$271</f>
        <v>53.59</v>
      </c>
      <c r="H71" s="36">
        <f>Adjust!F$271</f>
        <v>2.06</v>
      </c>
      <c r="I71" s="7">
        <f>Adjust!G$271</f>
        <v>0.22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0.873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0.96199999999999997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1.3919999999999999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0.78800000000000003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/>
      <c r="C76" s="37"/>
      <c r="D76" s="7">
        <f>Adjust!B$291</f>
        <v>12.603</v>
      </c>
      <c r="E76" s="7">
        <f>Adjust!C$291</f>
        <v>0.91200000000000003</v>
      </c>
      <c r="F76" s="7">
        <f>Adjust!D$291</f>
        <v>0.31900000000000001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/>
      <c r="C77" s="37" t="s">
        <v>1575</v>
      </c>
      <c r="D77" s="7">
        <f>Adjust!B$295</f>
        <v>-0.75600000000000001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/>
      <c r="C78" s="37">
        <v>8</v>
      </c>
      <c r="D78" s="7">
        <f>Adjust!B$298</f>
        <v>-0.69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/>
      <c r="C79" s="37"/>
      <c r="D79" s="7">
        <f>Adjust!B$302</f>
        <v>-0.75600000000000001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0.248</v>
      </c>
      <c r="J79" s="13"/>
      <c r="K79" s="10"/>
    </row>
    <row r="80" spans="1:11" x14ac:dyDescent="0.25">
      <c r="A80" s="11" t="s">
        <v>289</v>
      </c>
      <c r="B80" s="13"/>
      <c r="C80" s="37"/>
      <c r="D80" s="7">
        <f>Adjust!B$306</f>
        <v>-5.9219999999999997</v>
      </c>
      <c r="E80" s="7">
        <f>Adjust!C$306</f>
        <v>-0.623</v>
      </c>
      <c r="F80" s="7">
        <f>Adjust!D$306</f>
        <v>-9.6000000000000002E-2</v>
      </c>
      <c r="G80" s="36">
        <f>Adjust!E$306</f>
        <v>0</v>
      </c>
      <c r="H80" s="36">
        <f>Adjust!F$306</f>
        <v>0</v>
      </c>
      <c r="I80" s="7">
        <f>Adjust!G$306</f>
        <v>0.248</v>
      </c>
      <c r="J80" s="13"/>
      <c r="K80" s="10"/>
    </row>
    <row r="81" spans="1:11" x14ac:dyDescent="0.25">
      <c r="A81" s="11" t="s">
        <v>291</v>
      </c>
      <c r="B81" s="13"/>
      <c r="C81" s="37"/>
      <c r="D81" s="7">
        <f>Adjust!B$309</f>
        <v>-0.69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0.216</v>
      </c>
      <c r="J81" s="13"/>
      <c r="K81" s="10"/>
    </row>
    <row r="82" spans="1:11" x14ac:dyDescent="0.25">
      <c r="A82" s="11" t="s">
        <v>293</v>
      </c>
      <c r="B82" s="13"/>
      <c r="C82" s="37"/>
      <c r="D82" s="7">
        <f>Adjust!B$312</f>
        <v>-5.4480000000000004</v>
      </c>
      <c r="E82" s="7">
        <f>Adjust!C$312</f>
        <v>-0.56499999999999995</v>
      </c>
      <c r="F82" s="7">
        <f>Adjust!D$312</f>
        <v>-8.5999999999999993E-2</v>
      </c>
      <c r="G82" s="36">
        <f>Adjust!E$312</f>
        <v>0</v>
      </c>
      <c r="H82" s="36">
        <f>Adjust!F$312</f>
        <v>0</v>
      </c>
      <c r="I82" s="7">
        <f>Adjust!G$312</f>
        <v>0.216</v>
      </c>
      <c r="J82" s="13"/>
      <c r="K82" s="10"/>
    </row>
    <row r="83" spans="1:11" x14ac:dyDescent="0.25">
      <c r="A83" s="11" t="s">
        <v>295</v>
      </c>
      <c r="B83" s="13"/>
      <c r="C83" s="37"/>
      <c r="D83" s="7">
        <f>Adjust!B$315</f>
        <v>-0.48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0.17799999999999999</v>
      </c>
      <c r="J83" s="13"/>
      <c r="K83" s="10"/>
    </row>
    <row r="84" spans="1:11" x14ac:dyDescent="0.25">
      <c r="A84" s="11" t="s">
        <v>297</v>
      </c>
      <c r="B84" s="13"/>
      <c r="C84" s="37"/>
      <c r="D84" s="7">
        <f>Adjust!B$318</f>
        <v>-3.93</v>
      </c>
      <c r="E84" s="7">
        <f>Adjust!C$318</f>
        <v>-0.376</v>
      </c>
      <c r="F84" s="7">
        <f>Adjust!D$318</f>
        <v>-5.1999999999999998E-2</v>
      </c>
      <c r="G84" s="36">
        <f>Adjust!E$318</f>
        <v>0</v>
      </c>
      <c r="H84" s="36">
        <f>Adjust!F$318</f>
        <v>0</v>
      </c>
      <c r="I84" s="7">
        <f>Adjust!G$318</f>
        <v>0.17799999999999999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&amp;L&amp;A&amp;C&amp;R&amp;P of &amp;N</oddHeader>
    <oddFooter>&amp;C&amp;Z&amp;F&amp;A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WPD South Wales in April 16 (Finals)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96929565.490445644</v>
      </c>
      <c r="D14" s="33">
        <f>Adjust!F206</f>
        <v>-1223.4903984665871</v>
      </c>
      <c r="E14" s="29">
        <f>Adjust!F206/Revenue!B$58</f>
        <v>-5.5521690499815814E-6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3205162.7299342249</v>
      </c>
      <c r="C46" s="33">
        <f>Input!E187</f>
        <v>971007</v>
      </c>
      <c r="D46" s="17">
        <f>0.01*Input!F$58*(Adjust!$E223*Input!E187+Adjust!$F223*Input!F187)+10*(Adjust!$B223*Input!B187+Adjust!$C223*Input!C187+Adjust!$D223*Input!D187+Adjust!$G223*Input!G187)</f>
        <v>109478210.20025373</v>
      </c>
      <c r="E46" s="17">
        <f>10*(Adjust!$B223*Input!B187+Adjust!$C223*Input!C187+Adjust!$D223*Input!D187)</f>
        <v>94840765.178753719</v>
      </c>
      <c r="F46" s="17">
        <f>Adjust!E223*Input!$F$58*Input!$E187/100</f>
        <v>14637445.021500001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3.4156833653965641</v>
      </c>
      <c r="J46" s="35">
        <f>IF(C46&lt;&gt;0,D46/C46,"")</f>
        <v>112.74708647852562</v>
      </c>
      <c r="K46" s="6">
        <f>IF(B46&lt;&gt;0,0.1*E46/B46,0)</f>
        <v>2.9590000000000001</v>
      </c>
      <c r="L46" s="17">
        <f>Adjust!B223*Input!$B187*10</f>
        <v>94840765.178753719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0.13370190282363675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2749.2693562665727</v>
      </c>
      <c r="C47" s="33">
        <f>Input!E188</f>
        <v>969</v>
      </c>
      <c r="D47" s="17">
        <f>0.01*Input!F$58*(Adjust!$E224*Input!E188+Adjust!$F224*Input!F188)+10*(Adjust!$B224*Input!B188+Adjust!$C224*Input!C188+Adjust!$D224*Input!D188+Adjust!$G224*Input!G188)</f>
        <v>65253.847948083443</v>
      </c>
      <c r="E47" s="17">
        <f>10*(Adjust!$B224*Input!B188+Adjust!$C224*Input!C188+Adjust!$D224*Input!D188)</f>
        <v>55315.299448083446</v>
      </c>
      <c r="F47" s="17">
        <f>Adjust!E224*Input!$F$58*Input!$E188/100</f>
        <v>9938.5485000000008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2.3734978094942383</v>
      </c>
      <c r="J47" s="35">
        <f>IF(C47&lt;&gt;0,D47/C47,"")</f>
        <v>67.341432350963302</v>
      </c>
      <c r="K47" s="6">
        <f>IF(B47&lt;&gt;0,0.1*E47/B47,0)</f>
        <v>2.0120000000000005</v>
      </c>
      <c r="L47" s="17">
        <f>Adjust!B224*Input!$B188*10</f>
        <v>55315.299448083446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0.15230593769592254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11421.221723557299</v>
      </c>
      <c r="C48" s="33">
        <f>Input!E189</f>
        <v>4408</v>
      </c>
      <c r="D48" s="17">
        <f>0.01*Input!F$58*(Adjust!$E225*Input!E189+Adjust!$F225*Input!F189)+10*(Adjust!$B225*Input!B189+Adjust!$C225*Input!C189+Adjust!$D225*Input!D189+Adjust!$G225*Input!G189)</f>
        <v>145951.55600759198</v>
      </c>
      <c r="E48" s="17">
        <f>10*(Adjust!$B225*Input!B189+Adjust!$C225*Input!C189+Adjust!$D225*Input!D189)</f>
        <v>121978.64800759197</v>
      </c>
      <c r="F48" s="17">
        <f>Adjust!E225*Input!$F$58*Input!$E189/100</f>
        <v>23972.908000000003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1.277897930188622</v>
      </c>
      <c r="J48" s="35">
        <f>IF(C48&lt;&gt;0,D48/C48,"")</f>
        <v>33.110607079762246</v>
      </c>
      <c r="K48" s="6">
        <f>IF(B48&lt;&gt;0,0.1*E48/B48,0)</f>
        <v>1.0680000000000003</v>
      </c>
      <c r="L48" s="17">
        <f>Adjust!B225*Input!$B189*10</f>
        <v>121978.64800759197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0.16425250032108601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344680.89583602641</v>
      </c>
      <c r="C50" s="33">
        <f>Input!E191</f>
        <v>56457</v>
      </c>
      <c r="D50" s="17">
        <f>0.01*Input!F$58*(Adjust!$E227*Input!E191+Adjust!$F227*Input!F191)+10*(Adjust!$B227*Input!B191+Adjust!$C227*Input!C191+Adjust!$D227*Input!D191+Adjust!$G227*Input!G191)</f>
        <v>6589156.6505579026</v>
      </c>
      <c r="E50" s="17">
        <f>10*(Adjust!$B227*Input!B191+Adjust!$C227*Input!C191+Adjust!$D227*Input!D191)</f>
        <v>5738095.6040579025</v>
      </c>
      <c r="F50" s="17">
        <f>Adjust!E227*Input!$F$58*Input!$E191/100</f>
        <v>851061.04650000005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1.91166865647597</v>
      </c>
      <c r="J50" s="35">
        <f>IF(C50&lt;&gt;0,D50/C50,"")</f>
        <v>116.71106595387468</v>
      </c>
      <c r="K50" s="6">
        <f>IF(B50&lt;&gt;0,0.1*E50/B50,0)</f>
        <v>1.6647559157986123</v>
      </c>
      <c r="L50" s="17">
        <f>Adjust!B227*Input!$B191*10</f>
        <v>5404985.335552102</v>
      </c>
      <c r="M50" s="17">
        <f>Adjust!C227*Input!$C191*10</f>
        <v>333110.26850579958</v>
      </c>
      <c r="N50" s="17">
        <f>Adjust!D227*Input!$D191*10</f>
        <v>0</v>
      </c>
      <c r="O50" s="29">
        <f>IF(E50&lt;&gt;0,$L50/E50,"")</f>
        <v>0.94194759176368037</v>
      </c>
      <c r="P50" s="29">
        <f>IF(E50&lt;&gt;0,$M50/E50,"")</f>
        <v>5.8052408236319478E-2</v>
      </c>
      <c r="Q50" s="29">
        <f>IF(E50&lt;&gt;0,$N50/E50,"")</f>
        <v>0</v>
      </c>
      <c r="R50" s="29">
        <f>IF(D50&lt;&gt;0,$F50/D50,"")</f>
        <v>0.129160845861502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71.395881378111497</v>
      </c>
      <c r="C51" s="33">
        <f>Input!E192</f>
        <v>25</v>
      </c>
      <c r="D51" s="17">
        <f>0.01*Input!F$58*(Adjust!$E228*Input!E192+Adjust!$F228*Input!F192)+10*(Adjust!$B228*Input!B192+Adjust!$C228*Input!C192+Adjust!$D228*Input!D192+Adjust!$G228*Input!G192)</f>
        <v>1546.3400503952876</v>
      </c>
      <c r="E51" s="17">
        <f>10*(Adjust!$B228*Input!B192+Adjust!$C228*Input!C192+Adjust!$D228*Input!D192)</f>
        <v>1289.9275503952877</v>
      </c>
      <c r="F51" s="17">
        <f>Adjust!E228*Input!$F$58*Input!$E192/100</f>
        <v>256.41250000000002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2.1658673029133073</v>
      </c>
      <c r="J51" s="35">
        <f>IF(C51&lt;&gt;0,D51/C51,"")</f>
        <v>61.853602015811504</v>
      </c>
      <c r="K51" s="6">
        <f>IF(B51&lt;&gt;0,0.1*E51/B51,0)</f>
        <v>1.8067254377936046</v>
      </c>
      <c r="L51" s="17">
        <f>Adjust!B228*Input!$B192*10</f>
        <v>1273.2308053109577</v>
      </c>
      <c r="M51" s="17">
        <f>Adjust!C228*Input!$C192*10</f>
        <v>16.696745084329834</v>
      </c>
      <c r="N51" s="17">
        <f>Adjust!D228*Input!$D192*10</f>
        <v>0</v>
      </c>
      <c r="O51" s="29">
        <f>IF(E51&lt;&gt;0,$L51/E51,"")</f>
        <v>0.98705605979249511</v>
      </c>
      <c r="P51" s="29">
        <f>IF(E51&lt;&gt;0,$M51/E51,"")</f>
        <v>1.2943940207504874E-2</v>
      </c>
      <c r="Q51" s="29">
        <f>IF(E51&lt;&gt;0,$N51/E51,"")</f>
        <v>0</v>
      </c>
      <c r="R51" s="29">
        <f>IF(D51&lt;&gt;0,$F51/D51,"")</f>
        <v>0.16581896067068422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194.88102954772046</v>
      </c>
      <c r="C52" s="33">
        <f>Input!E193</f>
        <v>69</v>
      </c>
      <c r="D52" s="17">
        <f>0.01*Input!F$58*(Adjust!$E229*Input!E193+Adjust!$F229*Input!F193)+10*(Adjust!$B229*Input!B193+Adjust!$C229*Input!C193+Adjust!$D229*Input!D193+Adjust!$G229*Input!G193)</f>
        <v>1599.4467915897633</v>
      </c>
      <c r="E52" s="17">
        <f>10*(Adjust!$B229*Input!B193+Adjust!$C229*Input!C193+Adjust!$D229*Input!D193)</f>
        <v>1224.1902915897633</v>
      </c>
      <c r="F52" s="17">
        <f>Adjust!E229*Input!$F$58*Input!$E193/100</f>
        <v>375.25650000000002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0.82072985518485642</v>
      </c>
      <c r="J52" s="35">
        <f>IF(C52&lt;&gt;0,D52/C52,"")</f>
        <v>23.180388283909611</v>
      </c>
      <c r="K52" s="6">
        <f>IF(B52&lt;&gt;0,0.1*E52/B52,0)</f>
        <v>0.62817314462616602</v>
      </c>
      <c r="L52" s="17">
        <f>Adjust!B229*Input!$B193*10</f>
        <v>1159.7130256144694</v>
      </c>
      <c r="M52" s="17">
        <f>Adjust!C229*Input!$C193*10</f>
        <v>64.477265975293818</v>
      </c>
      <c r="N52" s="17">
        <f>Adjust!D229*Input!$D193*10</f>
        <v>0</v>
      </c>
      <c r="O52" s="29">
        <f>IF(E52&lt;&gt;0,$L52/E52,"")</f>
        <v>0.94733068345807403</v>
      </c>
      <c r="P52" s="29">
        <f>IF(E52&lt;&gt;0,$M52/E52,"")</f>
        <v>5.2669316541925908E-2</v>
      </c>
      <c r="Q52" s="29">
        <f>IF(E52&lt;&gt;0,$N52/E52,"")</f>
        <v>0</v>
      </c>
      <c r="R52" s="29">
        <f>IF(D52&lt;&gt;0,$F52/D52,"")</f>
        <v>0.23461643236472746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3505.0914495277148</v>
      </c>
      <c r="C54" s="33">
        <f>Input!E195</f>
        <v>1037</v>
      </c>
      <c r="D54" s="17">
        <f>0.01*Input!F$58*(Adjust!$E231*Input!E195+Adjust!$F231*Input!F195)+10*(Adjust!$B231*Input!B195+Adjust!$C231*Input!C195+Adjust!$D231*Input!D195+Adjust!$G231*Input!G195)</f>
        <v>11041.038066012301</v>
      </c>
      <c r="E54" s="17">
        <f>10*(Adjust!$B231*Input!B195+Adjust!$C231*Input!C195+Adjust!$D231*Input!D195)</f>
        <v>11041.038066012301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0.315</v>
      </c>
      <c r="J54" s="35">
        <f>IF(C54&lt;&gt;0,D54/C54,"")</f>
        <v>10.647095531352267</v>
      </c>
      <c r="K54" s="6">
        <f>IF(B54&lt;&gt;0,0.1*E54/B54,0)</f>
        <v>0.315</v>
      </c>
      <c r="L54" s="17">
        <f>Adjust!B231*Input!$B195*10</f>
        <v>11041.038066012301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817701.8606186664</v>
      </c>
      <c r="C58" s="33">
        <f>Input!E199</f>
        <v>63748</v>
      </c>
      <c r="D58" s="17">
        <f>0.01*Input!F$58*(Adjust!$E235*Input!E199+Adjust!$F235*Input!F199)+10*(Adjust!$B235*Input!B199+Adjust!$C235*Input!C199+Adjust!$D235*Input!D199+Adjust!$G235*Input!G199)</f>
        <v>19225705.4405137</v>
      </c>
      <c r="E58" s="17">
        <f>10*(Adjust!$B235*Input!B199+Adjust!$C235*Input!C199+Adjust!$D235*Input!D199)</f>
        <v>17596944.040513702</v>
      </c>
      <c r="F58" s="17">
        <f>Adjust!E235*Input!$F$58*Input!$E199/100</f>
        <v>1628761.4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2.3511876842212018</v>
      </c>
      <c r="J58" s="35">
        <f>IF(C58&lt;&gt;0,D58/C58,"")</f>
        <v>301.58915480507153</v>
      </c>
      <c r="K58" s="6">
        <f>IF(B58&lt;&gt;0,0.1*E58/B58,0)</f>
        <v>2.1520000000000001</v>
      </c>
      <c r="L58" s="17">
        <f>Adjust!B235*Input!$B199*10</f>
        <v>17596944.040513702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8.4717900471301524E-2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46.449960337838469</v>
      </c>
      <c r="C59" s="33">
        <f>Input!E200</f>
        <v>4</v>
      </c>
      <c r="D59" s="17">
        <f>0.01*Input!F$58*(Adjust!$E236*Input!E200+Adjust!$F236*Input!F200)+10*(Adjust!$B236*Input!B200+Adjust!$C236*Input!C200+Adjust!$D236*Input!D200+Adjust!$G236*Input!G200)</f>
        <v>749.05891974257679</v>
      </c>
      <c r="E59" s="17">
        <f>10*(Adjust!$B236*Input!B200+Adjust!$C236*Input!C200+Adjust!$D236*Input!D200)</f>
        <v>679.56291974257681</v>
      </c>
      <c r="F59" s="17">
        <f>Adjust!E236*Input!$F$58*Input!$E200/100</f>
        <v>69.495999999999995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1.6126147671484405</v>
      </c>
      <c r="J59" s="35">
        <f>IF(C59&lt;&gt;0,D59/C59,"")</f>
        <v>187.2647299356442</v>
      </c>
      <c r="K59" s="6">
        <f>IF(B59&lt;&gt;0,0.1*E59/B59,0)</f>
        <v>1.4630000000000001</v>
      </c>
      <c r="L59" s="17">
        <f>Adjust!B236*Input!$B200*10</f>
        <v>679.56291974257681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9.2777748409808861E-2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3399.7616807433574</v>
      </c>
      <c r="C60" s="33">
        <f>Input!E201</f>
        <v>123</v>
      </c>
      <c r="D60" s="17">
        <f>0.01*Input!F$58*(Adjust!$E237*Input!E201+Adjust!$F237*Input!F201)+10*(Adjust!$B237*Input!B201+Adjust!$C237*Input!C201+Adjust!$D237*Input!D201+Adjust!$G237*Input!G201)</f>
        <v>27551.991759375884</v>
      </c>
      <c r="E60" s="17">
        <f>10*(Adjust!$B237*Input!B201+Adjust!$C237*Input!C201+Adjust!$D237*Input!D201)</f>
        <v>26416.148259375885</v>
      </c>
      <c r="F60" s="17">
        <f>Adjust!E237*Input!$F$58*Input!$E201/100</f>
        <v>1135.8434999999999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0.81040950356707497</v>
      </c>
      <c r="J60" s="35">
        <f>IF(C60&lt;&gt;0,D60/C60,"")</f>
        <v>223.99993300305596</v>
      </c>
      <c r="K60" s="6">
        <f>IF(B60&lt;&gt;0,0.1*E60/B60,0)</f>
        <v>0.77700000000000002</v>
      </c>
      <c r="L60" s="17">
        <f>Adjust!B237*Input!$B201*10</f>
        <v>26416.148259375885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4.1225458758838179E-2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300525.34179623995</v>
      </c>
      <c r="C62" s="33">
        <f>Input!E203</f>
        <v>13464</v>
      </c>
      <c r="D62" s="17">
        <f>0.01*Input!F$58*(Adjust!$E239*Input!E203+Adjust!$F239*Input!F203)+10*(Adjust!$B239*Input!B203+Adjust!$C239*Input!C203+Adjust!$D239*Input!D203+Adjust!$G239*Input!G203)</f>
        <v>6615876.0098056132</v>
      </c>
      <c r="E62" s="17">
        <f>10*(Adjust!$B239*Input!B203+Adjust!$C239*Input!C203+Adjust!$D239*Input!D203)</f>
        <v>6271870.809805613</v>
      </c>
      <c r="F62" s="17">
        <f>Adjust!E239*Input!$F$58*Input!$E203/100</f>
        <v>344005.2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2.2014369804098792</v>
      </c>
      <c r="J62" s="35">
        <f>IF(C62&lt;&gt;0,D62/C62,"")</f>
        <v>491.37522354468308</v>
      </c>
      <c r="K62" s="6">
        <f>IF(B62&lt;&gt;0,0.1*E62/B62,0)</f>
        <v>2.08696902973927</v>
      </c>
      <c r="L62" s="17">
        <f>Adjust!B239*Input!$B203*10</f>
        <v>6041396.7126766918</v>
      </c>
      <c r="M62" s="17">
        <f>Adjust!C239*Input!$C203*10</f>
        <v>230474.09712892098</v>
      </c>
      <c r="N62" s="17">
        <f>Adjust!D239*Input!$D203*10</f>
        <v>0</v>
      </c>
      <c r="O62" s="29">
        <f>IF(E62&lt;&gt;0,$L62/E62,"")</f>
        <v>0.96325273524949018</v>
      </c>
      <c r="P62" s="29">
        <f>IF(E62&lt;&gt;0,$M62/E62,"")</f>
        <v>3.6747264750509774E-2</v>
      </c>
      <c r="Q62" s="29">
        <f>IF(E62&lt;&gt;0,$N62/E62,"")</f>
        <v>0</v>
      </c>
      <c r="R62" s="29">
        <f>IF(D62&lt;&gt;0,$F62/D62,"")</f>
        <v>5.1996923686317323E-2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0</v>
      </c>
      <c r="C63" s="33">
        <f>Input!E204</f>
        <v>0</v>
      </c>
      <c r="D63" s="17">
        <f>0.01*Input!F$58*(Adjust!$E240*Input!E204+Adjust!$F240*Input!F204)+10*(Adjust!$B240*Input!B204+Adjust!$C240*Input!C204+Adjust!$D240*Input!D204+Adjust!$G240*Input!G204)</f>
        <v>0</v>
      </c>
      <c r="E63" s="17">
        <f>10*(Adjust!$B240*Input!B204+Adjust!$C240*Input!C204+Adjust!$D240*Input!D204)</f>
        <v>0</v>
      </c>
      <c r="F63" s="17">
        <f>Adjust!E240*Input!$F$58*Input!$E204/100</f>
        <v>0</v>
      </c>
      <c r="G63" s="17">
        <f>Adjust!F240*Input!$F$58*Input!$F204/100</f>
        <v>0</v>
      </c>
      <c r="H63" s="17">
        <f>Adjust!G240*Input!$G204*10</f>
        <v>0</v>
      </c>
      <c r="I63" s="6" t="str">
        <f>IF(B63&lt;&gt;0,0.1*D63/B63,"")</f>
        <v/>
      </c>
      <c r="J63" s="35" t="str">
        <f>IF(C63&lt;&gt;0,D63/C63,"")</f>
        <v/>
      </c>
      <c r="K63" s="6">
        <f>IF(B63&lt;&gt;0,0.1*E63/B63,0)</f>
        <v>0</v>
      </c>
      <c r="L63" s="17">
        <f>Adjust!B240*Input!$B204*10</f>
        <v>0</v>
      </c>
      <c r="M63" s="17">
        <f>Adjust!C240*Input!$C204*10</f>
        <v>0</v>
      </c>
      <c r="N63" s="17">
        <f>Adjust!D240*Input!$D204*10</f>
        <v>0</v>
      </c>
      <c r="O63" s="29" t="str">
        <f>IF(E63&lt;&gt;0,$L63/E63,"")</f>
        <v/>
      </c>
      <c r="P63" s="29" t="str">
        <f>IF(E63&lt;&gt;0,$M63/E63,"")</f>
        <v/>
      </c>
      <c r="Q63" s="29" t="str">
        <f>IF(E63&lt;&gt;0,$N63/E63,"")</f>
        <v/>
      </c>
      <c r="R63" s="29" t="str">
        <f>IF(D63&lt;&gt;0,$F63/D63,"")</f>
        <v/>
      </c>
      <c r="S63" s="29" t="str">
        <f>IF(D63&lt;&gt;0,$G63/D63,"")</f>
        <v/>
      </c>
      <c r="T63" s="29" t="str">
        <f>IF(D63&lt;&gt;0,$H63/D63,"")</f>
        <v/>
      </c>
      <c r="U63" s="10"/>
    </row>
    <row r="64" spans="1:21" x14ac:dyDescent="0.25">
      <c r="A64" s="11" t="s">
        <v>242</v>
      </c>
      <c r="B64" s="17">
        <f>Input!B205+Input!C205+Input!D205</f>
        <v>1074.4183924922031</v>
      </c>
      <c r="C64" s="33">
        <f>Input!E205</f>
        <v>9</v>
      </c>
      <c r="D64" s="17">
        <f>0.01*Input!F$58*(Adjust!$E241*Input!E205+Adjust!$F241*Input!F205)+10*(Adjust!$B241*Input!B205+Adjust!$C241*Input!C205+Adjust!$D241*Input!D205+Adjust!$G241*Input!G205)</f>
        <v>9903.9830150740218</v>
      </c>
      <c r="E64" s="17">
        <f>10*(Adjust!$B241*Input!B205+Adjust!$C241*Input!C205+Adjust!$D241*Input!D205)</f>
        <v>9820.8725150740211</v>
      </c>
      <c r="F64" s="17">
        <f>Adjust!E241*Input!$F$58*Input!$E205/100</f>
        <v>83.110499999999988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0.92179946697495629</v>
      </c>
      <c r="J64" s="35">
        <f>IF(C64&lt;&gt;0,D64/C64,"")</f>
        <v>1100.4425572304469</v>
      </c>
      <c r="K64" s="6">
        <f>IF(B64&lt;&gt;0,0.1*E64/B64,0)</f>
        <v>0.91406407259035172</v>
      </c>
      <c r="L64" s="17">
        <f>Adjust!B241*Input!$B205*10</f>
        <v>9684.8142481342638</v>
      </c>
      <c r="M64" s="17">
        <f>Adjust!C241*Input!$C205*10</f>
        <v>136.05826693975695</v>
      </c>
      <c r="N64" s="17">
        <f>Adjust!D241*Input!$D205*10</f>
        <v>0</v>
      </c>
      <c r="O64" s="29">
        <f>IF(E64&lt;&gt;0,$L64/E64,"")</f>
        <v>0.986146010272415</v>
      </c>
      <c r="P64" s="29">
        <f>IF(E64&lt;&gt;0,$M64/E64,"")</f>
        <v>1.3853989727584958E-2</v>
      </c>
      <c r="Q64" s="29">
        <f>IF(E64&lt;&gt;0,$N64/E64,"")</f>
        <v>0</v>
      </c>
      <c r="R64" s="29">
        <f>IF(D64&lt;&gt;0,$F64/D64,"")</f>
        <v>8.3916238419941211E-3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2172.8083513223755</v>
      </c>
      <c r="C66" s="33">
        <f>Input!E207</f>
        <v>293</v>
      </c>
      <c r="D66" s="17">
        <f>0.01*Input!F$58*(Adjust!$E243*Input!E207+Adjust!$F243*Input!F207)+10*(Adjust!$B243*Input!B207+Adjust!$C243*Input!C207+Adjust!$D243*Input!D207+Adjust!$G243*Input!G207)</f>
        <v>6996.4428912580488</v>
      </c>
      <c r="E66" s="17">
        <f>10*(Adjust!$B243*Input!B207+Adjust!$C243*Input!C207+Adjust!$D243*Input!D207)</f>
        <v>6996.4428912580488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0.32200000000000001</v>
      </c>
      <c r="J66" s="35">
        <f>IF(C66&lt;&gt;0,D66/C66,"")</f>
        <v>23.878644680061601</v>
      </c>
      <c r="K66" s="6">
        <f>IF(B66&lt;&gt;0,0.1*E66/B66,0)</f>
        <v>0.32200000000000001</v>
      </c>
      <c r="L66" s="17">
        <f>Adjust!B243*Input!$B207*10</f>
        <v>6996.4428912580488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297740.48263879999</v>
      </c>
      <c r="C70" s="33">
        <f>Input!E211</f>
        <v>3072.5413698630141</v>
      </c>
      <c r="D70" s="17">
        <f>0.01*Input!F$58*(Adjust!$E247*Input!E211+Adjust!$F247*Input!F211)+10*(Adjust!$B247*Input!B211+Adjust!$C247*Input!C211+Adjust!$D247*Input!D211+Adjust!$G247*Input!G211)</f>
        <v>6714165.5685085645</v>
      </c>
      <c r="E70" s="17">
        <f>10*(Adjust!$B247*Input!B211+Adjust!$C247*Input!C211+Adjust!$D247*Input!D211)</f>
        <v>6283630.3178685643</v>
      </c>
      <c r="F70" s="17">
        <f>Adjust!E247*Input!$F$58*Input!$E211/100</f>
        <v>430535.25064000004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2.2550395260337401</v>
      </c>
      <c r="J70" s="35">
        <f>IF(C70&lt;&gt;0,D70/C70,"")</f>
        <v>2185.2156766266448</v>
      </c>
      <c r="K70" s="6">
        <f>IF(B70&lt;&gt;0,0.1*E70/B70,0)</f>
        <v>2.1104386820960017</v>
      </c>
      <c r="L70" s="17">
        <f>Adjust!B247*Input!$B211*10</f>
        <v>6200328.2799123023</v>
      </c>
      <c r="M70" s="17">
        <f>Adjust!C247*Input!$C211*10</f>
        <v>83302.037956262415</v>
      </c>
      <c r="N70" s="17">
        <f>Adjust!D247*Input!$D211*10</f>
        <v>0</v>
      </c>
      <c r="O70" s="29">
        <f>IF(E70&lt;&gt;0,$L70/E70,"")</f>
        <v>0.98674300782473179</v>
      </c>
      <c r="P70" s="29">
        <f>IF(E70&lt;&gt;0,$M70/E70,"")</f>
        <v>1.3256992175268332E-2</v>
      </c>
      <c r="Q70" s="29">
        <f>IF(E70&lt;&gt;0,$N70/E70,"")</f>
        <v>0</v>
      </c>
      <c r="R70" s="29">
        <f>IF(D70&lt;&gt;0,$F70/D70,"")</f>
        <v>6.4123418799699933E-2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0</v>
      </c>
      <c r="C71" s="33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6" t="str">
        <f>IF(B71&lt;&gt;0,0.1*D71/B71,"")</f>
        <v/>
      </c>
      <c r="J71" s="35" t="str">
        <f>IF(C71&lt;&gt;0,D71/C71,"")</f>
        <v/>
      </c>
      <c r="K71" s="6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29" t="str">
        <f>IF(E71&lt;&gt;0,$L71/E71,"")</f>
        <v/>
      </c>
      <c r="P71" s="29" t="str">
        <f>IF(E71&lt;&gt;0,$M71/E71,"")</f>
        <v/>
      </c>
      <c r="Q71" s="29" t="str">
        <f>IF(E71&lt;&gt;0,$N71/E71,"")</f>
        <v/>
      </c>
      <c r="R71" s="29" t="str">
        <f>IF(D71&lt;&gt;0,$F71/D71,"")</f>
        <v/>
      </c>
      <c r="S71" s="29" t="str">
        <f>IF(D71&lt;&gt;0,$G71/D71,"")</f>
        <v/>
      </c>
      <c r="T71" s="29" t="str">
        <f>IF(D71&lt;&gt;0,$H71/D71,"")</f>
        <v/>
      </c>
      <c r="U71" s="10"/>
    </row>
    <row r="72" spans="1:21" x14ac:dyDescent="0.25">
      <c r="A72" s="11" t="s">
        <v>248</v>
      </c>
      <c r="B72" s="17">
        <f>Input!B213+Input!C213+Input!D213</f>
        <v>956.68933150022679</v>
      </c>
      <c r="C72" s="33">
        <f>Input!E213</f>
        <v>12.357808219178084</v>
      </c>
      <c r="D72" s="17">
        <f>0.01*Input!F$58*(Adjust!$E249*Input!E213+Adjust!$F249*Input!F213)+10*(Adjust!$B249*Input!B213+Adjust!$C249*Input!C213+Adjust!$D249*Input!D213+Adjust!$G249*Input!G213)</f>
        <v>8428.9726831649805</v>
      </c>
      <c r="E72" s="17">
        <f>10*(Adjust!$B249*Input!B213+Adjust!$C249*Input!C213+Adjust!$D249*Input!D213)</f>
        <v>7803.8035231649801</v>
      </c>
      <c r="F72" s="17">
        <f>Adjust!E249*Input!$F$58*Input!$E213/100</f>
        <v>625.16916000000003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0.88105641043860461</v>
      </c>
      <c r="J72" s="35">
        <f>IF(C72&lt;&gt;0,D72/C72,"")</f>
        <v>682.07667036651833</v>
      </c>
      <c r="K72" s="6">
        <f>IF(B72&lt;&gt;0,0.1*E72/B72,0)</f>
        <v>0.81570926592517667</v>
      </c>
      <c r="L72" s="17">
        <f>Adjust!B249*Input!$B213*10</f>
        <v>7735.4357115771927</v>
      </c>
      <c r="M72" s="17">
        <f>Adjust!C249*Input!$C213*10</f>
        <v>68.367811587787514</v>
      </c>
      <c r="N72" s="17">
        <f>Adjust!D249*Input!$D213*10</f>
        <v>0</v>
      </c>
      <c r="O72" s="29">
        <f>IF(E72&lt;&gt;0,$L72/E72,"")</f>
        <v>0.99123916800508327</v>
      </c>
      <c r="P72" s="29">
        <f>IF(E72&lt;&gt;0,$M72/E72,"")</f>
        <v>8.7608319949167117E-3</v>
      </c>
      <c r="Q72" s="29">
        <f>IF(E72&lt;&gt;0,$N72/E72,"")</f>
        <v>0</v>
      </c>
      <c r="R72" s="29">
        <f>IF(D72&lt;&gt;0,$F72/D72,"")</f>
        <v>7.4169081274713111E-2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429.92498431999996</v>
      </c>
      <c r="C74" s="33">
        <f>Input!E215</f>
        <v>2.601643835616438</v>
      </c>
      <c r="D74" s="17">
        <f>0.01*Input!F$58*(Adjust!$E251*Input!E215+Adjust!$F251*Input!F215)+10*(Adjust!$B251*Input!B215+Adjust!$C251*Input!C215+Adjust!$D251*Input!D215+Adjust!$G251*Input!G215)</f>
        <v>9058.5226594007981</v>
      </c>
      <c r="E74" s="17">
        <f>10*(Adjust!$B251*Input!B215+Adjust!$C251*Input!C215+Adjust!$D251*Input!D215)</f>
        <v>8779.4352194007988</v>
      </c>
      <c r="F74" s="17">
        <f>Adjust!E251*Input!$F$58*Input!$E215/100</f>
        <v>279.08743999999996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2.1070007535683009</v>
      </c>
      <c r="J74" s="35">
        <f>IF(C74&lt;&gt;0,D74/C74,"")</f>
        <v>3481.8457989482854</v>
      </c>
      <c r="K74" s="6">
        <f>IF(B74&lt;&gt;0,0.1*E74/B74,0)</f>
        <v>2.0420853729370907</v>
      </c>
      <c r="L74" s="17">
        <f>Adjust!B251*Input!$B215*10</f>
        <v>8670.2257617119994</v>
      </c>
      <c r="M74" s="17">
        <f>Adjust!C251*Input!$C215*10</f>
        <v>109.2094576888</v>
      </c>
      <c r="N74" s="17">
        <f>Adjust!D251*Input!$D215*10</f>
        <v>0</v>
      </c>
      <c r="O74" s="29">
        <f>IF(E74&lt;&gt;0,$L74/E74,"")</f>
        <v>0.98756076501965995</v>
      </c>
      <c r="P74" s="29">
        <f>IF(E74&lt;&gt;0,$M74/E74,"")</f>
        <v>1.2439234980340068E-2</v>
      </c>
      <c r="Q74" s="29">
        <f>IF(E74&lt;&gt;0,$N74/E74,"")</f>
        <v>0</v>
      </c>
      <c r="R74" s="29">
        <f>IF(D74&lt;&gt;0,$F74/D74,"")</f>
        <v>3.0809377035709816E-2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649.93821551999997</v>
      </c>
      <c r="C76" s="33">
        <f>Input!E217</f>
        <v>8.4553424657534251</v>
      </c>
      <c r="D76" s="17">
        <f>0.01*Input!F$58*(Adjust!$E253*Input!E217+Adjust!$F253*Input!F217)+10*(Adjust!$B253*Input!B217+Adjust!$C253*Input!C217+Adjust!$D253*Input!D217+Adjust!$G253*Input!G217)</f>
        <v>16050.417414419202</v>
      </c>
      <c r="E76" s="17">
        <f>10*(Adjust!$B253*Input!B217+Adjust!$C253*Input!C217+Adjust!$D253*Input!D217)</f>
        <v>11064.352694419202</v>
      </c>
      <c r="F76" s="17">
        <f>Adjust!E253*Input!$F$58*Input!$E217/100</f>
        <v>4986.0647200000003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2.469529723156477</v>
      </c>
      <c r="J76" s="35">
        <f>IF(C76&lt;&gt;0,D76/C76,"")</f>
        <v>1898.2575193645935</v>
      </c>
      <c r="K76" s="6">
        <f>IF(B76&lt;&gt;0,0.1*E76/B76,0)</f>
        <v>1.7023699222805169</v>
      </c>
      <c r="L76" s="17">
        <f>Adjust!B253*Input!$B217*10</f>
        <v>10964.9408755392</v>
      </c>
      <c r="M76" s="17">
        <f>Adjust!C253*Input!$C217*10</f>
        <v>99.411818879999998</v>
      </c>
      <c r="N76" s="17">
        <f>Adjust!D253*Input!$D217*10</f>
        <v>0</v>
      </c>
      <c r="O76" s="29">
        <f>IF(E76&lt;&gt;0,$L76/E76,"")</f>
        <v>0.99101512563584992</v>
      </c>
      <c r="P76" s="29">
        <f>IF(E76&lt;&gt;0,$M76/E76,"")</f>
        <v>8.9848743641499033E-3</v>
      </c>
      <c r="Q76" s="29">
        <f>IF(E76&lt;&gt;0,$N76/E76,"")</f>
        <v>0</v>
      </c>
      <c r="R76" s="29">
        <f>IF(D76&lt;&gt;0,$F76/D76,"")</f>
        <v>0.31065015888749864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65951.795317422249</v>
      </c>
      <c r="C82" s="33">
        <f>Input!E223</f>
        <v>927.69077239940771</v>
      </c>
      <c r="D82" s="17">
        <f>0.01*Input!F$58*(Adjust!$E259*Input!E223+Adjust!$F259*Input!F223)+10*(Adjust!$B259*Input!B223+Adjust!$C259*Input!C223+Adjust!$D259*Input!D223+Adjust!$G259*Input!G223)</f>
        <v>1494162.3574229404</v>
      </c>
      <c r="E82" s="17">
        <f>10*(Adjust!$B259*Input!B223+Adjust!$C259*Input!C223+Adjust!$D259*Input!D223)</f>
        <v>1470459.8581881355</v>
      </c>
      <c r="F82" s="17">
        <f>Adjust!E259*Input!$F$58*Input!$E223/100</f>
        <v>23702.499234804865</v>
      </c>
      <c r="G82" s="17">
        <f>Adjust!F259*Input!$F$58*Input!$F223/100</f>
        <v>0</v>
      </c>
      <c r="H82" s="17">
        <f>Adjust!G259*Input!$G223*10</f>
        <v>0</v>
      </c>
      <c r="I82" s="6">
        <f>IF(B82&lt;&gt;0,0.1*D82/B82,"")</f>
        <v>2.2655370490395628</v>
      </c>
      <c r="J82" s="35">
        <f>IF(C82&lt;&gt;0,D82/C82,"")</f>
        <v>1610.6254388608322</v>
      </c>
      <c r="K82" s="6">
        <f>IF(B82&lt;&gt;0,0.1*E82/B82,0)</f>
        <v>2.2295979224081703</v>
      </c>
      <c r="L82" s="17">
        <f>Adjust!B259*Input!$B223*10</f>
        <v>810606.00085788756</v>
      </c>
      <c r="M82" s="17">
        <f>Adjust!C259*Input!$C223*10</f>
        <v>624158.62934371107</v>
      </c>
      <c r="N82" s="17">
        <f>Adjust!D259*Input!$D223*10</f>
        <v>35695.22798653684</v>
      </c>
      <c r="O82" s="29">
        <f>IF(E82&lt;&gt;0,$L82/E82,"")</f>
        <v>0.55126020363228168</v>
      </c>
      <c r="P82" s="29">
        <f>IF(E82&lt;&gt;0,$M82/E82,"")</f>
        <v>0.42446492222697191</v>
      </c>
      <c r="Q82" s="29">
        <f>IF(E82&lt;&gt;0,$N82/E82,"")</f>
        <v>2.4274874140746434E-2</v>
      </c>
      <c r="R82" s="29">
        <f>IF(D82&lt;&gt;0,$F82/D82,"")</f>
        <v>1.5863402740038102E-2</v>
      </c>
      <c r="S82" s="29">
        <f>IF(D82&lt;&gt;0,$G82/D82,"")</f>
        <v>0</v>
      </c>
      <c r="T82" s="29">
        <f>IF(D82&lt;&gt;0,$H82/D82,"")</f>
        <v>0</v>
      </c>
      <c r="U82" s="10"/>
    </row>
    <row r="83" spans="1:21" x14ac:dyDescent="0.25">
      <c r="A83" s="11" t="s">
        <v>255</v>
      </c>
      <c r="B83" s="17">
        <f>Input!B224+Input!C224+Input!D224</f>
        <v>0</v>
      </c>
      <c r="C83" s="33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6" t="str">
        <f>IF(B83&lt;&gt;0,0.1*D83/B83,"")</f>
        <v/>
      </c>
      <c r="J83" s="35" t="str">
        <f>IF(C83&lt;&gt;0,D83/C83,"")</f>
        <v/>
      </c>
      <c r="K83" s="6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29" t="str">
        <f>IF(E83&lt;&gt;0,$L83/E83,"")</f>
        <v/>
      </c>
      <c r="P83" s="29" t="str">
        <f>IF(E83&lt;&gt;0,$M83/E83,"")</f>
        <v/>
      </c>
      <c r="Q83" s="29" t="str">
        <f>IF(E83&lt;&gt;0,$N83/E83,"")</f>
        <v/>
      </c>
      <c r="R83" s="29" t="str">
        <f>IF(D83&lt;&gt;0,$F83/D83,"")</f>
        <v/>
      </c>
      <c r="S83" s="29" t="str">
        <f>IF(D83&lt;&gt;0,$G83/D83,"")</f>
        <v/>
      </c>
      <c r="T83" s="29" t="str">
        <f>IF(D83&lt;&gt;0,$H83/D83,"")</f>
        <v/>
      </c>
      <c r="U83" s="10"/>
    </row>
    <row r="84" spans="1:21" x14ac:dyDescent="0.25">
      <c r="A84" s="11" t="s">
        <v>256</v>
      </c>
      <c r="B84" s="17">
        <f>Input!B225+Input!C225+Input!D225</f>
        <v>193.76289799648899</v>
      </c>
      <c r="C84" s="33">
        <f>Input!E225</f>
        <v>3.7311864258231888</v>
      </c>
      <c r="D84" s="17">
        <f>0.01*Input!F$58*(Adjust!$E261*Input!E225+Adjust!$F261*Input!F225)+10*(Adjust!$B261*Input!B225+Adjust!$C261*Input!C225+Adjust!$D261*Input!D225+Adjust!$G261*Input!G225)</f>
        <v>1719.0635403703679</v>
      </c>
      <c r="E84" s="17">
        <f>10*(Adjust!$B261*Input!B225+Adjust!$C261*Input!C225+Adjust!$D261*Input!D225)</f>
        <v>1684.6078993211038</v>
      </c>
      <c r="F84" s="17">
        <f>Adjust!E261*Input!$F$58*Input!$E225/100</f>
        <v>34.455641049264237</v>
      </c>
      <c r="G84" s="17">
        <f>Adjust!F261*Input!$F$58*Input!$F225/100</f>
        <v>0</v>
      </c>
      <c r="H84" s="17">
        <f>Adjust!G261*Input!$G225*10</f>
        <v>0</v>
      </c>
      <c r="I84" s="6">
        <f>IF(B84&lt;&gt;0,0.1*D84/B84,"")</f>
        <v>0.88719954033796389</v>
      </c>
      <c r="J84" s="35">
        <f>IF(C84&lt;&gt;0,D84/C84,"")</f>
        <v>460.7283968640354</v>
      </c>
      <c r="K84" s="6">
        <f>IF(B84&lt;&gt;0,0.1*E84/B84,0)</f>
        <v>0.86941716744535347</v>
      </c>
      <c r="L84" s="17">
        <f>Adjust!B261*Input!$B225*10</f>
        <v>933.69433671366551</v>
      </c>
      <c r="M84" s="17">
        <f>Adjust!C261*Input!$C225*10</f>
        <v>718.28507098264595</v>
      </c>
      <c r="N84" s="17">
        <f>Adjust!D261*Input!$D225*10</f>
        <v>32.628491624792154</v>
      </c>
      <c r="O84" s="29">
        <f>IF(E84&lt;&gt;0,$L84/E84,"")</f>
        <v>0.55425024249853272</v>
      </c>
      <c r="P84" s="29">
        <f>IF(E84&lt;&gt;0,$M84/E84,"")</f>
        <v>0.4263811604303378</v>
      </c>
      <c r="Q84" s="29">
        <f>IF(E84&lt;&gt;0,$N84/E84,"")</f>
        <v>1.9368597071129385E-2</v>
      </c>
      <c r="R84" s="29">
        <f>IF(D84&lt;&gt;0,$F84/D84,"")</f>
        <v>2.0043262066881399E-2</v>
      </c>
      <c r="S84" s="29">
        <f>IF(D84&lt;&gt;0,$G84/D84,"")</f>
        <v>0</v>
      </c>
      <c r="T84" s="29">
        <f>IF(D84&lt;&gt;0,$H84/D84,"")</f>
        <v>0</v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1346170.3022176577</v>
      </c>
      <c r="C86" s="33">
        <f>Input!E227</f>
        <v>3949.7678577375791</v>
      </c>
      <c r="D86" s="17">
        <f>0.01*Input!F$58*(Adjust!$E263*Input!E227+Adjust!$F263*Input!F227)+10*(Adjust!$B263*Input!B227+Adjust!$C263*Input!C227+Adjust!$D263*Input!D227+Adjust!$G263*Input!G227)</f>
        <v>31980938.333127346</v>
      </c>
      <c r="E86" s="17">
        <f>10*(Adjust!$B263*Input!B227+Adjust!$C263*Input!C227+Adjust!$D263*Input!D227)</f>
        <v>25046591.073781878</v>
      </c>
      <c r="F86" s="17">
        <f>Adjust!E263*Input!$F$58*Input!$E227/100</f>
        <v>152960.68494267433</v>
      </c>
      <c r="G86" s="17">
        <f>Adjust!F263*Input!$F$58*Input!$F227/100</f>
        <v>6251075.6944027962</v>
      </c>
      <c r="H86" s="17">
        <f>Adjust!G263*Input!$G227*10</f>
        <v>530310.87999999989</v>
      </c>
      <c r="I86" s="6">
        <f>IF(B86&lt;&gt;0,0.1*D86/B86,"")</f>
        <v>2.3756978058751188</v>
      </c>
      <c r="J86" s="35">
        <f>IF(C86&lt;&gt;0,D86/C86,"")</f>
        <v>8096.9159416487773</v>
      </c>
      <c r="K86" s="6">
        <f>IF(B86&lt;&gt;0,0.1*E86/B86,0)</f>
        <v>1.8605811636551899</v>
      </c>
      <c r="L86" s="17">
        <f>Adjust!B263*Input!$B227*10</f>
        <v>14065246.157640515</v>
      </c>
      <c r="M86" s="17">
        <f>Adjust!C263*Input!$C227*10</f>
        <v>10448363.820594044</v>
      </c>
      <c r="N86" s="17">
        <f>Adjust!D263*Input!$D227*10</f>
        <v>532981.09554731823</v>
      </c>
      <c r="O86" s="29">
        <f>IF(E86&lt;&gt;0,$L86/E86,"")</f>
        <v>0.56156329283323714</v>
      </c>
      <c r="P86" s="29">
        <f>IF(E86&lt;&gt;0,$M86/E86,"")</f>
        <v>0.41715712089583007</v>
      </c>
      <c r="Q86" s="29">
        <f>IF(E86&lt;&gt;0,$N86/E86,"")</f>
        <v>2.1279586270932856E-2</v>
      </c>
      <c r="R86" s="29">
        <f>IF(D86&lt;&gt;0,$F86/D86,"")</f>
        <v>4.7828704508094599E-3</v>
      </c>
      <c r="S86" s="29">
        <f>IF(D86&lt;&gt;0,$G86/D86,"")</f>
        <v>0.1954625480118462</v>
      </c>
      <c r="T86" s="29">
        <f>IF(D86&lt;&gt;0,$H86/D86,"")</f>
        <v>1.6582092572645975E-2</v>
      </c>
      <c r="U86" s="10"/>
    </row>
    <row r="87" spans="1:21" x14ac:dyDescent="0.25">
      <c r="A87" s="11" t="s">
        <v>258</v>
      </c>
      <c r="B87" s="17">
        <f>Input!B228+Input!C228+Input!D228</f>
        <v>163.67491847643151</v>
      </c>
      <c r="C87" s="33">
        <f>Input!E228</f>
        <v>1</v>
      </c>
      <c r="D87" s="17">
        <f>0.01*Input!F$58*(Adjust!$E264*Input!E228+Adjust!$F264*Input!F228)+10*(Adjust!$B264*Input!B228+Adjust!$C264*Input!C228+Adjust!$D264*Input!D228+Adjust!$G264*Input!G228)</f>
        <v>2326.7369359350573</v>
      </c>
      <c r="E87" s="17">
        <f>10*(Adjust!$B264*Input!B228+Adjust!$C264*Input!C228+Adjust!$D264*Input!D228)</f>
        <v>1896.5354359350572</v>
      </c>
      <c r="F87" s="17">
        <f>Adjust!E264*Input!$F$58*Input!$E228/100</f>
        <v>26.316500000000001</v>
      </c>
      <c r="G87" s="17">
        <f>Adjust!F264*Input!$F$58*Input!$F228/100</f>
        <v>365.36500000000007</v>
      </c>
      <c r="H87" s="17">
        <f>Adjust!G264*Input!$G228*10</f>
        <v>38.519999999999996</v>
      </c>
      <c r="I87" s="6">
        <f>IF(B87&lt;&gt;0,0.1*D87/B87,"")</f>
        <v>1.4215598563258778</v>
      </c>
      <c r="J87" s="35">
        <f>IF(C87&lt;&gt;0,D87/C87,"")</f>
        <v>2326.7369359350573</v>
      </c>
      <c r="K87" s="6">
        <f>IF(B87&lt;&gt;0,0.1*E87/B87,0)</f>
        <v>1.1587208679185321</v>
      </c>
      <c r="L87" s="17">
        <f>Adjust!B264*Input!$B228*10</f>
        <v>1076.6481971784035</v>
      </c>
      <c r="M87" s="17">
        <f>Adjust!C264*Input!$C228*10</f>
        <v>768.37078974874476</v>
      </c>
      <c r="N87" s="17">
        <f>Adjust!D264*Input!$D228*10</f>
        <v>51.516449007909102</v>
      </c>
      <c r="O87" s="29">
        <f>IF(E87&lt;&gt;0,$L87/E87,"")</f>
        <v>0.56769210676392079</v>
      </c>
      <c r="P87" s="29">
        <f>IF(E87&lt;&gt;0,$M87/E87,"")</f>
        <v>0.40514444137971589</v>
      </c>
      <c r="Q87" s="29">
        <f>IF(E87&lt;&gt;0,$N87/E87,"")</f>
        <v>2.7163451856363402E-2</v>
      </c>
      <c r="R87" s="29">
        <f>IF(D87&lt;&gt;0,$F87/D87,"")</f>
        <v>1.1310475023436227E-2</v>
      </c>
      <c r="S87" s="29">
        <f>IF(D87&lt;&gt;0,$G87/D87,"")</f>
        <v>0.15702892508265831</v>
      </c>
      <c r="T87" s="29">
        <f>IF(D87&lt;&gt;0,$H87/D87,"")</f>
        <v>1.6555373925209029E-2</v>
      </c>
      <c r="U87" s="10"/>
    </row>
    <row r="88" spans="1:21" x14ac:dyDescent="0.25">
      <c r="A88" s="11" t="s">
        <v>259</v>
      </c>
      <c r="B88" s="17">
        <f>Input!B229+Input!C229+Input!D229</f>
        <v>29333.482438616586</v>
      </c>
      <c r="C88" s="33">
        <f>Input!E229</f>
        <v>45.911005354998721</v>
      </c>
      <c r="D88" s="17">
        <f>0.01*Input!F$58*(Adjust!$E265*Input!E229+Adjust!$F265*Input!F229)+10*(Adjust!$B265*Input!B229+Adjust!$C265*Input!C229+Adjust!$D265*Input!D229+Adjust!$G265*Input!G229)</f>
        <v>270490.39721219346</v>
      </c>
      <c r="E88" s="17">
        <f>10*(Adjust!$B265*Input!B229+Adjust!$C265*Input!C229+Adjust!$D265*Input!D229)</f>
        <v>194500.0673920727</v>
      </c>
      <c r="F88" s="17">
        <f>Adjust!E265*Input!$F$58*Input!$E229/100</f>
        <v>641.8128993602046</v>
      </c>
      <c r="G88" s="17">
        <f>Adjust!F265*Input!$F$58*Input!$F229/100</f>
        <v>72655.716920760577</v>
      </c>
      <c r="H88" s="17">
        <f>Adjust!G265*Input!$G229*10</f>
        <v>2692.8</v>
      </c>
      <c r="I88" s="6">
        <f>IF(B88&lt;&gt;0,0.1*D88/B88,"")</f>
        <v>0.92212166686387564</v>
      </c>
      <c r="J88" s="35">
        <f>IF(C88&lt;&gt;0,D88/C88,"")</f>
        <v>5891.624352825087</v>
      </c>
      <c r="K88" s="6">
        <f>IF(B88&lt;&gt;0,0.1*E88/B88,0)</f>
        <v>0.66306504111499431</v>
      </c>
      <c r="L88" s="17">
        <f>Adjust!B265*Input!$B229*10</f>
        <v>113441.17006690364</v>
      </c>
      <c r="M88" s="17">
        <f>Adjust!C265*Input!$C229*10</f>
        <v>76556.951553481224</v>
      </c>
      <c r="N88" s="17">
        <f>Adjust!D265*Input!$D229*10</f>
        <v>4501.9457716878687</v>
      </c>
      <c r="O88" s="29">
        <f>IF(E88&lt;&gt;0,$L88/E88,"")</f>
        <v>0.58324488823044585</v>
      </c>
      <c r="P88" s="29">
        <f>IF(E88&lt;&gt;0,$M88/E88,"")</f>
        <v>0.39360886903528897</v>
      </c>
      <c r="Q88" s="29">
        <f>IF(E88&lt;&gt;0,$N88/E88,"")</f>
        <v>2.3146242734265274E-2</v>
      </c>
      <c r="R88" s="29">
        <f>IF(D88&lt;&gt;0,$F88/D88,"")</f>
        <v>2.3727751741837891E-3</v>
      </c>
      <c r="S88" s="29">
        <f>IF(D88&lt;&gt;0,$G88/D88,"")</f>
        <v>0.26860738003857432</v>
      </c>
      <c r="T88" s="29">
        <f>IF(D88&lt;&gt;0,$H88/D88,"")</f>
        <v>9.9552517492425465E-3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23314.909492708397</v>
      </c>
      <c r="C90" s="33">
        <f>Input!E231</f>
        <v>30.398356164383564</v>
      </c>
      <c r="D90" s="17">
        <f>0.01*Input!F$58*(Adjust!$E267*Input!E231+Adjust!$F267*Input!F231)+10*(Adjust!$B267*Input!B231+Adjust!$C267*Input!C231+Adjust!$D267*Input!D231+Adjust!$G267*Input!G231)</f>
        <v>520248.76527171984</v>
      </c>
      <c r="E90" s="17">
        <f>10*(Adjust!$B267*Input!B231+Adjust!$C267*Input!C231+Adjust!$D267*Input!D231)</f>
        <v>376241.40785171976</v>
      </c>
      <c r="F90" s="17">
        <f>Adjust!E267*Input!$F$58*Input!$E231/100</f>
        <v>906.49418000000014</v>
      </c>
      <c r="G90" s="17">
        <f>Adjust!F267*Input!$F$58*Input!$F231/100</f>
        <v>129965.36324000004</v>
      </c>
      <c r="H90" s="17">
        <f>Adjust!G267*Input!$G231*10</f>
        <v>13135.5</v>
      </c>
      <c r="I90" s="6">
        <f>IF(B90&lt;&gt;0,0.1*D90/B90,"")</f>
        <v>2.2313994632251295</v>
      </c>
      <c r="J90" s="35">
        <f>IF(C90&lt;&gt;0,D90/C90,"")</f>
        <v>17114.37166070423</v>
      </c>
      <c r="K90" s="6">
        <f>IF(B90&lt;&gt;0,0.1*E90/B90,0)</f>
        <v>1.6137373725143007</v>
      </c>
      <c r="L90" s="17">
        <f>Adjust!B267*Input!$B231*10</f>
        <v>216555.45064916779</v>
      </c>
      <c r="M90" s="17">
        <f>Adjust!C267*Input!$C231*10</f>
        <v>153173.70373406503</v>
      </c>
      <c r="N90" s="17">
        <f>Adjust!D267*Input!$D231*10</f>
        <v>6512.2534684869515</v>
      </c>
      <c r="O90" s="29">
        <f>IF(E90&lt;&gt;0,$L90/E90,"")</f>
        <v>0.57557580353971649</v>
      </c>
      <c r="P90" s="29">
        <f>IF(E90&lt;&gt;0,$M90/E90,"")</f>
        <v>0.40711548632741723</v>
      </c>
      <c r="Q90" s="29">
        <f>IF(E90&lt;&gt;0,$N90/E90,"")</f>
        <v>1.730871013286632E-2</v>
      </c>
      <c r="R90" s="29">
        <f>IF(D90&lt;&gt;0,$F90/D90,"")</f>
        <v>1.7424244717362258E-3</v>
      </c>
      <c r="S90" s="29">
        <f>IF(D90&lt;&gt;0,$G90/D90,"")</f>
        <v>0.24981388119608636</v>
      </c>
      <c r="T90" s="29">
        <f>IF(D90&lt;&gt;0,$H90/D90,"")</f>
        <v>2.524849817402158E-2</v>
      </c>
      <c r="U90" s="10"/>
    </row>
    <row r="91" spans="1:21" x14ac:dyDescent="0.25">
      <c r="A91" s="11" t="s">
        <v>261</v>
      </c>
      <c r="B91" s="17">
        <f>Input!B232+Input!C232+Input!D232</f>
        <v>2331.5150392935893</v>
      </c>
      <c r="C91" s="33">
        <f>Input!E232</f>
        <v>1</v>
      </c>
      <c r="D91" s="17">
        <f>0.01*Input!F$58*(Adjust!$E268*Input!E232+Adjust!$F268*Input!F232)+10*(Adjust!$B268*Input!B232+Adjust!$C268*Input!C232+Adjust!$D268*Input!D232+Adjust!$G268*Input!G232)</f>
        <v>26937.520732360419</v>
      </c>
      <c r="E91" s="17">
        <f>10*(Adjust!$B268*Input!B232+Adjust!$C268*Input!C232+Adjust!$D268*Input!D232)</f>
        <v>21358.089732360419</v>
      </c>
      <c r="F91" s="17">
        <f>Adjust!E268*Input!$F$58*Input!$E232/100</f>
        <v>16.425000000000001</v>
      </c>
      <c r="G91" s="17">
        <f>Adjust!F268*Input!$F$58*Input!$F232/100</f>
        <v>5423.3159999999989</v>
      </c>
      <c r="H91" s="17">
        <f>Adjust!G268*Input!$G232*10</f>
        <v>139.69</v>
      </c>
      <c r="I91" s="6">
        <f>IF(B91&lt;&gt;0,0.1*D91/B91,"")</f>
        <v>1.1553655146278639</v>
      </c>
      <c r="J91" s="35">
        <f>IF(C91&lt;&gt;0,D91/C91,"")</f>
        <v>26937.520732360419</v>
      </c>
      <c r="K91" s="6">
        <f>IF(B91&lt;&gt;0,0.1*E91/B91,0)</f>
        <v>0.91606056029694616</v>
      </c>
      <c r="L91" s="17">
        <f>Adjust!B268*Input!$B232*10</f>
        <v>12662.752755896188</v>
      </c>
      <c r="M91" s="17">
        <f>Adjust!C268*Input!$C232*10</f>
        <v>8337.2749737840077</v>
      </c>
      <c r="N91" s="17">
        <f>Adjust!D268*Input!$D232*10</f>
        <v>358.06200268022189</v>
      </c>
      <c r="O91" s="29">
        <f>IF(E91&lt;&gt;0,$L91/E91,"")</f>
        <v>0.59287852586883705</v>
      </c>
      <c r="P91" s="29">
        <f>IF(E91&lt;&gt;0,$M91/E91,"")</f>
        <v>0.39035677245759948</v>
      </c>
      <c r="Q91" s="29">
        <f>IF(E91&lt;&gt;0,$N91/E91,"")</f>
        <v>1.676470167356349E-2</v>
      </c>
      <c r="R91" s="29">
        <f>IF(D91&lt;&gt;0,$F91/D91,"")</f>
        <v>6.0974431029461515E-4</v>
      </c>
      <c r="S91" s="29">
        <f>IF(D91&lt;&gt;0,$G91/D91,"")</f>
        <v>0.20132944133514463</v>
      </c>
      <c r="T91" s="29">
        <f>IF(D91&lt;&gt;0,$H91/D91,"")</f>
        <v>5.1857036654523467E-3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1990207.2851667202</v>
      </c>
      <c r="C93" s="33">
        <f>Input!E234</f>
        <v>633.54465753424665</v>
      </c>
      <c r="D93" s="17">
        <f>0.01*Input!F$58*(Adjust!$E270*Input!E234+Adjust!$F270*Input!F234)+10*(Adjust!$B270*Input!B234+Adjust!$C270*Input!C234+Adjust!$D270*Input!D234+Adjust!$G270*Input!G234)</f>
        <v>34312491.956249796</v>
      </c>
      <c r="E93" s="17">
        <f>10*(Adjust!$B270*Input!B234+Adjust!$C270*Input!C234+Adjust!$D270*Input!D234)</f>
        <v>25808909.295904081</v>
      </c>
      <c r="F93" s="17">
        <f>Adjust!E270*Input!$F$58*Input!$E234/100</f>
        <v>187446.22428000002</v>
      </c>
      <c r="G93" s="17">
        <f>Adjust!F270*Input!$F$58*Input!$F234/100</f>
        <v>7851754.6160657117</v>
      </c>
      <c r="H93" s="17">
        <f>Adjust!G270*Input!$G234*10</f>
        <v>464381.82</v>
      </c>
      <c r="I93" s="6">
        <f>IF(B93&lt;&gt;0,0.1*D93/B93,"")</f>
        <v>1.7240662423449742</v>
      </c>
      <c r="J93" s="35">
        <f>IF(C93&lt;&gt;0,D93/C93,"")</f>
        <v>54159.547473407605</v>
      </c>
      <c r="K93" s="6">
        <f>IF(B93&lt;&gt;0,0.1*E93/B93,0)</f>
        <v>1.2967950367914598</v>
      </c>
      <c r="L93" s="17">
        <f>Adjust!B270*Input!$B234*10</f>
        <v>14851416.217868082</v>
      </c>
      <c r="M93" s="17">
        <f>Adjust!C270*Input!$C234*10</f>
        <v>10496035.348591639</v>
      </c>
      <c r="N93" s="17">
        <f>Adjust!D270*Input!$D234*10</f>
        <v>461457.72944435978</v>
      </c>
      <c r="O93" s="29">
        <f>IF(E93&lt;&gt;0,$L93/E93,"")</f>
        <v>0.57543757652033078</v>
      </c>
      <c r="P93" s="29">
        <f>IF(E93&lt;&gt;0,$M93/E93,"")</f>
        <v>0.40668263924881853</v>
      </c>
      <c r="Q93" s="29">
        <f>IF(E93&lt;&gt;0,$N93/E93,"")</f>
        <v>1.7879784230850619E-2</v>
      </c>
      <c r="R93" s="29">
        <f>IF(D93&lt;&gt;0,$F93/D93,"")</f>
        <v>5.4629149208691597E-3</v>
      </c>
      <c r="S93" s="29">
        <f>IF(D93&lt;&gt;0,$G93/D93,"")</f>
        <v>0.22883078926698491</v>
      </c>
      <c r="T93" s="29">
        <f>IF(D93&lt;&gt;0,$H93/D93,"")</f>
        <v>1.353389956614375E-2</v>
      </c>
      <c r="U93" s="10"/>
    </row>
    <row r="94" spans="1:21" x14ac:dyDescent="0.25">
      <c r="A94" s="11" t="s">
        <v>263</v>
      </c>
      <c r="B94" s="17">
        <f>Input!B235+Input!C235+Input!D235</f>
        <v>6905.518953068603</v>
      </c>
      <c r="C94" s="33">
        <f>Input!E235</f>
        <v>4</v>
      </c>
      <c r="D94" s="17">
        <f>0.01*Input!F$58*(Adjust!$E271*Input!E235+Adjust!$F271*Input!F235)+10*(Adjust!$B271*Input!B235+Adjust!$C271*Input!C235+Adjust!$D271*Input!D235+Adjust!$G271*Input!G235)</f>
        <v>81388.29234502255</v>
      </c>
      <c r="E94" s="17">
        <f>10*(Adjust!$B271*Input!B235+Adjust!$C271*Input!C235+Adjust!$D271*Input!D235)</f>
        <v>66350.189345022547</v>
      </c>
      <c r="F94" s="17">
        <f>Adjust!E271*Input!$F$58*Input!$E235/100</f>
        <v>782.4140000000001</v>
      </c>
      <c r="G94" s="17">
        <f>Adjust!F271*Input!$F$58*Input!$F235/100</f>
        <v>13767.288999999999</v>
      </c>
      <c r="H94" s="17">
        <f>Adjust!G271*Input!$G235*10</f>
        <v>488.40000000000009</v>
      </c>
      <c r="I94" s="6">
        <f>IF(B94&lt;&gt;0,0.1*D94/B94,"")</f>
        <v>1.1785977693806209</v>
      </c>
      <c r="J94" s="35">
        <f>IF(C94&lt;&gt;0,D94/C94,"")</f>
        <v>20347.073086255637</v>
      </c>
      <c r="K94" s="6">
        <f>IF(B94&lt;&gt;0,0.1*E94/B94,0)</f>
        <v>0.96082843007097307</v>
      </c>
      <c r="L94" s="17">
        <f>Adjust!B271*Input!$B235*10</f>
        <v>39524.729475039807</v>
      </c>
      <c r="M94" s="17">
        <f>Adjust!C271*Input!$C235*10</f>
        <v>25892.591426696541</v>
      </c>
      <c r="N94" s="17">
        <f>Adjust!D271*Input!$D235*10</f>
        <v>932.86844328620884</v>
      </c>
      <c r="O94" s="29">
        <f>IF(E94&lt;&gt;0,$L94/E94,"")</f>
        <v>0.59569881962974192</v>
      </c>
      <c r="P94" s="29">
        <f>IF(E94&lt;&gt;0,$M94/E94,"")</f>
        <v>0.39024140974269805</v>
      </c>
      <c r="Q94" s="29">
        <f>IF(E94&lt;&gt;0,$N94/E94,"")</f>
        <v>1.4059770627560246E-2</v>
      </c>
      <c r="R94" s="29">
        <f>IF(D94&lt;&gt;0,$F94/D94,"")</f>
        <v>9.6133482772089406E-3</v>
      </c>
      <c r="S94" s="29">
        <f>IF(D94&lt;&gt;0,$G94/D94,"")</f>
        <v>0.16915564393017962</v>
      </c>
      <c r="T94" s="29">
        <f>IF(D94&lt;&gt;0,$H94/D94,"")</f>
        <v>6.0008630962493596E-3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6838.2302748000011</v>
      </c>
      <c r="C96" s="33">
        <f>Input!E237</f>
        <v>517.09818797125251</v>
      </c>
      <c r="D96" s="17">
        <f>0.01*Input!F$58*(Adjust!$E273*Input!E237+Adjust!$F273*Input!F237)+10*(Adjust!$B273*Input!B237+Adjust!$C273*Input!C237+Adjust!$D273*Input!D237+Adjust!$G273*Input!G237)</f>
        <v>165348.40804466401</v>
      </c>
      <c r="E96" s="17">
        <f>10*(Adjust!$B273*Input!B237+Adjust!$C273*Input!C237+Adjust!$D273*Input!D237)</f>
        <v>165348.40804466401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2.4180000000000001</v>
      </c>
      <c r="J96" s="35">
        <f>IF(C96&lt;&gt;0,D96/C96,"")</f>
        <v>319.76211073835049</v>
      </c>
      <c r="K96" s="6">
        <f>IF(B96&lt;&gt;0,0.1*E96/B96,0)</f>
        <v>2.4180000000000001</v>
      </c>
      <c r="L96" s="17">
        <f>Adjust!B273*Input!$B237*10</f>
        <v>165348.40804466401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0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0</v>
      </c>
      <c r="E97" s="17">
        <f>10*(Adjust!$B274*Input!B238+Adjust!$C274*Input!C238+Adjust!$D274*Input!D238)</f>
        <v>0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 t="str">
        <f>IF(B97&lt;&gt;0,0.1*D97/B97,"")</f>
        <v/>
      </c>
      <c r="J97" s="35" t="str">
        <f>IF(C97&lt;&gt;0,D97/C97,"")</f>
        <v/>
      </c>
      <c r="K97" s="6">
        <f>IF(B97&lt;&gt;0,0.1*E97/B97,0)</f>
        <v>0</v>
      </c>
      <c r="L97" s="17">
        <f>Adjust!B274*Input!$B238*10</f>
        <v>0</v>
      </c>
      <c r="M97" s="17">
        <f>Adjust!C274*Input!$C238*10</f>
        <v>0</v>
      </c>
      <c r="N97" s="17">
        <f>Adjust!D274*Input!$D238*10</f>
        <v>0</v>
      </c>
      <c r="O97" s="29" t="str">
        <f>IF(E97&lt;&gt;0,$L97/E97,"")</f>
        <v/>
      </c>
      <c r="P97" s="29" t="str">
        <f>IF(E97&lt;&gt;0,$M97/E97,"")</f>
        <v/>
      </c>
      <c r="Q97" s="29" t="str">
        <f>IF(E97&lt;&gt;0,$N97/E97,"")</f>
        <v/>
      </c>
      <c r="R97" s="29" t="str">
        <f>IF(D97&lt;&gt;0,$F97/D97,"")</f>
        <v/>
      </c>
      <c r="S97" s="29" t="str">
        <f>IF(D97&lt;&gt;0,$G97/D97,"")</f>
        <v/>
      </c>
      <c r="T97" s="29" t="str">
        <f>IF(D97&lt;&gt;0,$H97/D97,"")</f>
        <v/>
      </c>
      <c r="U97" s="10"/>
    </row>
    <row r="98" spans="1:21" x14ac:dyDescent="0.25">
      <c r="A98" s="11" t="s">
        <v>266</v>
      </c>
      <c r="B98" s="17">
        <f>Input!B239+Input!C239+Input!D239</f>
        <v>0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0</v>
      </c>
      <c r="E98" s="17">
        <f>10*(Adjust!$B275*Input!B239+Adjust!$C275*Input!C239+Adjust!$D275*Input!D239)</f>
        <v>0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 t="str">
        <f>IF(B98&lt;&gt;0,0.1*D98/B98,"")</f>
        <v/>
      </c>
      <c r="J98" s="35" t="str">
        <f>IF(C98&lt;&gt;0,D98/C98,"")</f>
        <v/>
      </c>
      <c r="K98" s="6">
        <f>IF(B98&lt;&gt;0,0.1*E98/B98,0)</f>
        <v>0</v>
      </c>
      <c r="L98" s="17">
        <f>Adjust!B275*Input!$B239*10</f>
        <v>0</v>
      </c>
      <c r="M98" s="17">
        <f>Adjust!C275*Input!$C239*10</f>
        <v>0</v>
      </c>
      <c r="N98" s="17">
        <f>Adjust!D275*Input!$D239*10</f>
        <v>0</v>
      </c>
      <c r="O98" s="29" t="str">
        <f>IF(E98&lt;&gt;0,$L98/E98,"")</f>
        <v/>
      </c>
      <c r="P98" s="29" t="str">
        <f>IF(E98&lt;&gt;0,$M98/E98,"")</f>
        <v/>
      </c>
      <c r="Q98" s="29" t="str">
        <f>IF(E98&lt;&gt;0,$N98/E98,"")</f>
        <v/>
      </c>
      <c r="R98" s="29" t="str">
        <f>IF(D98&lt;&gt;0,$F98/D98,"")</f>
        <v/>
      </c>
      <c r="S98" s="29" t="str">
        <f>IF(D98&lt;&gt;0,$G98/D98,"")</f>
        <v/>
      </c>
      <c r="T98" s="29" t="str">
        <f>IF(D98&lt;&gt;0,$H98/D98,"")</f>
        <v/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5704.5610979599996</v>
      </c>
      <c r="C100" s="33">
        <f>Input!E241</f>
        <v>753.51467468962664</v>
      </c>
      <c r="D100" s="17">
        <f>0.01*Input!F$58*(Adjust!$E277*Input!E241+Adjust!$F277*Input!F241)+10*(Adjust!$B277*Input!B241+Adjust!$C277*Input!C241+Adjust!$D277*Input!D241+Adjust!$G277*Input!G241)</f>
        <v>151912.4620386748</v>
      </c>
      <c r="E100" s="17">
        <f>10*(Adjust!$B277*Input!B241+Adjust!$C277*Input!C241+Adjust!$D277*Input!D241)</f>
        <v>151912.4620386748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2.6630000000000003</v>
      </c>
      <c r="J100" s="35">
        <f>IF(C100&lt;&gt;0,D100/C100,"")</f>
        <v>201.60518055105916</v>
      </c>
      <c r="K100" s="6">
        <f>IF(B100&lt;&gt;0,0.1*E100/B100,0)</f>
        <v>2.6630000000000003</v>
      </c>
      <c r="L100" s="17">
        <f>Adjust!B277*Input!$B241*10</f>
        <v>151912.4620386748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5.7621247757497871</v>
      </c>
      <c r="C101" s="33">
        <f>Input!E242</f>
        <v>0</v>
      </c>
      <c r="D101" s="17">
        <f>0.01*Input!F$58*(Adjust!$E278*Input!E242+Adjust!$F278*Input!F242)+10*(Adjust!$B278*Input!B242+Adjust!$C278*Input!C242+Adjust!$D278*Input!D242+Adjust!$G278*Input!G242)</f>
        <v>104.35207968882864</v>
      </c>
      <c r="E101" s="17">
        <f>10*(Adjust!$B278*Input!B242+Adjust!$C278*Input!C242+Adjust!$D278*Input!D242)</f>
        <v>104.35207968882864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1.8109999999999999</v>
      </c>
      <c r="J101" s="35" t="str">
        <f>IF(C101&lt;&gt;0,D101/C101,"")</f>
        <v/>
      </c>
      <c r="K101" s="6">
        <f>IF(B101&lt;&gt;0,0.1*E101/B101,0)</f>
        <v>1.8109999999999999</v>
      </c>
      <c r="L101" s="17">
        <f>Adjust!B278*Input!$B242*10</f>
        <v>104.35207968882864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271.3676551756123</v>
      </c>
      <c r="C102" s="33">
        <f>Input!E243</f>
        <v>0</v>
      </c>
      <c r="D102" s="17">
        <f>0.01*Input!F$58*(Adjust!$E279*Input!E243+Adjust!$F279*Input!F243)+10*(Adjust!$B279*Input!B243+Adjust!$C279*Input!C243+Adjust!$D279*Input!D243+Adjust!$G279*Input!G243)</f>
        <v>2610.55684278939</v>
      </c>
      <c r="E102" s="17">
        <f>10*(Adjust!$B279*Input!B243+Adjust!$C279*Input!C243+Adjust!$D279*Input!D243)</f>
        <v>2610.55684278939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0.96199999999999986</v>
      </c>
      <c r="J102" s="35" t="str">
        <f>IF(C102&lt;&gt;0,D102/C102,"")</f>
        <v/>
      </c>
      <c r="K102" s="6">
        <f>IF(B102&lt;&gt;0,0.1*E102/B102,0)</f>
        <v>0.96199999999999986</v>
      </c>
      <c r="L102" s="17">
        <f>Adjust!B279*Input!$B243*10</f>
        <v>2610.55684278939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348.04948095999998</v>
      </c>
      <c r="C104" s="33">
        <f>Input!E245</f>
        <v>84.506318656780579</v>
      </c>
      <c r="D104" s="17">
        <f>0.01*Input!F$58*(Adjust!$E281*Input!E245+Adjust!$F281*Input!F245)+10*(Adjust!$B281*Input!B245+Adjust!$C281*Input!C245+Adjust!$D281*Input!D245+Adjust!$G281*Input!G245)</f>
        <v>13413.826996198401</v>
      </c>
      <c r="E104" s="17">
        <f>10*(Adjust!$B281*Input!B245+Adjust!$C281*Input!C245+Adjust!$D281*Input!D245)</f>
        <v>13413.826996198401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3.8540000000000005</v>
      </c>
      <c r="J104" s="35">
        <f>IF(C104&lt;&gt;0,D104/C104,"")</f>
        <v>158.73164527114457</v>
      </c>
      <c r="K104" s="6">
        <f>IF(B104&lt;&gt;0,0.1*E104/B104,0)</f>
        <v>3.8540000000000005</v>
      </c>
      <c r="L104" s="17">
        <f>Adjust!B281*Input!$B245*10</f>
        <v>13413.826996198401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0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 t="str">
        <f>IF(B106&lt;&gt;0,0.1*D106/B106,"")</f>
        <v/>
      </c>
      <c r="J106" s="35" t="str">
        <f>IF(C106&lt;&gt;0,D106/C106,"")</f>
        <v/>
      </c>
      <c r="K106" s="6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29" t="str">
        <f>IF(E106&lt;&gt;0,$L106/E106,"")</f>
        <v/>
      </c>
      <c r="P106" s="29" t="str">
        <f>IF(E106&lt;&gt;0,$M106/E106,"")</f>
        <v/>
      </c>
      <c r="Q106" s="29" t="str">
        <f>IF(E106&lt;&gt;0,$N106/E106,"")</f>
        <v/>
      </c>
      <c r="R106" s="29" t="str">
        <f>IF(D106&lt;&gt;0,$F106/D106,"")</f>
        <v/>
      </c>
      <c r="S106" s="29" t="str">
        <f>IF(D106&lt;&gt;0,$G106/D106,"")</f>
        <v/>
      </c>
      <c r="T106" s="29" t="str">
        <f>IF(D106&lt;&gt;0,$H106/D106,"")</f>
        <v/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0</v>
      </c>
      <c r="C108" s="33">
        <f>Input!E249</f>
        <v>1.0060276030569115</v>
      </c>
      <c r="D108" s="17">
        <f>0.01*Input!F$58*(Adjust!$E285*Input!E249+Adjust!$F285*Input!F249)+10*(Adjust!$B285*Input!B249+Adjust!$C285*Input!C249+Adjust!$D285*Input!D249+Adjust!$G285*Input!G249)</f>
        <v>0</v>
      </c>
      <c r="E108" s="17">
        <f>10*(Adjust!$B285*Input!B249+Adjust!$C285*Input!C249+Adjust!$D285*Input!D249)</f>
        <v>0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 t="str">
        <f>IF(B108&lt;&gt;0,0.1*D108/B108,"")</f>
        <v/>
      </c>
      <c r="J108" s="35">
        <f>IF(C108&lt;&gt;0,D108/C108,"")</f>
        <v>0</v>
      </c>
      <c r="K108" s="6">
        <f>IF(B108&lt;&gt;0,0.1*E108/B108,0)</f>
        <v>0</v>
      </c>
      <c r="L108" s="17">
        <f>Adjust!B285*Input!$B249*10</f>
        <v>0</v>
      </c>
      <c r="M108" s="17">
        <f>Adjust!C285*Input!$C249*10</f>
        <v>0</v>
      </c>
      <c r="N108" s="17">
        <f>Adjust!D285*Input!$D249*10</f>
        <v>0</v>
      </c>
      <c r="O108" s="29" t="str">
        <f>IF(E108&lt;&gt;0,$L108/E108,"")</f>
        <v/>
      </c>
      <c r="P108" s="29" t="str">
        <f>IF(E108&lt;&gt;0,$M108/E108,"")</f>
        <v/>
      </c>
      <c r="Q108" s="29" t="str">
        <f>IF(E108&lt;&gt;0,$N108/E108,"")</f>
        <v/>
      </c>
      <c r="R108" s="29" t="str">
        <f>IF(D108&lt;&gt;0,$F108/D108,"")</f>
        <v/>
      </c>
      <c r="S108" s="29" t="str">
        <f>IF(D108&lt;&gt;0,$G108/D108,"")</f>
        <v/>
      </c>
      <c r="T108" s="29" t="str">
        <f>IF(D108&lt;&gt;0,$H108/D108,"")</f>
        <v/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139050.99118779998</v>
      </c>
      <c r="C112" s="33">
        <f>Input!E253</f>
        <v>26.156717679479698</v>
      </c>
      <c r="D112" s="17">
        <f>0.01*Input!F$58*(Adjust!$E289*Input!E253+Adjust!$F289*Input!F253)+10*(Adjust!$B289*Input!B253+Adjust!$C289*Input!C253+Adjust!$D289*Input!D253+Adjust!$G289*Input!G253)</f>
        <v>3849206.3518356695</v>
      </c>
      <c r="E112" s="17">
        <f>10*(Adjust!$B289*Input!B253+Adjust!$C289*Input!C253+Adjust!$D289*Input!D253)</f>
        <v>3849206.3518356695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2.7681977085923788</v>
      </c>
      <c r="J112" s="35">
        <f>IF(C112&lt;&gt;0,D112/C112,"")</f>
        <v>147159.37981987032</v>
      </c>
      <c r="K112" s="6">
        <f>IF(B112&lt;&gt;0,0.1*E112/B112,0)</f>
        <v>2.7681977085923788</v>
      </c>
      <c r="L112" s="17">
        <f>Adjust!B289*Input!$B253*10</f>
        <v>2092926.5996297554</v>
      </c>
      <c r="M112" s="17">
        <f>Adjust!C289*Input!$C253*10</f>
        <v>893689.26664213301</v>
      </c>
      <c r="N112" s="17">
        <f>Adjust!D289*Input!$D253*10</f>
        <v>862590.485563781</v>
      </c>
      <c r="O112" s="29">
        <f>IF(E112&lt;&gt;0,$L112/E112,"")</f>
        <v>0.54372938427466944</v>
      </c>
      <c r="P112" s="29">
        <f>IF(E112&lt;&gt;0,$M112/E112,"")</f>
        <v>0.23217494334018662</v>
      </c>
      <c r="Q112" s="29">
        <f>IF(E112&lt;&gt;0,$N112/E112,"")</f>
        <v>0.22409567238514386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1381.6104318517782</v>
      </c>
      <c r="C116" s="33">
        <f>Input!E257</f>
        <v>130.78358839739849</v>
      </c>
      <c r="D116" s="17">
        <f>0.01*Input!F$58*(Adjust!$E293*Input!E257+Adjust!$F293*Input!F257)+10*(Adjust!$B293*Input!B257+Adjust!$C293*Input!C257+Adjust!$D293*Input!D257+Adjust!$G293*Input!G257)</f>
        <v>-10444.974864799444</v>
      </c>
      <c r="E116" s="17">
        <f>10*(Adjust!$B293*Input!B257+Adjust!$C293*Input!C257+Adjust!$D293*Input!D257)</f>
        <v>-10444.974864799444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-0.75600000000000012</v>
      </c>
      <c r="J116" s="35">
        <f>IF(C116&lt;&gt;0,D116/C116,"")</f>
        <v>-79.864568580741064</v>
      </c>
      <c r="K116" s="6">
        <f>IF(B116&lt;&gt;0,0.1*E116/B116,0)</f>
        <v>-0.75600000000000012</v>
      </c>
      <c r="L116" s="17">
        <f>Adjust!B293*Input!$B257*10</f>
        <v>-10444.974864799444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21344.028547892263</v>
      </c>
      <c r="C123" s="33">
        <f>Input!E264</f>
        <v>146.88003004630912</v>
      </c>
      <c r="D123" s="17">
        <f>0.01*Input!F$58*(Adjust!$E300*Input!E264+Adjust!$F300*Input!F264)+10*(Adjust!$B300*Input!B264+Adjust!$C300*Input!C264+Adjust!$D300*Input!D264+Adjust!$G300*Input!G264)</f>
        <v>-157606.13582206552</v>
      </c>
      <c r="E123" s="17">
        <f>10*(Adjust!$B300*Input!B264+Adjust!$C300*Input!C264+Adjust!$D300*Input!D264)</f>
        <v>-161360.85582206552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3754.72</v>
      </c>
      <c r="I123" s="6">
        <f>IF(B123&lt;&gt;0,0.1*D123/B123,"")</f>
        <v>-0.73840856925591603</v>
      </c>
      <c r="J123" s="35">
        <f>IF(C123&lt;&gt;0,D123/C123,"")</f>
        <v>-1073.02630434086</v>
      </c>
      <c r="K123" s="6">
        <f>IF(B123&lt;&gt;0,0.1*E123/B123,0)</f>
        <v>-0.75600000000000012</v>
      </c>
      <c r="L123" s="17">
        <f>Adjust!B300*Input!$B264*10</f>
        <v>-161360.85582206552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-2.3823437967155102E-2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158.92727179294431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-725.33017475465897</v>
      </c>
      <c r="E125" s="17">
        <f>10*(Adjust!$B302*Input!B266+Adjust!$C302*Input!C266+Adjust!$D302*Input!D266)</f>
        <v>-1201.4901747546589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476.15999999999991</v>
      </c>
      <c r="I125" s="6">
        <f>IF(B125&lt;&gt;0,0.1*D125/B125,"")</f>
        <v>-0.45639125781989326</v>
      </c>
      <c r="J125" s="35" t="str">
        <f>IF(C125&lt;&gt;0,D125/C125,"")</f>
        <v/>
      </c>
      <c r="K125" s="6">
        <f>IF(B125&lt;&gt;0,0.1*E125/B125,0)</f>
        <v>-0.75600000000000001</v>
      </c>
      <c r="L125" s="17">
        <f>Adjust!B302*Input!$B266*10</f>
        <v>-1201.4901747546589</v>
      </c>
      <c r="M125" s="17">
        <f>Adjust!C302*Input!$C266*10</f>
        <v>0</v>
      </c>
      <c r="N125" s="17">
        <f>Adjust!D302*Input!$D266*10</f>
        <v>0</v>
      </c>
      <c r="O125" s="29">
        <f>IF(E125&lt;&gt;0,$L125/E125,"")</f>
        <v>1</v>
      </c>
      <c r="P125" s="29">
        <f>IF(E125&lt;&gt;0,$M125/E125,"")</f>
        <v>0</v>
      </c>
      <c r="Q125" s="29">
        <f>IF(E125&lt;&gt;0,$N125/E125,"")</f>
        <v>0</v>
      </c>
      <c r="R125" s="29">
        <f>IF(D125&lt;&gt;0,$F125/D125,"")</f>
        <v>0</v>
      </c>
      <c r="S125" s="29">
        <f>IF(D125&lt;&gt;0,$G125/D125,"")</f>
        <v>0</v>
      </c>
      <c r="T125" s="29">
        <f>IF(D125&lt;&gt;0,$H125/D125,"")</f>
        <v>-0.65647344695270649</v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2505.7389832803037</v>
      </c>
      <c r="C127" s="33">
        <f>Input!E268</f>
        <v>11.066303633626028</v>
      </c>
      <c r="D127" s="17">
        <f>0.01*Input!F$58*(Adjust!$E304*Input!E268+Adjust!$F304*Input!F268)+10*(Adjust!$B304*Input!B268+Adjust!$C304*Input!C268+Adjust!$D304*Input!D268+Adjust!$G304*Input!G268)</f>
        <v>-17676.671293738033</v>
      </c>
      <c r="E127" s="17">
        <f>10*(Adjust!$B304*Input!B268+Adjust!$C304*Input!C268+Adjust!$D304*Input!D268)</f>
        <v>-18678.591293738031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1001.92</v>
      </c>
      <c r="I127" s="6">
        <f>IF(B127&lt;&gt;0,0.1*D127/B127,"")</f>
        <v>-0.70544743134407462</v>
      </c>
      <c r="J127" s="35">
        <f>IF(C127&lt;&gt;0,D127/C127,"")</f>
        <v>-1597.3419742456522</v>
      </c>
      <c r="K127" s="6">
        <f>IF(B127&lt;&gt;0,0.1*E127/B127,0)</f>
        <v>-0.74543244202097947</v>
      </c>
      <c r="L127" s="17">
        <f>Adjust!B304*Input!$B268*10</f>
        <v>-10477.665968856456</v>
      </c>
      <c r="M127" s="17">
        <f>Adjust!C304*Input!$C268*10</f>
        <v>-7051.9185988569552</v>
      </c>
      <c r="N127" s="17">
        <f>Adjust!D304*Input!$D268*10</f>
        <v>-1149.0067260246199</v>
      </c>
      <c r="O127" s="29">
        <f>IF(E127&lt;&gt;0,$L127/E127,"")</f>
        <v>0.56094519142720778</v>
      </c>
      <c r="P127" s="29">
        <f>IF(E127&lt;&gt;0,$M127/E127,"")</f>
        <v>0.37754017355800812</v>
      </c>
      <c r="Q127" s="29">
        <f>IF(E127&lt;&gt;0,$N127/E127,"")</f>
        <v>6.1514635014784151E-2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-5.6680354765375453E-2</v>
      </c>
      <c r="U127" s="10"/>
    </row>
    <row r="128" spans="1:21" x14ac:dyDescent="0.25">
      <c r="A128" s="11" t="s">
        <v>288</v>
      </c>
      <c r="B128" s="17">
        <f>Input!B269+Input!C269+Input!D269</f>
        <v>0</v>
      </c>
      <c r="C128" s="33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6" t="str">
        <f>IF(B128&lt;&gt;0,0.1*D128/B128,"")</f>
        <v/>
      </c>
      <c r="J128" s="35" t="str">
        <f>IF(C128&lt;&gt;0,D128/C128,"")</f>
        <v/>
      </c>
      <c r="K128" s="6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29" t="str">
        <f>IF(E128&lt;&gt;0,$L128/E128,"")</f>
        <v/>
      </c>
      <c r="P128" s="29" t="str">
        <f>IF(E128&lt;&gt;0,$M128/E128,"")</f>
        <v/>
      </c>
      <c r="Q128" s="29" t="str">
        <f>IF(E128&lt;&gt;0,$N128/E128,"")</f>
        <v/>
      </c>
      <c r="R128" s="29" t="str">
        <f>IF(D128&lt;&gt;0,$F128/D128,"")</f>
        <v/>
      </c>
      <c r="S128" s="29" t="str">
        <f>IF(D128&lt;&gt;0,$G128/D128,"")</f>
        <v/>
      </c>
      <c r="T128" s="29" t="str">
        <f>IF(D128&lt;&gt;0,$H128/D128,"")</f>
        <v/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163.46818453135461</v>
      </c>
      <c r="C131" s="33">
        <f>Input!E272</f>
        <v>1.0060276030569115</v>
      </c>
      <c r="D131" s="17">
        <f>0.01*Input!F$58*(Adjust!$E308*Input!E272+Adjust!$F308*Input!F272)+10*(Adjust!$B308*Input!B272+Adjust!$C308*Input!C272+Adjust!$D308*Input!D272+Adjust!$G308*Input!G272)</f>
        <v>-1127.9304732663468</v>
      </c>
      <c r="E131" s="17">
        <f>10*(Adjust!$B308*Input!B272+Adjust!$C308*Input!C272+Adjust!$D308*Input!D272)</f>
        <v>-1127.9304732663468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0</v>
      </c>
      <c r="I131" s="6">
        <f>IF(B131&lt;&gt;0,0.1*D131/B131,"")</f>
        <v>-0.69</v>
      </c>
      <c r="J131" s="35">
        <f>IF(C131&lt;&gt;0,D131/C131,"")</f>
        <v>-1121.1724905350725</v>
      </c>
      <c r="K131" s="6">
        <f>IF(B131&lt;&gt;0,0.1*E131/B131,0)</f>
        <v>-0.69</v>
      </c>
      <c r="L131" s="17">
        <f>Adjust!B308*Input!$B272*10</f>
        <v>-1127.9304732663468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0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0</v>
      </c>
      <c r="C134" s="33">
        <f>Input!E275</f>
        <v>0</v>
      </c>
      <c r="D134" s="17">
        <f>0.01*Input!F$58*(Adjust!$E311*Input!E275+Adjust!$F311*Input!F275)+10*(Adjust!$B311*Input!B275+Adjust!$C311*Input!C275+Adjust!$D311*Input!D275+Adjust!$G311*Input!G275)</f>
        <v>0</v>
      </c>
      <c r="E134" s="17">
        <f>10*(Adjust!$B311*Input!B275+Adjust!$C311*Input!C275+Adjust!$D311*Input!D275)</f>
        <v>0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0</v>
      </c>
      <c r="I134" s="6" t="str">
        <f>IF(B134&lt;&gt;0,0.1*D134/B134,"")</f>
        <v/>
      </c>
      <c r="J134" s="35" t="str">
        <f>IF(C134&lt;&gt;0,D134/C134,"")</f>
        <v/>
      </c>
      <c r="K134" s="6">
        <f>IF(B134&lt;&gt;0,0.1*E134/B134,0)</f>
        <v>0</v>
      </c>
      <c r="L134" s="17">
        <f>Adjust!B311*Input!$B275*10</f>
        <v>0</v>
      </c>
      <c r="M134" s="17">
        <f>Adjust!C311*Input!$C275*10</f>
        <v>0</v>
      </c>
      <c r="N134" s="17">
        <f>Adjust!D311*Input!$D275*10</f>
        <v>0</v>
      </c>
      <c r="O134" s="29" t="str">
        <f>IF(E134&lt;&gt;0,$L134/E134,"")</f>
        <v/>
      </c>
      <c r="P134" s="29" t="str">
        <f>IF(E134&lt;&gt;0,$M134/E134,"")</f>
        <v/>
      </c>
      <c r="Q134" s="29" t="str">
        <f>IF(E134&lt;&gt;0,$N134/E134,"")</f>
        <v/>
      </c>
      <c r="R134" s="29" t="str">
        <f>IF(D134&lt;&gt;0,$F134/D134,"")</f>
        <v/>
      </c>
      <c r="S134" s="29" t="str">
        <f>IF(D134&lt;&gt;0,$G134/D134,"")</f>
        <v/>
      </c>
      <c r="T134" s="29" t="str">
        <f>IF(D134&lt;&gt;0,$H134/D134,"")</f>
        <v/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108095.05131667118</v>
      </c>
      <c r="C137" s="33">
        <f>Input!E278</f>
        <v>53</v>
      </c>
      <c r="D137" s="17">
        <f>0.01*Input!F$58*(Adjust!$E314*Input!E278+Adjust!$F314*Input!F278)+10*(Adjust!$B314*Input!B278+Adjust!$C314*Input!C278+Adjust!$D314*Input!D278+Adjust!$G314*Input!G278)</f>
        <v>-509128.18032002164</v>
      </c>
      <c r="E137" s="17">
        <f>10*(Adjust!$B314*Input!B278+Adjust!$C314*Input!C278+Adjust!$D314*Input!D278)</f>
        <v>-518856.24632002157</v>
      </c>
      <c r="F137" s="17">
        <f>Adjust!E314*Input!$F$58*Input!$E278/100</f>
        <v>7560.0259999999998</v>
      </c>
      <c r="G137" s="17">
        <f>Adjust!F314*Input!$F$58*Input!$F278/100</f>
        <v>0</v>
      </c>
      <c r="H137" s="17">
        <f>Adjust!G314*Input!$G278*10</f>
        <v>2168.04</v>
      </c>
      <c r="I137" s="6">
        <f>IF(B137&lt;&gt;0,0.1*D137/B137,"")</f>
        <v>-0.47100045202670654</v>
      </c>
      <c r="J137" s="35">
        <f>IF(C137&lt;&gt;0,D137/C137,"")</f>
        <v>-9606.192081509842</v>
      </c>
      <c r="K137" s="6">
        <f>IF(B137&lt;&gt;0,0.1*E137/B137,0)</f>
        <v>-0.48</v>
      </c>
      <c r="L137" s="17">
        <f>Adjust!B314*Input!$B278*10</f>
        <v>-518856.24632002157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-1.4848963958836477E-2</v>
      </c>
      <c r="S137" s="29">
        <f>IF(D137&lt;&gt;0,$G137/D137,"")</f>
        <v>0</v>
      </c>
      <c r="T137" s="29">
        <f>IF(D137&lt;&gt;0,$H137/D137,"")</f>
        <v>-4.2583382413388304E-3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135297.25782385352</v>
      </c>
      <c r="C140" s="33">
        <f>Input!E281</f>
        <v>33</v>
      </c>
      <c r="D140" s="17">
        <f>0.01*Input!F$58*(Adjust!$E317*Input!E281+Adjust!$F317*Input!F281)+10*(Adjust!$B317*Input!B281+Adjust!$C317*Input!C281+Adjust!$D317*Input!D281+Adjust!$G317*Input!G281)</f>
        <v>-742386.84587729326</v>
      </c>
      <c r="E140" s="17">
        <f>10*(Adjust!$B317*Input!B281+Adjust!$C317*Input!C281+Adjust!$D317*Input!D281)</f>
        <v>-748040.99187729321</v>
      </c>
      <c r="F140" s="17">
        <f>Adjust!E317*Input!$F$58*Input!$E281/100</f>
        <v>4707.1859999999997</v>
      </c>
      <c r="G140" s="17">
        <f>Adjust!F317*Input!$F$58*Input!$F281/100</f>
        <v>0</v>
      </c>
      <c r="H140" s="17">
        <f>Adjust!G317*Input!$G281*10</f>
        <v>946.96</v>
      </c>
      <c r="I140" s="6">
        <f>IF(B140&lt;&gt;0,0.1*D140/B140,"")</f>
        <v>-0.54870797665672055</v>
      </c>
      <c r="J140" s="35">
        <f>IF(C140&lt;&gt;0,D140/C140,"")</f>
        <v>-22496.571087190707</v>
      </c>
      <c r="K140" s="6">
        <f>IF(B140&lt;&gt;0,0.1*E140/B140,0)</f>
        <v>-0.55288703105216241</v>
      </c>
      <c r="L140" s="17">
        <f>Adjust!B317*Input!$B281*10</f>
        <v>-497432.23758948146</v>
      </c>
      <c r="M140" s="17">
        <f>Adjust!C317*Input!$C281*10</f>
        <v>-216822.00243141098</v>
      </c>
      <c r="N140" s="17">
        <f>Adjust!D317*Input!$D281*10</f>
        <v>-33786.75185640077</v>
      </c>
      <c r="O140" s="29">
        <f>IF(E140&lt;&gt;0,$L140/E140,"")</f>
        <v>0.66497991820089852</v>
      </c>
      <c r="P140" s="29">
        <f>IF(E140&lt;&gt;0,$M140/E140,"")</f>
        <v>0.2898531026852843</v>
      </c>
      <c r="Q140" s="29">
        <f>IF(E140&lt;&gt;0,$N140/E140,"")</f>
        <v>4.5166979113817153E-2</v>
      </c>
      <c r="R140" s="29">
        <f>IF(D140&lt;&gt;0,$F140/D140,"")</f>
        <v>-6.3406107289487659E-3</v>
      </c>
      <c r="S140" s="29">
        <f>IF(D140&lt;&gt;0,$G140/D140,"")</f>
        <v>0</v>
      </c>
      <c r="T140" s="29">
        <f>IF(D140&lt;&gt;0,$H140/D140,"")</f>
        <v>-1.2755613939804638E-3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8878220.4520037752</v>
      </c>
      <c r="C156" s="17">
        <f>SUM(C$45:C$141)</f>
        <v>1122064.0178762802</v>
      </c>
      <c r="D156" s="17">
        <f>SUM(D$45:D$141)</f>
        <v>220361448.79969513</v>
      </c>
      <c r="E156" s="17">
        <f>SUM(E$45:E$141)</f>
        <v>186704591.67492792</v>
      </c>
      <c r="F156" s="17">
        <f>SUM($F$45:$F$141)</f>
        <v>18312314.35413789</v>
      </c>
      <c r="G156" s="17">
        <f>SUM($G$45:$G$141)</f>
        <v>14325007.360629268</v>
      </c>
      <c r="H156" s="17">
        <f>SUM($H$45:$H$141)</f>
        <v>1019535.41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WPD South Wales in April 16 (Finals)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3211156.0547578451</v>
      </c>
      <c r="C36" s="33">
        <f>Loads!E$302</f>
        <v>973257.5132794705</v>
      </c>
      <c r="D36" s="33">
        <f>Multi!B$119</f>
        <v>3211156.0547578451</v>
      </c>
      <c r="E36" s="6">
        <f>IF(C36,D36/C36,"")</f>
        <v>3.2993899465903871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0.36157369120575694</v>
      </c>
      <c r="C39" s="36">
        <f>AggCap!$C$89</f>
        <v>0</v>
      </c>
      <c r="D39" s="17">
        <f>0.01*Input!$F$58*(C39*$C$36)+10*(B39*$B$36)</f>
        <v>11610695.477565099</v>
      </c>
      <c r="E39" s="6">
        <f t="shared" ref="E39:E61" si="0">IF($D$36&lt;&gt;0,0.1*D39/$D$36,"")</f>
        <v>0.36157369120575694</v>
      </c>
      <c r="F39" s="35">
        <f t="shared" ref="F39:F61" si="1">IF($C$36&lt;&gt;0,D39/$C$36,"")</f>
        <v>11.929726017158515</v>
      </c>
      <c r="G39" s="10"/>
    </row>
    <row r="40" spans="1:7" x14ac:dyDescent="0.25">
      <c r="A40" s="11" t="s">
        <v>457</v>
      </c>
      <c r="B40" s="7">
        <f>Standing!$D$79</f>
        <v>3.1936235654314971E-2</v>
      </c>
      <c r="C40" s="36">
        <f>AggCap!$D$89</f>
        <v>0</v>
      </c>
      <c r="D40" s="17">
        <f>0.01*Input!$F$58*(C40*$C$36)+10*(B40*$B$36)</f>
        <v>1025522.3648752689</v>
      </c>
      <c r="E40" s="6">
        <f t="shared" si="0"/>
        <v>3.1936235654314971E-2</v>
      </c>
      <c r="F40" s="35">
        <f t="shared" si="1"/>
        <v>1.0537009484978828</v>
      </c>
      <c r="G40" s="10"/>
    </row>
    <row r="41" spans="1:7" x14ac:dyDescent="0.25">
      <c r="A41" s="11" t="s">
        <v>458</v>
      </c>
      <c r="B41" s="7">
        <f>Standing!$E$79</f>
        <v>9.4766530520939737E-2</v>
      </c>
      <c r="C41" s="36">
        <f>AggCap!$E$89</f>
        <v>0</v>
      </c>
      <c r="D41" s="17">
        <f>0.01*Input!$F$58*(C41*$C$36)+10*(B41*$B$36)</f>
        <v>3043101.1827070974</v>
      </c>
      <c r="E41" s="6">
        <f t="shared" si="0"/>
        <v>9.4766530520939737E-2</v>
      </c>
      <c r="F41" s="35">
        <f t="shared" si="1"/>
        <v>3.1267173807403963</v>
      </c>
      <c r="G41" s="10"/>
    </row>
    <row r="42" spans="1:7" x14ac:dyDescent="0.25">
      <c r="A42" s="11" t="s">
        <v>459</v>
      </c>
      <c r="B42" s="7">
        <f>Standing!$F$79</f>
        <v>2.0611555429468478E-2</v>
      </c>
      <c r="C42" s="36">
        <f>AggCap!$F$89</f>
        <v>0</v>
      </c>
      <c r="D42" s="17">
        <f>0.01*Input!$F$58*(C42*$C$36)+10*(B42*$B$36)</f>
        <v>661869.21015314641</v>
      </c>
      <c r="E42" s="6">
        <f t="shared" si="0"/>
        <v>2.0611555429468478E-2</v>
      </c>
      <c r="F42" s="35">
        <f t="shared" si="1"/>
        <v>0.68005558767578811</v>
      </c>
      <c r="G42" s="10"/>
    </row>
    <row r="43" spans="1:7" x14ac:dyDescent="0.25">
      <c r="A43" s="11" t="s">
        <v>460</v>
      </c>
      <c r="B43" s="7">
        <f>Standing!$G$79</f>
        <v>6.6372309529574873E-3</v>
      </c>
      <c r="C43" s="36">
        <f>AggCap!$G$89</f>
        <v>0</v>
      </c>
      <c r="D43" s="17">
        <f>0.01*Input!$F$58*(C43*$C$36)+10*(B43*$B$36)</f>
        <v>213131.84361415618</v>
      </c>
      <c r="E43" s="6">
        <f t="shared" si="0"/>
        <v>6.6372309529574881E-3</v>
      </c>
      <c r="F43" s="35">
        <f t="shared" si="1"/>
        <v>0.2189881307938647</v>
      </c>
      <c r="G43" s="10"/>
    </row>
    <row r="44" spans="1:7" x14ac:dyDescent="0.25">
      <c r="A44" s="11" t="s">
        <v>461</v>
      </c>
      <c r="B44" s="7">
        <f>Standing!$H$79</f>
        <v>9.9424682664774014E-2</v>
      </c>
      <c r="C44" s="36">
        <f>AggCap!$H$89</f>
        <v>0</v>
      </c>
      <c r="D44" s="17">
        <f>0.01*Input!$F$58*(C44*$C$36)+10*(B44*$B$36)</f>
        <v>3192681.717313664</v>
      </c>
      <c r="E44" s="6">
        <f t="shared" si="0"/>
        <v>9.9424682664774014E-2</v>
      </c>
      <c r="F44" s="35">
        <f t="shared" si="1"/>
        <v>3.280407984270949</v>
      </c>
      <c r="G44" s="10"/>
    </row>
    <row r="45" spans="1:7" x14ac:dyDescent="0.25">
      <c r="A45" s="11" t="s">
        <v>462</v>
      </c>
      <c r="B45" s="7">
        <f>Standing!$I$79</f>
        <v>7.6821775583967872E-3</v>
      </c>
      <c r="C45" s="36">
        <f>AggCap!$I$89</f>
        <v>0</v>
      </c>
      <c r="D45" s="17">
        <f>0.01*Input!$F$58*(C45*$C$36)+10*(B45*$B$36)</f>
        <v>246686.70980370685</v>
      </c>
      <c r="E45" s="6">
        <f t="shared" si="0"/>
        <v>7.682177558396789E-3</v>
      </c>
      <c r="F45" s="35">
        <f t="shared" si="1"/>
        <v>0.25346499404096651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0.13726812863859941</v>
      </c>
      <c r="D46" s="17">
        <f>0.01*Input!$F$58*(C46*$C$36)+10*(B46*$B$36)</f>
        <v>487629.91698935354</v>
      </c>
      <c r="E46" s="6">
        <f t="shared" si="0"/>
        <v>1.5185494216852254E-2</v>
      </c>
      <c r="F46" s="35">
        <f t="shared" si="1"/>
        <v>0.50102866953088787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0.17151880556408841</v>
      </c>
      <c r="C49" s="36">
        <f>AggCap!$K$89</f>
        <v>0</v>
      </c>
      <c r="D49" s="17">
        <f>0.01*Input!$F$58*(C49*$C$36)+10*(B49*$B$36)</f>
        <v>5507736.5099195614</v>
      </c>
      <c r="E49" s="6">
        <f t="shared" si="0"/>
        <v>0.17151880556408841</v>
      </c>
      <c r="F49" s="35">
        <f t="shared" si="1"/>
        <v>5.6590742272934476</v>
      </c>
      <c r="G49" s="10"/>
    </row>
    <row r="50" spans="1:7" x14ac:dyDescent="0.25">
      <c r="A50" s="11" t="s">
        <v>1665</v>
      </c>
      <c r="B50" s="7">
        <f>Standing!$L$79</f>
        <v>0.22330723462620458</v>
      </c>
      <c r="C50" s="36">
        <f>AggCap!$L$89</f>
        <v>0</v>
      </c>
      <c r="D50" s="17">
        <f>0.01*Input!$F$58*(C50*$C$36)+10*(B50*$B$36)</f>
        <v>7170743.7854116764</v>
      </c>
      <c r="E50" s="6">
        <f t="shared" si="0"/>
        <v>0.22330723462620464</v>
      </c>
      <c r="F50" s="35">
        <f t="shared" si="1"/>
        <v>7.3677764492660023</v>
      </c>
      <c r="G50" s="10"/>
    </row>
    <row r="51" spans="1:7" x14ac:dyDescent="0.25">
      <c r="A51" s="11" t="s">
        <v>1666</v>
      </c>
      <c r="B51" s="7">
        <f>Standing!$M$79</f>
        <v>1.9723759338113944E-2</v>
      </c>
      <c r="C51" s="36">
        <f>AggCap!$M$89</f>
        <v>0</v>
      </c>
      <c r="D51" s="17">
        <f>0.01*Input!$F$58*(C51*$C$36)+10*(B51*$B$36)</f>
        <v>633360.69221171178</v>
      </c>
      <c r="E51" s="6">
        <f t="shared" si="0"/>
        <v>1.9723759338113944E-2</v>
      </c>
      <c r="F51" s="35">
        <f t="shared" si="1"/>
        <v>0.65076373269141408</v>
      </c>
      <c r="G51" s="10"/>
    </row>
    <row r="52" spans="1:7" x14ac:dyDescent="0.25">
      <c r="A52" s="11" t="s">
        <v>1667</v>
      </c>
      <c r="B52" s="7">
        <f>Standing!$N$79</f>
        <v>5.8527631795280151E-2</v>
      </c>
      <c r="C52" s="36">
        <f>AggCap!$N$89</f>
        <v>0</v>
      </c>
      <c r="D52" s="17">
        <f>0.01*Input!$F$58*(C52*$C$36)+10*(B52*$B$36)</f>
        <v>1879413.5921005162</v>
      </c>
      <c r="E52" s="6">
        <f t="shared" si="0"/>
        <v>5.8527631795280151E-2</v>
      </c>
      <c r="F52" s="35">
        <f t="shared" si="1"/>
        <v>1.9310547994309122</v>
      </c>
      <c r="G52" s="10"/>
    </row>
    <row r="53" spans="1:7" x14ac:dyDescent="0.25">
      <c r="A53" s="11" t="s">
        <v>1668</v>
      </c>
      <c r="B53" s="7">
        <f>Standing!$O$79</f>
        <v>5.0918632148821051E-2</v>
      </c>
      <c r="C53" s="36">
        <f>AggCap!$O$89</f>
        <v>0</v>
      </c>
      <c r="D53" s="17">
        <f>0.01*Input!$F$58*(C53*$C$36)+10*(B53*$B$36)</f>
        <v>1635076.7392467419</v>
      </c>
      <c r="E53" s="6">
        <f t="shared" si="0"/>
        <v>5.0918632148821051E-2</v>
      </c>
      <c r="F53" s="35">
        <f t="shared" si="1"/>
        <v>1.6800042300595426</v>
      </c>
      <c r="G53" s="10"/>
    </row>
    <row r="54" spans="1:7" x14ac:dyDescent="0.25">
      <c r="A54" s="11" t="s">
        <v>1669</v>
      </c>
      <c r="B54" s="7">
        <f>Standing!$P$79</f>
        <v>1.639656563217105E-2</v>
      </c>
      <c r="C54" s="36">
        <f>AggCap!$P$89</f>
        <v>0</v>
      </c>
      <c r="D54" s="17">
        <f>0.01*Input!$F$58*(C54*$C$36)+10*(B54*$B$36)</f>
        <v>526519.31006980466</v>
      </c>
      <c r="E54" s="6">
        <f t="shared" si="0"/>
        <v>1.6396565632171053E-2</v>
      </c>
      <c r="F54" s="35">
        <f t="shared" si="1"/>
        <v>0.5409866380539462</v>
      </c>
      <c r="G54" s="10"/>
    </row>
    <row r="55" spans="1:7" x14ac:dyDescent="0.25">
      <c r="A55" s="11" t="s">
        <v>1670</v>
      </c>
      <c r="B55" s="7">
        <f>Standing!$Q$79</f>
        <v>0.24561799134687851</v>
      </c>
      <c r="C55" s="36">
        <f>AggCap!$Q$89</f>
        <v>0</v>
      </c>
      <c r="D55" s="17">
        <f>0.01*Input!$F$58*(C55*$C$36)+10*(B55*$B$36)</f>
        <v>7887177.0007098895</v>
      </c>
      <c r="E55" s="6">
        <f t="shared" si="0"/>
        <v>0.24561799134687851</v>
      </c>
      <c r="F55" s="35">
        <f t="shared" si="1"/>
        <v>8.1038953135161567</v>
      </c>
      <c r="G55" s="10"/>
    </row>
    <row r="56" spans="1:7" x14ac:dyDescent="0.25">
      <c r="A56" s="11" t="s">
        <v>1671</v>
      </c>
      <c r="B56" s="7">
        <f>Standing!$R$79</f>
        <v>9.4889969497081561E-2</v>
      </c>
      <c r="C56" s="36">
        <f>AggCap!$R$89</f>
        <v>0</v>
      </c>
      <c r="D56" s="17">
        <f>0.01*Input!$F$58*(C56*$C$36)+10*(B56*$B$36)</f>
        <v>3047065.0008634068</v>
      </c>
      <c r="E56" s="6">
        <f t="shared" si="0"/>
        <v>9.4889969497081561E-2</v>
      </c>
      <c r="F56" s="35">
        <f t="shared" si="1"/>
        <v>3.1307901139093937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1.6955307841330953</v>
      </c>
      <c r="D57" s="17">
        <f>0.01*Input!$F$58*(C57*$C$36)+10*(B57*$B$36)</f>
        <v>6023186.4724877095</v>
      </c>
      <c r="E57" s="6">
        <f t="shared" si="0"/>
        <v>0.18757065585658436</v>
      </c>
      <c r="F57" s="35">
        <f t="shared" si="1"/>
        <v>6.1886873620857976</v>
      </c>
      <c r="G57" s="10"/>
    </row>
    <row r="58" spans="1:7" x14ac:dyDescent="0.25">
      <c r="A58" s="11" t="s">
        <v>1673</v>
      </c>
      <c r="B58" s="9"/>
      <c r="C58" s="36">
        <f>Otex!$B$121</f>
        <v>2.2971065491330269</v>
      </c>
      <c r="D58" s="17">
        <f>0.01*Input!$F$58*(C58*$C$36)+10*(B58*$B$36)</f>
        <v>8160218.1582772629</v>
      </c>
      <c r="E58" s="6">
        <f t="shared" si="0"/>
        <v>0.25412088416527079</v>
      </c>
      <c r="F58" s="35">
        <f t="shared" si="1"/>
        <v>8.3844389043355481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1.4559445012722481</v>
      </c>
      <c r="C60" s="36">
        <f>Scaler!$E$422</f>
        <v>0</v>
      </c>
      <c r="D60" s="17">
        <f>0.01*Input!$F$58*(C60*$C$36)+10*(B60*$B$36)</f>
        <v>46752650.006517701</v>
      </c>
      <c r="E60" s="6">
        <f t="shared" si="0"/>
        <v>1.4559445012722481</v>
      </c>
      <c r="F60" s="35">
        <f t="shared" si="1"/>
        <v>48.037286502912096</v>
      </c>
      <c r="G60" s="10"/>
    </row>
    <row r="61" spans="1:7" x14ac:dyDescent="0.25">
      <c r="A61" s="11" t="s">
        <v>1676</v>
      </c>
      <c r="B61" s="7">
        <f>Adjust!$B$72</f>
        <v>-4.771952074955621E-4</v>
      </c>
      <c r="C61" s="36">
        <f>Adjust!$E$72</f>
        <v>9.4538095278373646E-5</v>
      </c>
      <c r="D61" s="17">
        <f>0.01*Input!$F$58*(C61*$C$36)+10*(B61*$B$36)</f>
        <v>-14987.646621457057</v>
      </c>
      <c r="E61" s="6">
        <f t="shared" si="0"/>
        <v>-4.6673678780732083E-4</v>
      </c>
      <c r="F61" s="35">
        <f t="shared" si="1"/>
        <v>-1.539946665395365E-2</v>
      </c>
      <c r="G61" s="10"/>
    </row>
    <row r="63" spans="1:7" x14ac:dyDescent="0.25">
      <c r="A63" s="11" t="s">
        <v>1677</v>
      </c>
      <c r="B63" s="6">
        <f>SUM($B$39:$B$61)</f>
        <v>2.9590000000000001</v>
      </c>
      <c r="C63" s="35">
        <f>SUM($C$39:$C$61)</f>
        <v>4.13</v>
      </c>
      <c r="D63" s="17">
        <f>SUM($D$39:$D$61)</f>
        <v>109689478.04421602</v>
      </c>
      <c r="E63" s="6">
        <f>SUM($E$39:$E$61)</f>
        <v>3.415887492658396</v>
      </c>
      <c r="F63" s="35">
        <f>SUM($F$39:$F$61)</f>
        <v>112.70344851960955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168507.88008563832</v>
      </c>
      <c r="C68" s="33">
        <f>Loads!C$303</f>
        <v>176291.92686331159</v>
      </c>
      <c r="D68" s="33">
        <f>Loads!E$303</f>
        <v>56498.912527191918</v>
      </c>
      <c r="E68" s="33">
        <f>Multi!B$120</f>
        <v>344799.80694894993</v>
      </c>
      <c r="F68" s="6">
        <f>IF(D68,E68/D68,"")</f>
        <v>6.1027689122866562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0.39397141230622323</v>
      </c>
      <c r="C71" s="7">
        <f>Standing!$C$106</f>
        <v>3.4441752203716161E-2</v>
      </c>
      <c r="D71" s="36">
        <f>AggCap!$C$90</f>
        <v>0</v>
      </c>
      <c r="E71" s="6">
        <f t="shared" ref="E71:E93" si="2">IF(E$68&lt;&gt;0,(($B71*B$68+$C71*C$68))/E$68,0)</f>
        <v>0.21014829156600009</v>
      </c>
      <c r="F71" s="17">
        <f>0.01*Input!$F$58*(D71*$D$68)+10*(B71*$B$68+C71*$C$68)</f>
        <v>724590.90362608479</v>
      </c>
      <c r="G71" s="6">
        <f t="shared" ref="G71:G93" si="3">IF($E$68&lt;&gt;0,0.1*F71/$E$68,"")</f>
        <v>0.21014829156600009</v>
      </c>
      <c r="H71" s="35">
        <f t="shared" ref="H71:H93" si="4">IF($D$68&lt;&gt;0,F71/$D$68,"")</f>
        <v>12.824864607391374</v>
      </c>
      <c r="I71" s="10"/>
    </row>
    <row r="72" spans="1:9" x14ac:dyDescent="0.25">
      <c r="A72" s="11" t="s">
        <v>457</v>
      </c>
      <c r="B72" s="7">
        <f>Standing!$D$80</f>
        <v>3.4797785819308813E-2</v>
      </c>
      <c r="C72" s="7">
        <f>Standing!$D$106</f>
        <v>3.0420905654318471E-3</v>
      </c>
      <c r="D72" s="36">
        <f>AggCap!$D$90</f>
        <v>0</v>
      </c>
      <c r="E72" s="6">
        <f t="shared" si="2"/>
        <v>1.8561486980490281E-2</v>
      </c>
      <c r="F72" s="17">
        <f>0.01*Input!$F$58*(D72*$D$68)+10*(B72*$B$68+C72*$C$68)</f>
        <v>63999.971275584969</v>
      </c>
      <c r="G72" s="6">
        <f t="shared" si="3"/>
        <v>1.8561486980490285E-2</v>
      </c>
      <c r="H72" s="35">
        <f t="shared" si="4"/>
        <v>1.1327646571034959</v>
      </c>
      <c r="I72" s="10"/>
    </row>
    <row r="73" spans="1:9" x14ac:dyDescent="0.25">
      <c r="A73" s="11" t="s">
        <v>458</v>
      </c>
      <c r="B73" s="7">
        <f>Standing!$E$80</f>
        <v>9.9112100406553522E-2</v>
      </c>
      <c r="C73" s="7">
        <f>Standing!$E$106</f>
        <v>1.2014776940457604E-2</v>
      </c>
      <c r="D73" s="36">
        <f>AggCap!$E$90</f>
        <v>0</v>
      </c>
      <c r="E73" s="6">
        <f t="shared" si="2"/>
        <v>5.4580303494183073E-2</v>
      </c>
      <c r="F73" s="17">
        <f>0.01*Input!$F$58*(D73*$D$68)+10*(B73*$B$68+C73*$C$68)</f>
        <v>188192.78108009422</v>
      </c>
      <c r="G73" s="6">
        <f t="shared" si="3"/>
        <v>5.458030349418308E-2</v>
      </c>
      <c r="H73" s="35">
        <f t="shared" si="4"/>
        <v>3.3309097938747123</v>
      </c>
      <c r="I73" s="10"/>
    </row>
    <row r="74" spans="1:9" x14ac:dyDescent="0.25">
      <c r="A74" s="11" t="s">
        <v>459</v>
      </c>
      <c r="B74" s="7">
        <f>Standing!$F$80</f>
        <v>2.1556709315313921E-2</v>
      </c>
      <c r="C74" s="7">
        <f>Standing!$F$106</f>
        <v>2.6131930705875317E-3</v>
      </c>
      <c r="D74" s="36">
        <f>AggCap!$F$90</f>
        <v>0</v>
      </c>
      <c r="E74" s="6">
        <f t="shared" si="2"/>
        <v>1.187112100277838E-2</v>
      </c>
      <c r="F74" s="17">
        <f>0.01*Input!$F$58*(D74*$D$68)+10*(B74*$B$68+C74*$C$68)</f>
        <v>40931.602300256105</v>
      </c>
      <c r="G74" s="6">
        <f t="shared" si="3"/>
        <v>1.1871121002778382E-2</v>
      </c>
      <c r="H74" s="35">
        <f t="shared" si="4"/>
        <v>0.72446708209749089</v>
      </c>
      <c r="I74" s="10"/>
    </row>
    <row r="75" spans="1:9" x14ac:dyDescent="0.25">
      <c r="A75" s="11" t="s">
        <v>460</v>
      </c>
      <c r="B75" s="7">
        <f>Standing!$G$80</f>
        <v>7.2319400330795088E-3</v>
      </c>
      <c r="C75" s="7">
        <f>Standing!$G$106</f>
        <v>6.3223035680024312E-4</v>
      </c>
      <c r="D75" s="36">
        <f>AggCap!$G$90</f>
        <v>0</v>
      </c>
      <c r="E75" s="6">
        <f t="shared" si="2"/>
        <v>3.85758914273236E-3</v>
      </c>
      <c r="F75" s="17">
        <f>0.01*Input!$F$58*(D75*$D$68)+10*(B75*$B$68+C75*$C$68)</f>
        <v>13300.959917024829</v>
      </c>
      <c r="G75" s="6">
        <f t="shared" si="3"/>
        <v>3.85758914273236E-3</v>
      </c>
      <c r="H75" s="35">
        <f t="shared" si="4"/>
        <v>0.23541975096641576</v>
      </c>
      <c r="I75" s="10"/>
    </row>
    <row r="76" spans="1:9" x14ac:dyDescent="0.25">
      <c r="A76" s="11" t="s">
        <v>461</v>
      </c>
      <c r="B76" s="7">
        <f>Standing!$H$80</f>
        <v>0.10398385460553931</v>
      </c>
      <c r="C76" s="7">
        <f>Standing!$H$106</f>
        <v>1.2605351045631968E-2</v>
      </c>
      <c r="D76" s="36">
        <f>AggCap!$H$90</f>
        <v>0</v>
      </c>
      <c r="E76" s="6">
        <f t="shared" si="2"/>
        <v>5.7263142639342811E-2</v>
      </c>
      <c r="F76" s="17">
        <f>0.01*Input!$F$58*(D76*$D$68)+10*(B76*$B$68+C76*$C$68)</f>
        <v>197443.20527335585</v>
      </c>
      <c r="G76" s="6">
        <f t="shared" si="3"/>
        <v>5.7263142639342811E-2</v>
      </c>
      <c r="H76" s="35">
        <f t="shared" si="4"/>
        <v>3.4946372671921777</v>
      </c>
      <c r="I76" s="10"/>
    </row>
    <row r="77" spans="1:9" x14ac:dyDescent="0.25">
      <c r="A77" s="11" t="s">
        <v>462</v>
      </c>
      <c r="B77" s="7">
        <f>Standing!$I$80</f>
        <v>8.034447914504533E-3</v>
      </c>
      <c r="C77" s="7">
        <f>Standing!$I$106</f>
        <v>9.7396886088102529E-4</v>
      </c>
      <c r="D77" s="36">
        <f>AggCap!$I$90</f>
        <v>0</v>
      </c>
      <c r="E77" s="6">
        <f t="shared" si="2"/>
        <v>4.4245112734273917E-3</v>
      </c>
      <c r="F77" s="17">
        <f>0.01*Input!$F$58*(D77*$D$68)+10*(B77*$B$68+C77*$C$68)</f>
        <v>15255.706329212173</v>
      </c>
      <c r="G77" s="6">
        <f t="shared" si="3"/>
        <v>4.4245112734273917E-3</v>
      </c>
      <c r="H77" s="35">
        <f t="shared" si="4"/>
        <v>0.27001769851534529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0.13726812863859941</v>
      </c>
      <c r="E78" s="6">
        <f t="shared" si="2"/>
        <v>0</v>
      </c>
      <c r="F78" s="17">
        <f>0.01*Input!$F$58*(D78*$D$68)+10*(B78*$B$68+C78*$C$68)</f>
        <v>28307.574973440976</v>
      </c>
      <c r="G78" s="6">
        <f t="shared" si="3"/>
        <v>8.2098581272210848E-3</v>
      </c>
      <c r="H78" s="35">
        <f t="shared" si="4"/>
        <v>0.50102866953088776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0.18836662729361958</v>
      </c>
      <c r="C81" s="7">
        <f>Standing!$K$106</f>
        <v>4.3602248569953464E-3</v>
      </c>
      <c r="D81" s="36">
        <f>AggCap!$K$90</f>
        <v>0</v>
      </c>
      <c r="E81" s="6">
        <f t="shared" si="2"/>
        <v>9.428640280688938E-2</v>
      </c>
      <c r="F81" s="17">
        <f>0.01*Input!$F$58*(D81*$D$68)+10*(B81*$B$68+C81*$C$68)</f>
        <v>325099.33485726389</v>
      </c>
      <c r="G81" s="6">
        <f t="shared" si="3"/>
        <v>9.428640280688938E-2</v>
      </c>
      <c r="H81" s="35">
        <f t="shared" si="4"/>
        <v>5.754081279012218</v>
      </c>
      <c r="I81" s="10"/>
    </row>
    <row r="82" spans="1:9" x14ac:dyDescent="0.25">
      <c r="A82" s="11" t="s">
        <v>1665</v>
      </c>
      <c r="B82" s="7">
        <f>Standing!$L$80</f>
        <v>0.24331600651171004</v>
      </c>
      <c r="C82" s="7">
        <f>Standing!$L$106</f>
        <v>2.1271161667335347E-2</v>
      </c>
      <c r="D82" s="36">
        <f>AggCap!$L$90</f>
        <v>0</v>
      </c>
      <c r="E82" s="6">
        <f t="shared" si="2"/>
        <v>0.12978719135934097</v>
      </c>
      <c r="F82" s="17">
        <f>0.01*Input!$F$58*(D82*$D$68)+10*(B82*$B$68+C82*$C$68)</f>
        <v>447505.98525147187</v>
      </c>
      <c r="G82" s="6">
        <f t="shared" si="3"/>
        <v>0.12978719135934097</v>
      </c>
      <c r="H82" s="35">
        <f t="shared" si="4"/>
        <v>7.9206123664078527</v>
      </c>
      <c r="I82" s="10"/>
    </row>
    <row r="83" spans="1:9" x14ac:dyDescent="0.25">
      <c r="A83" s="11" t="s">
        <v>1666</v>
      </c>
      <c r="B83" s="7">
        <f>Standing!$M$80</f>
        <v>2.1491047361636935E-2</v>
      </c>
      <c r="C83" s="7">
        <f>Standing!$M$106</f>
        <v>1.8787894367637474E-3</v>
      </c>
      <c r="D83" s="36">
        <f>AggCap!$M$90</f>
        <v>0</v>
      </c>
      <c r="E83" s="6">
        <f t="shared" si="2"/>
        <v>1.1463539601958716E-2</v>
      </c>
      <c r="F83" s="17">
        <f>0.01*Input!$F$58*(D83*$D$68)+10*(B83*$B$68+C83*$C$68)</f>
        <v>39526.262417070073</v>
      </c>
      <c r="G83" s="6">
        <f t="shared" si="3"/>
        <v>1.1463539601958716E-2</v>
      </c>
      <c r="H83" s="35">
        <f t="shared" si="4"/>
        <v>0.69959333107600585</v>
      </c>
      <c r="I83" s="10"/>
    </row>
    <row r="84" spans="1:9" x14ac:dyDescent="0.25">
      <c r="A84" s="11" t="s">
        <v>1667</v>
      </c>
      <c r="B84" s="7">
        <f>Standing!$N$80</f>
        <v>6.1211447619366512E-2</v>
      </c>
      <c r="C84" s="7">
        <f>Standing!$N$106</f>
        <v>7.4203037402339632E-3</v>
      </c>
      <c r="D84" s="36">
        <f>AggCap!$N$90</f>
        <v>0</v>
      </c>
      <c r="E84" s="6">
        <f t="shared" si="2"/>
        <v>3.370869323401407E-2</v>
      </c>
      <c r="F84" s="17">
        <f>0.01*Input!$F$58*(D84*$D$68)+10*(B84*$B$68+C84*$C$68)</f>
        <v>116227.50919589426</v>
      </c>
      <c r="G84" s="6">
        <f t="shared" si="3"/>
        <v>3.370869323401407E-2</v>
      </c>
      <c r="H84" s="35">
        <f t="shared" si="4"/>
        <v>2.0571636514234859</v>
      </c>
      <c r="I84" s="10"/>
    </row>
    <row r="85" spans="1:9" x14ac:dyDescent="0.25">
      <c r="A85" s="11" t="s">
        <v>1668</v>
      </c>
      <c r="B85" s="7">
        <f>Standing!$O$80</f>
        <v>5.3253533229046524E-2</v>
      </c>
      <c r="C85" s="7">
        <f>Standing!$O$106</f>
        <v>6.4556125883084804E-3</v>
      </c>
      <c r="D85" s="36">
        <f>AggCap!$O$90</f>
        <v>0</v>
      </c>
      <c r="E85" s="6">
        <f t="shared" si="2"/>
        <v>2.9326328408501082E-2</v>
      </c>
      <c r="F85" s="17">
        <f>0.01*Input!$F$58*(D85*$D$68)+10*(B85*$B$68+C85*$C$68)</f>
        <v>101117.1237377268</v>
      </c>
      <c r="G85" s="6">
        <f t="shared" si="3"/>
        <v>2.9326328408501082E-2</v>
      </c>
      <c r="H85" s="35">
        <f t="shared" si="4"/>
        <v>1.7897180532290942</v>
      </c>
      <c r="I85" s="10"/>
    </row>
    <row r="86" spans="1:9" x14ac:dyDescent="0.25">
      <c r="A86" s="11" t="s">
        <v>1669</v>
      </c>
      <c r="B86" s="7">
        <f>Standing!$P$80</f>
        <v>1.7865730489229962E-2</v>
      </c>
      <c r="C86" s="7">
        <f>Standing!$P$106</f>
        <v>1.5618571379239006E-3</v>
      </c>
      <c r="D86" s="36">
        <f>AggCap!$P$90</f>
        <v>0</v>
      </c>
      <c r="E86" s="6">
        <f t="shared" si="2"/>
        <v>9.5297593241918804E-3</v>
      </c>
      <c r="F86" s="17">
        <f>0.01*Input!$F$58*(D86*$D$68)+10*(B86*$B$68+C86*$C$68)</f>
        <v>32858.591752513159</v>
      </c>
      <c r="G86" s="6">
        <f t="shared" si="3"/>
        <v>9.5297593241918804E-3</v>
      </c>
      <c r="H86" s="35">
        <f t="shared" si="4"/>
        <v>0.58157918945252096</v>
      </c>
      <c r="I86" s="10"/>
    </row>
    <row r="87" spans="1:9" x14ac:dyDescent="0.25">
      <c r="A87" s="11" t="s">
        <v>1670</v>
      </c>
      <c r="B87" s="7">
        <f>Standing!$Q$80</f>
        <v>0.25688093556035368</v>
      </c>
      <c r="C87" s="7">
        <f>Standing!$Q$106</f>
        <v>3.1140164806855768E-2</v>
      </c>
      <c r="D87" s="36">
        <f>AggCap!$Q$90</f>
        <v>0</v>
      </c>
      <c r="E87" s="6">
        <f t="shared" si="2"/>
        <v>0.14146243866532679</v>
      </c>
      <c r="F87" s="17">
        <f>0.01*Input!$F$58*(D87*$D$68)+10*(B87*$B$68+C87*$C$68)</f>
        <v>487762.21542332345</v>
      </c>
      <c r="G87" s="6">
        <f t="shared" si="3"/>
        <v>0.14146243866532679</v>
      </c>
      <c r="H87" s="35">
        <f t="shared" si="4"/>
        <v>8.6331257294301409</v>
      </c>
      <c r="I87" s="10"/>
    </row>
    <row r="88" spans="1:9" x14ac:dyDescent="0.25">
      <c r="A88" s="11" t="s">
        <v>1671</v>
      </c>
      <c r="B88" s="7">
        <f>Standing!$R$80</f>
        <v>9.9241199742892999E-2</v>
      </c>
      <c r="C88" s="7">
        <f>Standing!$R$106</f>
        <v>1.2030426893620914E-2</v>
      </c>
      <c r="D88" s="36">
        <f>AggCap!$R$90</f>
        <v>0</v>
      </c>
      <c r="E88" s="6">
        <f t="shared" si="2"/>
        <v>5.4651397547577175E-2</v>
      </c>
      <c r="F88" s="17">
        <f>0.01*Input!$F$58*(D88*$D$68)+10*(B88*$B$68+C88*$C$68)</f>
        <v>188437.91323894926</v>
      </c>
      <c r="G88" s="6">
        <f t="shared" si="3"/>
        <v>5.4651397547577175E-2</v>
      </c>
      <c r="H88" s="35">
        <f t="shared" si="4"/>
        <v>3.3352484996637317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1.6955307841330953</v>
      </c>
      <c r="E89" s="6">
        <f t="shared" si="2"/>
        <v>0</v>
      </c>
      <c r="F89" s="17">
        <f>0.01*Input!$F$58*(D89*$D$68)+10*(B89*$B$68+C89*$C$68)</f>
        <v>349654.10592862358</v>
      </c>
      <c r="G89" s="6">
        <f t="shared" si="3"/>
        <v>0.1014078601211028</v>
      </c>
      <c r="H89" s="35">
        <f t="shared" si="4"/>
        <v>6.1886873620857976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2.2971065491330269</v>
      </c>
      <c r="E90" s="6">
        <f t="shared" si="2"/>
        <v>0</v>
      </c>
      <c r="F90" s="17">
        <f>0.01*Input!$F$58*(D90*$D$68)+10*(B90*$B$68+C90*$C$68)</f>
        <v>473711.680245639</v>
      </c>
      <c r="G90" s="6">
        <f t="shared" si="3"/>
        <v>0.13738745518374823</v>
      </c>
      <c r="H90" s="35">
        <f t="shared" si="4"/>
        <v>8.3844389043355481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1.5989579354251608</v>
      </c>
      <c r="C92" s="7">
        <f>Scaler!$C$423</f>
        <v>3.7011949704144315E-2</v>
      </c>
      <c r="D92" s="36">
        <f>Scaler!$E$423</f>
        <v>0</v>
      </c>
      <c r="E92" s="6">
        <f t="shared" si="2"/>
        <v>0.80035404432744517</v>
      </c>
      <c r="F92" s="17">
        <f>0.01*Input!$F$58*(D92*$D$68)+10*(B92*$B$68+C92*$C$68)</f>
        <v>2759619.1997491438</v>
      </c>
      <c r="G92" s="6">
        <f t="shared" si="3"/>
        <v>0.80035404432744517</v>
      </c>
      <c r="H92" s="35">
        <f t="shared" si="4"/>
        <v>48.843757805444277</v>
      </c>
      <c r="I92" s="10"/>
    </row>
    <row r="93" spans="1:9" x14ac:dyDescent="0.25">
      <c r="A93" s="11" t="s">
        <v>1676</v>
      </c>
      <c r="B93" s="7">
        <f>Adjust!$B$73</f>
        <v>-2.7271363354008926E-4</v>
      </c>
      <c r="C93" s="7">
        <f>Adjust!$C$73</f>
        <v>-4.5385387568813718E-4</v>
      </c>
      <c r="D93" s="36">
        <f>Adjust!$E$73</f>
        <v>9.4538095278373646E-5</v>
      </c>
      <c r="E93" s="6">
        <f t="shared" si="2"/>
        <v>-3.6532842530386249E-4</v>
      </c>
      <c r="F93" s="17">
        <f>0.01*Input!$F$58*(D93*$D$68)+10*(B93*$B$68+C93*$C$68)</f>
        <v>-1240.1559617263431</v>
      </c>
      <c r="G93" s="6">
        <f t="shared" si="3"/>
        <v>-3.5967420419987564E-4</v>
      </c>
      <c r="H93" s="35">
        <f t="shared" si="4"/>
        <v>-2.1950085519424435E-2</v>
      </c>
      <c r="I93" s="10"/>
    </row>
    <row r="95" spans="1:9" x14ac:dyDescent="0.25">
      <c r="A95" s="11" t="s">
        <v>1677</v>
      </c>
      <c r="B95" s="6">
        <f>SUM($B$71:$B$93)</f>
        <v>3.2090000000000001</v>
      </c>
      <c r="C95" s="6">
        <f>SUM($C$71:$C$93)</f>
        <v>0.189</v>
      </c>
      <c r="D95" s="35">
        <f>SUM($D$71:$D$93)</f>
        <v>4.13</v>
      </c>
      <c r="E95" s="6">
        <f>SUM(E$71:E$93)</f>
        <v>1.6649109129488959</v>
      </c>
      <c r="F95" s="17">
        <f>SUM($F$71:$F$93)</f>
        <v>6592302.4706109455</v>
      </c>
      <c r="G95" s="6">
        <f>SUM($G$71:$G$93)</f>
        <v>1.9119217406020719</v>
      </c>
      <c r="H95" s="35">
        <f>SUM($H$71:$H$93)</f>
        <v>116.68016561271315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3505.0914495277148</v>
      </c>
      <c r="C100" s="33">
        <f>Multi!B$121</f>
        <v>3505.0914495277148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3.9734344766155609E-2</v>
      </c>
      <c r="C103" s="17">
        <f t="shared" ref="C103:C121" si="5">0+10*(B103*$B$100)</f>
        <v>1392.7251209243832</v>
      </c>
      <c r="D103" s="6">
        <f t="shared" ref="D103:D121" si="6">IF($C$100&lt;&gt;0,0.1*C103/$C$100,"")</f>
        <v>3.9734344766155609E-2</v>
      </c>
      <c r="E103" s="10"/>
    </row>
    <row r="104" spans="1:5" x14ac:dyDescent="0.25">
      <c r="A104" s="11" t="s">
        <v>457</v>
      </c>
      <c r="B104" s="7">
        <f>Standing!$D$81</f>
        <v>3.5095623074512506E-3</v>
      </c>
      <c r="C104" s="17">
        <f t="shared" si="5"/>
        <v>123.01336835432136</v>
      </c>
      <c r="D104" s="6">
        <f t="shared" si="6"/>
        <v>3.509562307451251E-3</v>
      </c>
      <c r="E104" s="10"/>
    </row>
    <row r="105" spans="1:5" x14ac:dyDescent="0.25">
      <c r="A105" s="11" t="s">
        <v>458</v>
      </c>
      <c r="B105" s="7">
        <f>Standing!$E$81</f>
        <v>1.3774361678527341E-2</v>
      </c>
      <c r="C105" s="17">
        <f t="shared" si="5"/>
        <v>482.80397342108404</v>
      </c>
      <c r="D105" s="6">
        <f t="shared" si="6"/>
        <v>1.3774361678527343E-2</v>
      </c>
      <c r="E105" s="10"/>
    </row>
    <row r="106" spans="1:5" x14ac:dyDescent="0.25">
      <c r="A106" s="11" t="s">
        <v>459</v>
      </c>
      <c r="B106" s="7">
        <f>Standing!$F$81</f>
        <v>2.9958996882320111E-3</v>
      </c>
      <c r="C106" s="17">
        <f t="shared" si="5"/>
        <v>105.0090238086477</v>
      </c>
      <c r="D106" s="6">
        <f t="shared" si="6"/>
        <v>2.995899688232012E-3</v>
      </c>
      <c r="E106" s="10"/>
    </row>
    <row r="107" spans="1:5" x14ac:dyDescent="0.25">
      <c r="A107" s="11" t="s">
        <v>460</v>
      </c>
      <c r="B107" s="7">
        <f>Standing!$G$81</f>
        <v>7.2938388326305678E-4</v>
      </c>
      <c r="C107" s="17">
        <f t="shared" si="5"/>
        <v>25.565572126486611</v>
      </c>
      <c r="D107" s="6">
        <f t="shared" si="6"/>
        <v>7.2938388326305678E-4</v>
      </c>
      <c r="E107" s="10"/>
    </row>
    <row r="108" spans="1:5" x14ac:dyDescent="0.25">
      <c r="A108" s="11" t="s">
        <v>461</v>
      </c>
      <c r="B108" s="7">
        <f>Standing!$H$81</f>
        <v>1.4451426376686814E-2</v>
      </c>
      <c r="C108" s="17">
        <f t="shared" si="5"/>
        <v>506.53571026404234</v>
      </c>
      <c r="D108" s="6">
        <f t="shared" si="6"/>
        <v>1.4451426376686814E-2</v>
      </c>
      <c r="E108" s="10"/>
    </row>
    <row r="109" spans="1:5" x14ac:dyDescent="0.25">
      <c r="A109" s="11" t="s">
        <v>462</v>
      </c>
      <c r="B109" s="7">
        <f>Standing!$I$81</f>
        <v>1.116608274950426E-3</v>
      </c>
      <c r="C109" s="17">
        <f t="shared" si="5"/>
        <v>39.138141170006293</v>
      </c>
      <c r="D109" s="6">
        <f t="shared" si="6"/>
        <v>1.116608274950426E-3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1.5222987107597169E-2</v>
      </c>
      <c r="C111" s="17">
        <f t="shared" si="5"/>
        <v>533.5796194710947</v>
      </c>
      <c r="D111" s="6">
        <f t="shared" si="6"/>
        <v>1.5222987107597168E-2</v>
      </c>
      <c r="E111" s="10"/>
    </row>
    <row r="112" spans="1:5" x14ac:dyDescent="0.25">
      <c r="A112" s="11" t="s">
        <v>1665</v>
      </c>
      <c r="B112" s="7">
        <f>Standing!$L$81</f>
        <v>2.4539856923288063E-2</v>
      </c>
      <c r="C112" s="17">
        <f t="shared" si="5"/>
        <v>860.14442674450481</v>
      </c>
      <c r="D112" s="6">
        <f t="shared" si="6"/>
        <v>2.4539856923288066E-2</v>
      </c>
      <c r="E112" s="10"/>
    </row>
    <row r="113" spans="1:6" x14ac:dyDescent="0.25">
      <c r="A113" s="11" t="s">
        <v>1666</v>
      </c>
      <c r="B113" s="7">
        <f>Standing!$M$81</f>
        <v>2.1674991092737518E-3</v>
      </c>
      <c r="C113" s="17">
        <f t="shared" si="5"/>
        <v>75.972825947743644</v>
      </c>
      <c r="D113" s="6">
        <f t="shared" si="6"/>
        <v>2.1674991092737518E-3</v>
      </c>
      <c r="E113" s="10"/>
    </row>
    <row r="114" spans="1:6" x14ac:dyDescent="0.25">
      <c r="A114" s="11" t="s">
        <v>1667</v>
      </c>
      <c r="B114" s="7">
        <f>Standing!$N$81</f>
        <v>8.5070199795668419E-3</v>
      </c>
      <c r="C114" s="17">
        <f t="shared" si="5"/>
        <v>298.17882991341173</v>
      </c>
      <c r="D114" s="6">
        <f t="shared" si="6"/>
        <v>8.5070199795668437E-3</v>
      </c>
      <c r="E114" s="10"/>
    </row>
    <row r="115" spans="1:6" x14ac:dyDescent="0.25">
      <c r="A115" s="11" t="s">
        <v>1668</v>
      </c>
      <c r="B115" s="7">
        <f>Standing!$O$81</f>
        <v>7.4010481499982199E-3</v>
      </c>
      <c r="C115" s="17">
        <f t="shared" si="5"/>
        <v>259.41350588101676</v>
      </c>
      <c r="D115" s="6">
        <f t="shared" si="6"/>
        <v>7.4010481499982217E-3</v>
      </c>
      <c r="E115" s="10"/>
    </row>
    <row r="116" spans="1:6" x14ac:dyDescent="0.25">
      <c r="A116" s="11" t="s">
        <v>1669</v>
      </c>
      <c r="B116" s="7">
        <f>Standing!$P$81</f>
        <v>1.8018644820008115E-3</v>
      </c>
      <c r="C116" s="17">
        <f t="shared" si="5"/>
        <v>63.156997890687293</v>
      </c>
      <c r="D116" s="6">
        <f t="shared" si="6"/>
        <v>1.8018644820008117E-3</v>
      </c>
      <c r="E116" s="10"/>
    </row>
    <row r="117" spans="1:6" x14ac:dyDescent="0.25">
      <c r="A117" s="11" t="s">
        <v>1670</v>
      </c>
      <c r="B117" s="7">
        <f>Standing!$Q$81</f>
        <v>3.5700695477268098E-2</v>
      </c>
      <c r="C117" s="17">
        <f t="shared" si="5"/>
        <v>1251.3420245956518</v>
      </c>
      <c r="D117" s="6">
        <f t="shared" si="6"/>
        <v>3.5700695477268105E-2</v>
      </c>
      <c r="E117" s="10"/>
    </row>
    <row r="118" spans="1:6" x14ac:dyDescent="0.25">
      <c r="A118" s="11" t="s">
        <v>1671</v>
      </c>
      <c r="B118" s="7">
        <f>Standing!$R$81</f>
        <v>1.3792303594235954E-2</v>
      </c>
      <c r="C118" s="17">
        <f t="shared" si="5"/>
        <v>483.43285397446812</v>
      </c>
      <c r="D118" s="6">
        <f t="shared" si="6"/>
        <v>1.3792303594235954E-2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0.12922095801304337</v>
      </c>
      <c r="C120" s="17">
        <f t="shared" si="5"/>
        <v>4529.3127503129817</v>
      </c>
      <c r="D120" s="6">
        <f t="shared" si="6"/>
        <v>0.12922095801304337</v>
      </c>
      <c r="E120" s="10"/>
    </row>
    <row r="121" spans="1:6" x14ac:dyDescent="0.25">
      <c r="A121" s="11" t="s">
        <v>1676</v>
      </c>
      <c r="B121" s="7">
        <f>Adjust!$B$74</f>
        <v>3.3418018846120834E-4</v>
      </c>
      <c r="C121" s="17">
        <f t="shared" si="5"/>
        <v>11.713321211769417</v>
      </c>
      <c r="D121" s="6">
        <f t="shared" si="6"/>
        <v>3.3418018846120834E-4</v>
      </c>
      <c r="E121" s="10"/>
    </row>
    <row r="123" spans="1:6" x14ac:dyDescent="0.25">
      <c r="A123" s="11" t="s">
        <v>1677</v>
      </c>
      <c r="B123" s="6">
        <f>SUM($B$103:$B$121)</f>
        <v>0.315</v>
      </c>
      <c r="C123" s="17">
        <f>SUM($C$103:$C$121)</f>
        <v>11041.038066012301</v>
      </c>
      <c r="D123" s="6">
        <f>SUM($D$103:$D$121)</f>
        <v>0.31500000000000006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818961.08522737143</v>
      </c>
      <c r="C128" s="33">
        <f>Loads!E$305</f>
        <v>63795.134450962469</v>
      </c>
      <c r="D128" s="33">
        <f>Multi!B$122</f>
        <v>818961.08522737143</v>
      </c>
      <c r="E128" s="6">
        <f>IF(C128,D128/C128,"")</f>
        <v>12.837359655647154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0.26245046782585291</v>
      </c>
      <c r="C131" s="36">
        <f>AggCap!$C$91</f>
        <v>0</v>
      </c>
      <c r="D131" s="17">
        <f>0.01*Input!$F$58*(C131*$C$128)+10*(B131*$B$128)</f>
        <v>2149367.1994909183</v>
      </c>
      <c r="E131" s="6">
        <f t="shared" ref="E131:E153" si="7">IF($D$128&lt;&gt;0,0.1*D131/$D$128,"")</f>
        <v>0.26245046782585291</v>
      </c>
      <c r="F131" s="35">
        <f t="shared" ref="F131:F153" si="8">IF($C$128&lt;&gt;0,D131/$C$128,"")</f>
        <v>33.691710472733256</v>
      </c>
      <c r="G131" s="10"/>
    </row>
    <row r="132" spans="1:7" x14ac:dyDescent="0.25">
      <c r="A132" s="11" t="s">
        <v>457</v>
      </c>
      <c r="B132" s="7">
        <f>Standing!$D$82</f>
        <v>2.3181111325110137E-2</v>
      </c>
      <c r="C132" s="36">
        <f>AggCap!$D$91</f>
        <v>0</v>
      </c>
      <c r="D132" s="17">
        <f>0.01*Input!$F$58*(C132*$C$128)+10*(B132*$B$128)</f>
        <v>189844.28087588708</v>
      </c>
      <c r="E132" s="6">
        <f t="shared" si="7"/>
        <v>2.3181111325110137E-2</v>
      </c>
      <c r="F132" s="35">
        <f t="shared" si="8"/>
        <v>2.975842632980342</v>
      </c>
      <c r="G132" s="10"/>
    </row>
    <row r="133" spans="1:7" x14ac:dyDescent="0.25">
      <c r="A133" s="11" t="s">
        <v>458</v>
      </c>
      <c r="B133" s="7">
        <f>Standing!$E$82</f>
        <v>6.8875017364558255E-2</v>
      </c>
      <c r="C133" s="36">
        <f>AggCap!$E$91</f>
        <v>0</v>
      </c>
      <c r="D133" s="17">
        <f>0.01*Input!$F$58*(C133*$C$128)+10*(B133*$B$128)</f>
        <v>564059.58965932683</v>
      </c>
      <c r="E133" s="6">
        <f t="shared" si="7"/>
        <v>6.8875017364558269E-2</v>
      </c>
      <c r="F133" s="35">
        <f t="shared" si="8"/>
        <v>8.8417336919777725</v>
      </c>
      <c r="G133" s="10"/>
    </row>
    <row r="134" spans="1:7" x14ac:dyDescent="0.25">
      <c r="A134" s="11" t="s">
        <v>459</v>
      </c>
      <c r="B134" s="7">
        <f>Standing!$F$82</f>
        <v>1.4980196386967173E-2</v>
      </c>
      <c r="C134" s="36">
        <f>AggCap!$F$91</f>
        <v>0</v>
      </c>
      <c r="D134" s="17">
        <f>0.01*Input!$F$58*(C134*$C$128)+10*(B134*$B$128)</f>
        <v>122681.97889989783</v>
      </c>
      <c r="E134" s="6">
        <f t="shared" si="7"/>
        <v>1.4980196386967173E-2</v>
      </c>
      <c r="F134" s="35">
        <f t="shared" si="8"/>
        <v>1.9230616873172361</v>
      </c>
      <c r="G134" s="10"/>
    </row>
    <row r="135" spans="1:7" x14ac:dyDescent="0.25">
      <c r="A135" s="11" t="s">
        <v>460</v>
      </c>
      <c r="B135" s="7">
        <f>Standing!$G$82</f>
        <v>4.817674546129116E-3</v>
      </c>
      <c r="C135" s="36">
        <f>AggCap!$G$91</f>
        <v>0</v>
      </c>
      <c r="D135" s="17">
        <f>0.01*Input!$F$58*(C135*$C$128)+10*(B135*$B$128)</f>
        <v>39454.879745701852</v>
      </c>
      <c r="E135" s="6">
        <f t="shared" si="7"/>
        <v>4.8176745461291168E-3</v>
      </c>
      <c r="F135" s="35">
        <f t="shared" si="8"/>
        <v>0.61846220852516132</v>
      </c>
      <c r="G135" s="10"/>
    </row>
    <row r="136" spans="1:7" x14ac:dyDescent="0.25">
      <c r="A136" s="11" t="s">
        <v>461</v>
      </c>
      <c r="B136" s="7">
        <f>Standing!$H$82</f>
        <v>7.2260498589097194E-2</v>
      </c>
      <c r="C136" s="36">
        <f>AggCap!$H$91</f>
        <v>0</v>
      </c>
      <c r="D136" s="17">
        <f>0.01*Input!$F$58*(C136*$C$128)+10*(B136*$B$128)</f>
        <v>591785.36343597982</v>
      </c>
      <c r="E136" s="6">
        <f t="shared" si="7"/>
        <v>7.2260498589097194E-2</v>
      </c>
      <c r="F136" s="35">
        <f t="shared" si="8"/>
        <v>9.2763400928462438</v>
      </c>
      <c r="G136" s="10"/>
    </row>
    <row r="137" spans="1:7" x14ac:dyDescent="0.25">
      <c r="A137" s="11" t="s">
        <v>462</v>
      </c>
      <c r="B137" s="7">
        <f>Standing!$I$82</f>
        <v>5.5833015076486876E-3</v>
      </c>
      <c r="C137" s="36">
        <f>AggCap!$I$91</f>
        <v>0</v>
      </c>
      <c r="D137" s="17">
        <f>0.01*Input!$F$58*(C137*$C$128)+10*(B137*$B$128)</f>
        <v>45725.06661855588</v>
      </c>
      <c r="E137" s="6">
        <f t="shared" si="7"/>
        <v>5.5833015076486876E-3</v>
      </c>
      <c r="F137" s="35">
        <f t="shared" si="8"/>
        <v>0.7167484951960319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0.13726812863859941</v>
      </c>
      <c r="D138" s="17">
        <f>0.01*Input!$F$58*(C138*$C$128)+10*(B138*$B$128)</f>
        <v>31963.191336509833</v>
      </c>
      <c r="E138" s="6">
        <f t="shared" si="7"/>
        <v>3.902895010894903E-3</v>
      </c>
      <c r="F138" s="35">
        <f t="shared" si="8"/>
        <v>0.50102866953088787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0.12482775444691815</v>
      </c>
      <c r="C141" s="36">
        <f>AggCap!$K$91</f>
        <v>0</v>
      </c>
      <c r="D141" s="17">
        <f>0.01*Input!$F$58*(C141*$C$128)+10*(B141*$B$128)</f>
        <v>1022290.7324834394</v>
      </c>
      <c r="E141" s="6">
        <f t="shared" si="7"/>
        <v>0.12482775444691818</v>
      </c>
      <c r="F141" s="35">
        <f t="shared" si="8"/>
        <v>16.02458778841897</v>
      </c>
      <c r="G141" s="10"/>
    </row>
    <row r="142" spans="1:7" x14ac:dyDescent="0.25">
      <c r="A142" s="11" t="s">
        <v>1665</v>
      </c>
      <c r="B142" s="7">
        <f>Standing!$L$82</f>
        <v>0.16208891747932505</v>
      </c>
      <c r="C142" s="36">
        <f>AggCap!$L$91</f>
        <v>0</v>
      </c>
      <c r="D142" s="17">
        <f>0.01*Input!$F$58*(C142*$C$128)+10*(B142*$B$128)</f>
        <v>1327445.157621979</v>
      </c>
      <c r="E142" s="6">
        <f t="shared" si="7"/>
        <v>0.16208891747932505</v>
      </c>
      <c r="F142" s="35">
        <f t="shared" si="8"/>
        <v>20.807937298766081</v>
      </c>
      <c r="G142" s="10"/>
    </row>
    <row r="143" spans="1:7" x14ac:dyDescent="0.25">
      <c r="A143" s="11" t="s">
        <v>1666</v>
      </c>
      <c r="B143" s="7">
        <f>Standing!$M$82</f>
        <v>1.4316610946748331E-2</v>
      </c>
      <c r="C143" s="36">
        <f>AggCap!$M$91</f>
        <v>0</v>
      </c>
      <c r="D143" s="17">
        <f>0.01*Input!$F$58*(C143*$C$128)+10*(B143*$B$128)</f>
        <v>117247.47237727078</v>
      </c>
      <c r="E143" s="6">
        <f t="shared" si="7"/>
        <v>1.4316610946748331E-2</v>
      </c>
      <c r="F143" s="35">
        <f t="shared" si="8"/>
        <v>1.8378748377338341</v>
      </c>
      <c r="G143" s="10"/>
    </row>
    <row r="144" spans="1:7" x14ac:dyDescent="0.25">
      <c r="A144" s="11" t="s">
        <v>1667</v>
      </c>
      <c r="B144" s="7">
        <f>Standing!$N$82</f>
        <v>4.2537081752884003E-2</v>
      </c>
      <c r="C144" s="36">
        <f>AggCap!$N$91</f>
        <v>0</v>
      </c>
      <c r="D144" s="17">
        <f>0.01*Input!$F$58*(C144*$C$128)+10*(B144*$B$128)</f>
        <v>348362.14634747303</v>
      </c>
      <c r="E144" s="6">
        <f t="shared" si="7"/>
        <v>4.2537081752884003E-2</v>
      </c>
      <c r="F144" s="35">
        <f t="shared" si="8"/>
        <v>5.4606381716343781</v>
      </c>
      <c r="G144" s="10"/>
    </row>
    <row r="145" spans="1:7" x14ac:dyDescent="0.25">
      <c r="A145" s="11" t="s">
        <v>1668</v>
      </c>
      <c r="B145" s="7">
        <f>Standing!$O$82</f>
        <v>3.7006964950085271E-2</v>
      </c>
      <c r="C145" s="36">
        <f>AggCap!$O$91</f>
        <v>0</v>
      </c>
      <c r="D145" s="17">
        <f>0.01*Input!$F$58*(C145*$C$128)+10*(B145*$B$128)</f>
        <v>303072.64176493132</v>
      </c>
      <c r="E145" s="6">
        <f t="shared" si="7"/>
        <v>3.7006964950085271E-2</v>
      </c>
      <c r="F145" s="35">
        <f t="shared" si="8"/>
        <v>4.7507171882817296</v>
      </c>
      <c r="G145" s="10"/>
    </row>
    <row r="146" spans="1:7" x14ac:dyDescent="0.25">
      <c r="A146" s="11" t="s">
        <v>1669</v>
      </c>
      <c r="B146" s="7">
        <f>Standing!$P$82</f>
        <v>1.1901547113536443E-2</v>
      </c>
      <c r="C146" s="36">
        <f>AggCap!$P$91</f>
        <v>0</v>
      </c>
      <c r="D146" s="17">
        <f>0.01*Input!$F$58*(C146*$C$128)+10*(B146*$B$128)</f>
        <v>97469.039399864938</v>
      </c>
      <c r="E146" s="6">
        <f t="shared" si="7"/>
        <v>1.1901547113536441E-2</v>
      </c>
      <c r="F146" s="35">
        <f t="shared" si="8"/>
        <v>1.5278444075509654</v>
      </c>
      <c r="G146" s="10"/>
    </row>
    <row r="147" spans="1:7" x14ac:dyDescent="0.25">
      <c r="A147" s="11" t="s">
        <v>1670</v>
      </c>
      <c r="B147" s="7">
        <f>Standing!$Q$82</f>
        <v>0.17851179447079346</v>
      </c>
      <c r="C147" s="36">
        <f>AggCap!$Q$91</f>
        <v>0</v>
      </c>
      <c r="D147" s="17">
        <f>0.01*Input!$F$58*(C147*$C$128)+10*(B147*$B$128)</f>
        <v>1461942.129256865</v>
      </c>
      <c r="E147" s="6">
        <f t="shared" si="7"/>
        <v>0.17851179447079346</v>
      </c>
      <c r="F147" s="35">
        <f t="shared" si="8"/>
        <v>22.916201083965408</v>
      </c>
      <c r="G147" s="10"/>
    </row>
    <row r="148" spans="1:7" x14ac:dyDescent="0.25">
      <c r="A148" s="11" t="s">
        <v>1671</v>
      </c>
      <c r="B148" s="7">
        <f>Standing!$R$82</f>
        <v>6.8964731122975853E-2</v>
      </c>
      <c r="C148" s="36">
        <f>AggCap!$R$91</f>
        <v>0</v>
      </c>
      <c r="D148" s="17">
        <f>0.01*Input!$F$58*(C148*$C$128)+10*(B148*$B$128)</f>
        <v>564794.31042886176</v>
      </c>
      <c r="E148" s="6">
        <f t="shared" si="7"/>
        <v>6.8964731122975853E-2</v>
      </c>
      <c r="F148" s="35">
        <f t="shared" si="8"/>
        <v>8.8532505698064377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1.6955307841330953</v>
      </c>
      <c r="D149" s="17">
        <f>0.01*Input!$F$58*(C149*$C$128)+10*(B149*$B$128)</f>
        <v>394808.14233923575</v>
      </c>
      <c r="E149" s="6">
        <f t="shared" si="7"/>
        <v>4.8208413007758924E-2</v>
      </c>
      <c r="F149" s="35">
        <f t="shared" si="8"/>
        <v>6.1886873620857985</v>
      </c>
      <c r="G149" s="10"/>
    </row>
    <row r="150" spans="1:7" x14ac:dyDescent="0.25">
      <c r="A150" s="11" t="s">
        <v>1673</v>
      </c>
      <c r="B150" s="9"/>
      <c r="C150" s="36">
        <f>Otex!$B$124</f>
        <v>5.1680304111348789</v>
      </c>
      <c r="D150" s="17">
        <f>0.01*Input!$F$58*(C150*$C$128)+10*(B150*$B$128)</f>
        <v>1203387.4614762955</v>
      </c>
      <c r="E150" s="6">
        <f t="shared" si="7"/>
        <v>0.1469407378669518</v>
      </c>
      <c r="F150" s="35">
        <f t="shared" si="8"/>
        <v>18.863311000642309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1.0596055755836316</v>
      </c>
      <c r="C152" s="36">
        <f>Scaler!$E$425</f>
        <v>0</v>
      </c>
      <c r="D152" s="17">
        <f>0.01*Input!$F$58*(C152*$C$128)+10*(B152*$B$128)</f>
        <v>8677757.3209294453</v>
      </c>
      <c r="E152" s="6">
        <f t="shared" si="7"/>
        <v>1.0596055755836318</v>
      </c>
      <c r="F152" s="35">
        <f t="shared" si="8"/>
        <v>136.02537866896094</v>
      </c>
      <c r="G152" s="10"/>
    </row>
    <row r="153" spans="1:7" x14ac:dyDescent="0.25">
      <c r="A153" s="11" t="s">
        <v>1676</v>
      </c>
      <c r="B153" s="7">
        <f>Adjust!$B$75</f>
        <v>9.075458773910583E-5</v>
      </c>
      <c r="C153" s="36">
        <f>Adjust!$E$75</f>
        <v>-8.2932390657397548E-4</v>
      </c>
      <c r="D153" s="17">
        <f>0.01*Input!$F$58*(C153*$C$128)+10*(B153*$B$128)</f>
        <v>550.13482669182076</v>
      </c>
      <c r="E153" s="6">
        <f t="shared" si="7"/>
        <v>6.7174721316469476E-5</v>
      </c>
      <c r="F153" s="35">
        <f t="shared" si="8"/>
        <v>8.6234605730738604E-3</v>
      </c>
      <c r="G153" s="10"/>
    </row>
    <row r="155" spans="1:7" x14ac:dyDescent="0.25">
      <c r="A155" s="11" t="s">
        <v>1677</v>
      </c>
      <c r="B155" s="6">
        <f>SUM($B$131:$B$153)</f>
        <v>2.1520000000000001</v>
      </c>
      <c r="C155" s="35">
        <f>SUM($C$131:$C$153)</f>
        <v>7</v>
      </c>
      <c r="D155" s="17">
        <f>SUM($D$131:$D$153)</f>
        <v>19254008.23931513</v>
      </c>
      <c r="E155" s="6">
        <f>SUM($E$131:$E$153)</f>
        <v>2.351028466019184</v>
      </c>
      <c r="F155" s="35">
        <f>SUM($F$131:$F$153)</f>
        <v>301.80997978952684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208298.84376125535</v>
      </c>
      <c r="C160" s="33">
        <f>Loads!C$306</f>
        <v>92614.467547485168</v>
      </c>
      <c r="D160" s="33">
        <f>Loads!E$306</f>
        <v>13467.249875129562</v>
      </c>
      <c r="E160" s="33">
        <f>Multi!B$123</f>
        <v>300913.31130874052</v>
      </c>
      <c r="F160" s="6">
        <f>IF(D160,E160/D160,"")</f>
        <v>22.344080201886474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0.34328068483478996</v>
      </c>
      <c r="C163" s="7">
        <f>Standing!$C$107</f>
        <v>3.9832364926517427E-2</v>
      </c>
      <c r="D163" s="36">
        <f>AggCap!$C$92</f>
        <v>0</v>
      </c>
      <c r="E163" s="6">
        <f t="shared" ref="E163:E185" si="9">IF(E$160&lt;&gt;0,(($B163*B$160+$C163*C$160))/E$160,0)</f>
        <v>0.24988599765975542</v>
      </c>
      <c r="F163" s="17">
        <f>0.01*Input!$F$58*(D163*$D$160)+10*(B163*$B$160+C163*$C$160)</f>
        <v>751940.23005485185</v>
      </c>
      <c r="G163" s="6">
        <f t="shared" ref="G163:G185" si="10">IF($E$160&lt;&gt;0,0.1*F163/$E$160,"")</f>
        <v>0.24988599765975542</v>
      </c>
      <c r="H163" s="35">
        <f t="shared" ref="H163:H185" si="11">IF($D$160&lt;&gt;0,F163/$D$160,"")</f>
        <v>55.834727730379903</v>
      </c>
      <c r="I163" s="10"/>
    </row>
    <row r="164" spans="1:9" x14ac:dyDescent="0.25">
      <c r="A164" s="11" t="s">
        <v>457</v>
      </c>
      <c r="B164" s="7">
        <f>Standing!$D$83</f>
        <v>3.0320493755780002E-2</v>
      </c>
      <c r="C164" s="7">
        <f>Standing!$D$107</f>
        <v>3.5182200030091037E-3</v>
      </c>
      <c r="D164" s="36">
        <f>AggCap!$D$92</f>
        <v>0</v>
      </c>
      <c r="E164" s="6">
        <f t="shared" si="9"/>
        <v>2.2071346179427132E-2</v>
      </c>
      <c r="F164" s="17">
        <f>0.01*Input!$F$58*(D164*$D$160)+10*(B164*$B$160+C164*$C$160)</f>
        <v>66415.618638929373</v>
      </c>
      <c r="G164" s="6">
        <f t="shared" si="10"/>
        <v>2.2071346179427132E-2</v>
      </c>
      <c r="H164" s="35">
        <f t="shared" si="11"/>
        <v>4.9316392919672039</v>
      </c>
      <c r="I164" s="10"/>
    </row>
    <row r="165" spans="1:9" x14ac:dyDescent="0.25">
      <c r="A165" s="11" t="s">
        <v>458</v>
      </c>
      <c r="B165" s="7">
        <f>Standing!$E$83</f>
        <v>9.0271738910778082E-2</v>
      </c>
      <c r="C165" s="7">
        <f>Standing!$E$107</f>
        <v>1.3886141186627472E-2</v>
      </c>
      <c r="D165" s="36">
        <f>AggCap!$E$92</f>
        <v>0</v>
      </c>
      <c r="E165" s="6">
        <f t="shared" si="9"/>
        <v>6.676193992332094E-2</v>
      </c>
      <c r="F165" s="17">
        <f>0.01*Input!$F$58*(D165*$D$160)+10*(B165*$B$160+C165*$C$160)</f>
        <v>200895.56411721709</v>
      </c>
      <c r="G165" s="6">
        <f t="shared" si="10"/>
        <v>6.6761939923320954E-2</v>
      </c>
      <c r="H165" s="35">
        <f t="shared" si="11"/>
        <v>14.917341400802096</v>
      </c>
      <c r="I165" s="10"/>
    </row>
    <row r="166" spans="1:9" x14ac:dyDescent="0.25">
      <c r="A166" s="11" t="s">
        <v>459</v>
      </c>
      <c r="B166" s="7">
        <f>Standing!$F$83</f>
        <v>1.963394607828213E-2</v>
      </c>
      <c r="C166" s="7">
        <f>Standing!$F$107</f>
        <v>3.0202115366706902E-3</v>
      </c>
      <c r="D166" s="36">
        <f>AggCap!$F$92</f>
        <v>0</v>
      </c>
      <c r="E166" s="6">
        <f t="shared" si="9"/>
        <v>1.4520605721703786E-2</v>
      </c>
      <c r="F166" s="17">
        <f>0.01*Input!$F$58*(D166*$D$160)+10*(B166*$B$160+C166*$C$160)</f>
        <v>43694.435499265302</v>
      </c>
      <c r="G166" s="6">
        <f t="shared" si="10"/>
        <v>1.4520605721703786E-2</v>
      </c>
      <c r="H166" s="35">
        <f t="shared" si="11"/>
        <v>3.2444957882572099</v>
      </c>
      <c r="I166" s="10"/>
    </row>
    <row r="167" spans="1:9" x14ac:dyDescent="0.25">
      <c r="A167" s="11" t="s">
        <v>460</v>
      </c>
      <c r="B167" s="7">
        <f>Standing!$G$83</f>
        <v>6.3014352049229911E-3</v>
      </c>
      <c r="C167" s="7">
        <f>Standing!$G$107</f>
        <v>7.3118319128294526E-4</v>
      </c>
      <c r="D167" s="36">
        <f>AggCap!$G$92</f>
        <v>0</v>
      </c>
      <c r="E167" s="6">
        <f t="shared" si="9"/>
        <v>4.5870347282379468E-3</v>
      </c>
      <c r="F167" s="17">
        <f>0.01*Input!$F$58*(D167*$D$160)+10*(B167*$B$160+C167*$C$160)</f>
        <v>13802.998091622692</v>
      </c>
      <c r="G167" s="6">
        <f t="shared" si="10"/>
        <v>4.5870347282379476E-3</v>
      </c>
      <c r="H167" s="35">
        <f t="shared" si="11"/>
        <v>1.024930718565872</v>
      </c>
      <c r="I167" s="10"/>
    </row>
    <row r="168" spans="1:9" x14ac:dyDescent="0.25">
      <c r="A168" s="11" t="s">
        <v>461</v>
      </c>
      <c r="B168" s="7">
        <f>Standing!$H$83</f>
        <v>9.4708954157800077E-2</v>
      </c>
      <c r="C168" s="7">
        <f>Standing!$H$107</f>
        <v>1.4568700292490079E-2</v>
      </c>
      <c r="D168" s="36">
        <f>AggCap!$H$92</f>
        <v>0</v>
      </c>
      <c r="E168" s="6">
        <f t="shared" si="9"/>
        <v>7.0043554981620834E-2</v>
      </c>
      <c r="F168" s="17">
        <f>0.01*Input!$F$58*(D168*$D$160)+10*(B168*$B$160+C168*$C$160)</f>
        <v>210770.38065355356</v>
      </c>
      <c r="G168" s="6">
        <f t="shared" si="10"/>
        <v>7.0043554981620848E-2</v>
      </c>
      <c r="H168" s="35">
        <f t="shared" si="11"/>
        <v>15.650588101345809</v>
      </c>
      <c r="I168" s="10"/>
    </row>
    <row r="169" spans="1:9" x14ac:dyDescent="0.25">
      <c r="A169" s="11" t="s">
        <v>462</v>
      </c>
      <c r="B169" s="7">
        <f>Standing!$I$83</f>
        <v>7.317810655362131E-3</v>
      </c>
      <c r="C169" s="7">
        <f>Standing!$I$107</f>
        <v>1.1256695967472152E-3</v>
      </c>
      <c r="D169" s="36">
        <f>AggCap!$I$92</f>
        <v>0</v>
      </c>
      <c r="E169" s="6">
        <f t="shared" si="9"/>
        <v>5.4120064733259874E-3</v>
      </c>
      <c r="F169" s="17">
        <f>0.01*Input!$F$58*(D169*$D$160)+10*(B169*$B$160+C169*$C$160)</f>
        <v>16285.447887128619</v>
      </c>
      <c r="G169" s="6">
        <f t="shared" si="10"/>
        <v>5.4120064733259882E-3</v>
      </c>
      <c r="H169" s="35">
        <f t="shared" si="11"/>
        <v>1.2092630669312463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0.13726812863859941</v>
      </c>
      <c r="E170" s="6">
        <f t="shared" si="9"/>
        <v>0</v>
      </c>
      <c r="F170" s="17">
        <f>0.01*Input!$F$58*(D170*$D$160)+10*(B170*$B$160+C170*$C$160)</f>
        <v>6747.4782871761799</v>
      </c>
      <c r="G170" s="6">
        <f t="shared" si="10"/>
        <v>2.2423329356318139E-3</v>
      </c>
      <c r="H170" s="35">
        <f t="shared" si="11"/>
        <v>0.50102866953088787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0.1726114740505349</v>
      </c>
      <c r="C173" s="7">
        <f>Standing!$K$107</f>
        <v>8.2427693484715837E-3</v>
      </c>
      <c r="D173" s="36">
        <f>AggCap!$K$92</f>
        <v>0</v>
      </c>
      <c r="E173" s="6">
        <f t="shared" si="9"/>
        <v>0.12202241901257903</v>
      </c>
      <c r="F173" s="17">
        <f>0.01*Input!$F$58*(D173*$D$160)+10*(B173*$B$160+C173*$C$160)</f>
        <v>367181.70158977772</v>
      </c>
      <c r="G173" s="6">
        <f t="shared" si="10"/>
        <v>0.12202241901257903</v>
      </c>
      <c r="H173" s="35">
        <f t="shared" si="11"/>
        <v>27.264787168452624</v>
      </c>
      <c r="I173" s="10"/>
    </row>
    <row r="174" spans="1:9" x14ac:dyDescent="0.25">
      <c r="A174" s="11" t="s">
        <v>1665</v>
      </c>
      <c r="B174" s="7">
        <f>Standing!$L$83</f>
        <v>0.21200950814594585</v>
      </c>
      <c r="C174" s="7">
        <f>Standing!$L$107</f>
        <v>2.4600393990780504E-2</v>
      </c>
      <c r="D174" s="36">
        <f>AggCap!$L$92</f>
        <v>0</v>
      </c>
      <c r="E174" s="6">
        <f t="shared" si="9"/>
        <v>0.15432912423226039</v>
      </c>
      <c r="F174" s="17">
        <f>0.01*Input!$F$58*(D174*$D$160)+10*(B174*$B$160+C174*$C$160)</f>
        <v>464396.87804107461</v>
      </c>
      <c r="G174" s="6">
        <f t="shared" si="10"/>
        <v>0.15432912423226042</v>
      </c>
      <c r="H174" s="35">
        <f t="shared" si="11"/>
        <v>34.483423293325274</v>
      </c>
      <c r="I174" s="10"/>
    </row>
    <row r="175" spans="1:9" x14ac:dyDescent="0.25">
      <c r="A175" s="11" t="s">
        <v>1666</v>
      </c>
      <c r="B175" s="7">
        <f>Standing!$M$83</f>
        <v>1.8725880167125761E-2</v>
      </c>
      <c r="C175" s="7">
        <f>Standing!$M$107</f>
        <v>2.1728460858383698E-3</v>
      </c>
      <c r="D175" s="36">
        <f>AggCap!$M$92</f>
        <v>0</v>
      </c>
      <c r="E175" s="6">
        <f t="shared" si="9"/>
        <v>1.3631222070858031E-2</v>
      </c>
      <c r="F175" s="17">
        <f>0.01*Input!$F$58*(D175*$D$160)+10*(B175*$B$160+C175*$C$160)</f>
        <v>41018.161705266772</v>
      </c>
      <c r="G175" s="6">
        <f t="shared" si="10"/>
        <v>1.3631222070858031E-2</v>
      </c>
      <c r="H175" s="35">
        <f t="shared" si="11"/>
        <v>3.0457711920097683</v>
      </c>
      <c r="I175" s="10"/>
    </row>
    <row r="176" spans="1:9" x14ac:dyDescent="0.25">
      <c r="A176" s="11" t="s">
        <v>1667</v>
      </c>
      <c r="B176" s="7">
        <f>Standing!$N$83</f>
        <v>5.5751656913537201E-2</v>
      </c>
      <c r="C176" s="7">
        <f>Standing!$N$107</f>
        <v>8.5760547944574907E-3</v>
      </c>
      <c r="D176" s="36">
        <f>AggCap!$N$92</f>
        <v>0</v>
      </c>
      <c r="E176" s="6">
        <f t="shared" si="9"/>
        <v>4.1232049082005319E-2</v>
      </c>
      <c r="F176" s="17">
        <f>0.01*Input!$F$58*(D176*$D$160)+10*(B176*$B$160+C176*$C$160)</f>
        <v>124072.72421310736</v>
      </c>
      <c r="G176" s="6">
        <f t="shared" si="10"/>
        <v>4.1232049082005319E-2</v>
      </c>
      <c r="H176" s="35">
        <f t="shared" si="11"/>
        <v>9.2129221157644636</v>
      </c>
      <c r="I176" s="10"/>
    </row>
    <row r="177" spans="1:9" x14ac:dyDescent="0.25">
      <c r="A177" s="11" t="s">
        <v>1668</v>
      </c>
      <c r="B177" s="7">
        <f>Standing!$O$83</f>
        <v>4.8503553330114517E-2</v>
      </c>
      <c r="C177" s="7">
        <f>Standing!$O$107</f>
        <v>7.4611079582811574E-3</v>
      </c>
      <c r="D177" s="36">
        <f>AggCap!$O$92</f>
        <v>0</v>
      </c>
      <c r="E177" s="6">
        <f t="shared" si="9"/>
        <v>3.5871595613032686E-2</v>
      </c>
      <c r="F177" s="17">
        <f>0.01*Input!$F$58*(D177*$D$160)+10*(B177*$B$160+C177*$C$160)</f>
        <v>107942.40617845755</v>
      </c>
      <c r="G177" s="6">
        <f t="shared" si="10"/>
        <v>3.5871595613032686E-2</v>
      </c>
      <c r="H177" s="35">
        <f t="shared" si="11"/>
        <v>8.0151780934724126</v>
      </c>
      <c r="I177" s="10"/>
    </row>
    <row r="178" spans="1:9" x14ac:dyDescent="0.25">
      <c r="A178" s="11" t="s">
        <v>1669</v>
      </c>
      <c r="B178" s="7">
        <f>Standing!$P$83</f>
        <v>1.5567018331395231E-2</v>
      </c>
      <c r="C178" s="7">
        <f>Standing!$P$107</f>
        <v>1.8063094790560141E-3</v>
      </c>
      <c r="D178" s="36">
        <f>AggCap!$P$92</f>
        <v>0</v>
      </c>
      <c r="E178" s="6">
        <f t="shared" si="9"/>
        <v>1.1331776234950479E-2</v>
      </c>
      <c r="F178" s="17">
        <f>0.01*Input!$F$58*(D178*$D$160)+10*(B178*$B$160+C178*$C$160)</f>
        <v>34098.823098686415</v>
      </c>
      <c r="G178" s="6">
        <f t="shared" si="10"/>
        <v>1.1331776234950481E-2</v>
      </c>
      <c r="H178" s="35">
        <f t="shared" si="11"/>
        <v>2.5319811702356465</v>
      </c>
      <c r="I178" s="10"/>
    </row>
    <row r="179" spans="1:9" x14ac:dyDescent="0.25">
      <c r="A179" s="11" t="s">
        <v>1670</v>
      </c>
      <c r="B179" s="7">
        <f>Standing!$Q$83</f>
        <v>0.2339682909648774</v>
      </c>
      <c r="C179" s="7">
        <f>Standing!$Q$107</f>
        <v>3.5990408080466434E-2</v>
      </c>
      <c r="D179" s="36">
        <f>AggCap!$Q$92</f>
        <v>0</v>
      </c>
      <c r="E179" s="6">
        <f t="shared" si="9"/>
        <v>0.17303507358817735</v>
      </c>
      <c r="F179" s="17">
        <f>0.01*Input!$F$58*(D179*$D$160)+10*(B179*$B$160+C179*$C$160)</f>
        <v>520685.56965970033</v>
      </c>
      <c r="G179" s="6">
        <f t="shared" si="10"/>
        <v>0.17303507358817735</v>
      </c>
      <c r="H179" s="35">
        <f t="shared" si="11"/>
        <v>38.663095619935618</v>
      </c>
      <c r="I179" s="10"/>
    </row>
    <row r="180" spans="1:9" x14ac:dyDescent="0.25">
      <c r="A180" s="11" t="s">
        <v>1671</v>
      </c>
      <c r="B180" s="7">
        <f>Standing!$R$83</f>
        <v>9.0389323156655127E-2</v>
      </c>
      <c r="C180" s="7">
        <f>Standing!$R$107</f>
        <v>1.3904228701715501E-2</v>
      </c>
      <c r="D180" s="36">
        <f>AggCap!$R$92</f>
        <v>0</v>
      </c>
      <c r="E180" s="6">
        <f t="shared" si="9"/>
        <v>6.6848901274169967E-2</v>
      </c>
      <c r="F180" s="17">
        <f>0.01*Input!$F$58*(D180*$D$160)+10*(B180*$B$160+C180*$C$160)</f>
        <v>201157.24239761569</v>
      </c>
      <c r="G180" s="6">
        <f t="shared" si="10"/>
        <v>6.6848901274169967E-2</v>
      </c>
      <c r="H180" s="35">
        <f t="shared" si="11"/>
        <v>14.936772114780446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1.6955307841330953</v>
      </c>
      <c r="E181" s="6">
        <f t="shared" si="9"/>
        <v>0</v>
      </c>
      <c r="F181" s="17">
        <f>0.01*Input!$F$58*(D181*$D$160)+10*(B181*$B$160+C181*$C$160)</f>
        <v>83344.599104265872</v>
      </c>
      <c r="G181" s="6">
        <f t="shared" si="10"/>
        <v>2.7697212443604183E-2</v>
      </c>
      <c r="H181" s="35">
        <f t="shared" si="11"/>
        <v>6.1886873620857985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5.1680304111348789</v>
      </c>
      <c r="E182" s="6">
        <f t="shared" si="9"/>
        <v>0</v>
      </c>
      <c r="F182" s="17">
        <f>0.01*Input!$F$58*(D182*$D$160)+10*(B182*$B$160+C182*$C$160)</f>
        <v>254036.92271793025</v>
      </c>
      <c r="G182" s="6">
        <f t="shared" si="10"/>
        <v>8.4421962462566336E-2</v>
      </c>
      <c r="H182" s="35">
        <f t="shared" si="11"/>
        <v>18.863311000642309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1.4652196630792769</v>
      </c>
      <c r="C184" s="7">
        <f>Scaler!$C$426</f>
        <v>6.9969089795686709E-2</v>
      </c>
      <c r="D184" s="36">
        <f>Scaler!$E$426</f>
        <v>0</v>
      </c>
      <c r="E184" s="6">
        <f t="shared" si="9"/>
        <v>1.03579236929166</v>
      </c>
      <c r="F184" s="17">
        <f>0.01*Input!$F$58*(D184*$D$160)+10*(B184*$B$160+C184*$C$160)</f>
        <v>3116837.1167187924</v>
      </c>
      <c r="G184" s="6">
        <f t="shared" si="10"/>
        <v>1.03579236929166</v>
      </c>
      <c r="H184" s="35">
        <f t="shared" si="11"/>
        <v>231.43827771954864</v>
      </c>
      <c r="I184" s="10"/>
    </row>
    <row r="185" spans="1:9" x14ac:dyDescent="0.25">
      <c r="A185" s="11" t="s">
        <v>1676</v>
      </c>
      <c r="B185" s="7">
        <f>Adjust!$B$76</f>
        <v>4.1856826282193893E-4</v>
      </c>
      <c r="C185" s="7">
        <f>Adjust!$C$76</f>
        <v>-4.0569896809872219E-4</v>
      </c>
      <c r="D185" s="36">
        <f>Adjust!$E$76</f>
        <v>-8.2932390657397548E-4</v>
      </c>
      <c r="E185" s="6">
        <f t="shared" si="9"/>
        <v>1.6487702405107489E-4</v>
      </c>
      <c r="F185" s="17">
        <f>0.01*Input!$F$58*(D185*$D$160)+10*(B185*$B$160+C185*$C$160)</f>
        <v>455.37111284743429</v>
      </c>
      <c r="G185" s="6">
        <f t="shared" si="10"/>
        <v>1.5132966729418572E-4</v>
      </c>
      <c r="H185" s="35">
        <f t="shared" si="11"/>
        <v>3.3813222229460815E-2</v>
      </c>
      <c r="I185" s="10"/>
    </row>
    <row r="187" spans="1:9" x14ac:dyDescent="0.25">
      <c r="A187" s="11" t="s">
        <v>1677</v>
      </c>
      <c r="B187" s="6">
        <f>SUM($B$163:$B$185)</f>
        <v>2.9049999999999998</v>
      </c>
      <c r="C187" s="6">
        <f>SUM($C$163:$C$185)</f>
        <v>0.249</v>
      </c>
      <c r="D187" s="35">
        <f>SUM($D$163:$D$185)</f>
        <v>7</v>
      </c>
      <c r="E187" s="6">
        <f>SUM(E$163:E$185)</f>
        <v>2.0875418930911365</v>
      </c>
      <c r="F187" s="17">
        <f>SUM($F$163:$F$185)</f>
        <v>6625779.669767268</v>
      </c>
      <c r="G187" s="6">
        <f>SUM($G$163:$G$185)</f>
        <v>2.2018898535761817</v>
      </c>
      <c r="H187" s="35">
        <f>SUM($H$163:$H$185)</f>
        <v>491.99203484026265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2172.8083513223755</v>
      </c>
      <c r="C192" s="33">
        <f>Multi!B$124</f>
        <v>2172.8083513223755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4.0389213006220344E-2</v>
      </c>
      <c r="C195" s="17">
        <f t="shared" ref="C195:C213" si="12">0+10*(B195*$B$192)</f>
        <v>877.5801932325387</v>
      </c>
      <c r="D195" s="6">
        <f t="shared" ref="D195:D213" si="13">IF($C$192&lt;&gt;0,0.1*C195/$C$192,"")</f>
        <v>4.0389213006220344E-2</v>
      </c>
      <c r="E195" s="10"/>
    </row>
    <row r="196" spans="1:5" x14ac:dyDescent="0.25">
      <c r="A196" s="11" t="s">
        <v>457</v>
      </c>
      <c r="B196" s="7">
        <f>Standing!$D$84</f>
        <v>3.56740397830814E-3</v>
      </c>
      <c r="C196" s="17">
        <f t="shared" si="12"/>
        <v>77.512851566085928</v>
      </c>
      <c r="D196" s="6">
        <f t="shared" si="13"/>
        <v>3.56740397830814E-3</v>
      </c>
      <c r="E196" s="10"/>
    </row>
    <row r="197" spans="1:5" x14ac:dyDescent="0.25">
      <c r="A197" s="11" t="s">
        <v>458</v>
      </c>
      <c r="B197" s="7">
        <f>Standing!$E$84</f>
        <v>1.3987224921630953E-2</v>
      </c>
      <c r="C197" s="17">
        <f t="shared" si="12"/>
        <v>303.91559121544196</v>
      </c>
      <c r="D197" s="6">
        <f t="shared" si="13"/>
        <v>1.3987224921630955E-2</v>
      </c>
      <c r="E197" s="10"/>
    </row>
    <row r="198" spans="1:5" x14ac:dyDescent="0.25">
      <c r="A198" s="11" t="s">
        <v>459</v>
      </c>
      <c r="B198" s="7">
        <f>Standing!$F$84</f>
        <v>3.0421970730788381E-3</v>
      </c>
      <c r="C198" s="17">
        <f t="shared" si="12"/>
        <v>66.101112067541862</v>
      </c>
      <c r="D198" s="6">
        <f t="shared" si="13"/>
        <v>3.0421970730788381E-3</v>
      </c>
      <c r="E198" s="10"/>
    </row>
    <row r="199" spans="1:5" x14ac:dyDescent="0.25">
      <c r="A199" s="11" t="s">
        <v>460</v>
      </c>
      <c r="B199" s="7">
        <f>Standing!$G$84</f>
        <v>7.4140497843337174E-4</v>
      </c>
      <c r="C199" s="17">
        <f t="shared" si="12"/>
        <v>16.109309288520159</v>
      </c>
      <c r="D199" s="6">
        <f t="shared" si="13"/>
        <v>7.4140497843337174E-4</v>
      </c>
      <c r="E199" s="10"/>
    </row>
    <row r="200" spans="1:5" x14ac:dyDescent="0.25">
      <c r="A200" s="11" t="s">
        <v>461</v>
      </c>
      <c r="B200" s="7">
        <f>Standing!$H$84</f>
        <v>1.467475269538005E-2</v>
      </c>
      <c r="C200" s="17">
        <f t="shared" si="12"/>
        <v>318.85425210112311</v>
      </c>
      <c r="D200" s="6">
        <f t="shared" si="13"/>
        <v>1.467475269538005E-2</v>
      </c>
      <c r="E200" s="10"/>
    </row>
    <row r="201" spans="1:5" x14ac:dyDescent="0.25">
      <c r="A201" s="11" t="s">
        <v>462</v>
      </c>
      <c r="B201" s="7">
        <f>Standing!$I$84</f>
        <v>1.1338638737381946E-3</v>
      </c>
      <c r="C201" s="17">
        <f t="shared" si="12"/>
        <v>24.636688941210888</v>
      </c>
      <c r="D201" s="6">
        <f t="shared" si="13"/>
        <v>1.1338638737381946E-3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1.5756758589465809E-2</v>
      </c>
      <c r="C203" s="17">
        <f t="shared" si="12"/>
        <v>342.36416652961884</v>
      </c>
      <c r="D203" s="6">
        <f t="shared" si="13"/>
        <v>1.5756758589465809E-2</v>
      </c>
      <c r="E203" s="10"/>
    </row>
    <row r="204" spans="1:5" x14ac:dyDescent="0.25">
      <c r="A204" s="11" t="s">
        <v>1665</v>
      </c>
      <c r="B204" s="7">
        <f>Standing!$L$84</f>
        <v>2.4944302322082768E-2</v>
      </c>
      <c r="C204" s="17">
        <f t="shared" si="12"/>
        <v>541.99188403331561</v>
      </c>
      <c r="D204" s="6">
        <f t="shared" si="13"/>
        <v>2.4944302322082768E-2</v>
      </c>
      <c r="E204" s="10"/>
    </row>
    <row r="205" spans="1:5" x14ac:dyDescent="0.25">
      <c r="A205" s="11" t="s">
        <v>1666</v>
      </c>
      <c r="B205" s="7">
        <f>Standing!$M$84</f>
        <v>2.2032220168839208E-3</v>
      </c>
      <c r="C205" s="17">
        <f t="shared" si="12"/>
        <v>47.871791981027116</v>
      </c>
      <c r="D205" s="6">
        <f t="shared" si="13"/>
        <v>2.2032220168839213E-3</v>
      </c>
      <c r="E205" s="10"/>
    </row>
    <row r="206" spans="1:5" x14ac:dyDescent="0.25">
      <c r="A206" s="11" t="s">
        <v>1667</v>
      </c>
      <c r="B206" s="7">
        <f>Standing!$N$84</f>
        <v>8.6384839199119476E-3</v>
      </c>
      <c r="C206" s="17">
        <f t="shared" si="12"/>
        <v>187.69770003948733</v>
      </c>
      <c r="D206" s="6">
        <f t="shared" si="13"/>
        <v>8.6384839199119476E-3</v>
      </c>
      <c r="E206" s="10"/>
    </row>
    <row r="207" spans="1:5" x14ac:dyDescent="0.25">
      <c r="A207" s="11" t="s">
        <v>1668</v>
      </c>
      <c r="B207" s="7">
        <f>Standing!$O$84</f>
        <v>7.5154208627483529E-3</v>
      </c>
      <c r="C207" s="17">
        <f t="shared" si="12"/>
        <v>163.29569214282034</v>
      </c>
      <c r="D207" s="6">
        <f t="shared" si="13"/>
        <v>7.5154208627483537E-3</v>
      </c>
      <c r="E207" s="10"/>
    </row>
    <row r="208" spans="1:5" x14ac:dyDescent="0.25">
      <c r="A208" s="11" t="s">
        <v>1669</v>
      </c>
      <c r="B208" s="7">
        <f>Standing!$P$84</f>
        <v>1.8315613054694622E-3</v>
      </c>
      <c r="C208" s="17">
        <f t="shared" si="12"/>
        <v>39.796317004829604</v>
      </c>
      <c r="D208" s="6">
        <f t="shared" si="13"/>
        <v>1.8315613054694624E-3</v>
      </c>
      <c r="E208" s="10"/>
    </row>
    <row r="209" spans="1:9" x14ac:dyDescent="0.25">
      <c r="A209" s="11" t="s">
        <v>1670</v>
      </c>
      <c r="B209" s="7">
        <f>Standing!$Q$84</f>
        <v>3.6252399142214863E-2</v>
      </c>
      <c r="C209" s="17">
        <f t="shared" si="12"/>
        <v>787.69515611676582</v>
      </c>
      <c r="D209" s="6">
        <f t="shared" si="13"/>
        <v>3.6252399142214863E-2</v>
      </c>
      <c r="E209" s="10"/>
    </row>
    <row r="210" spans="1:9" x14ac:dyDescent="0.25">
      <c r="A210" s="11" t="s">
        <v>1671</v>
      </c>
      <c r="B210" s="7">
        <f>Standing!$R$84</f>
        <v>1.4005444104225275E-2</v>
      </c>
      <c r="C210" s="17">
        <f t="shared" si="12"/>
        <v>304.31145913639403</v>
      </c>
      <c r="D210" s="6">
        <f t="shared" si="13"/>
        <v>1.4005444104225275E-2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0.13375189939528268</v>
      </c>
      <c r="C212" s="17">
        <f t="shared" si="12"/>
        <v>2906.1724401130041</v>
      </c>
      <c r="D212" s="6">
        <f t="shared" si="13"/>
        <v>0.1337518993952827</v>
      </c>
      <c r="E212" s="10"/>
    </row>
    <row r="213" spans="1:9" x14ac:dyDescent="0.25">
      <c r="A213" s="11" t="s">
        <v>1676</v>
      </c>
      <c r="B213" s="7">
        <f>Adjust!$B$77</f>
        <v>-4.3555218507490556E-4</v>
      </c>
      <c r="C213" s="17">
        <f t="shared" si="12"/>
        <v>-9.463714251674638</v>
      </c>
      <c r="D213" s="6">
        <f t="shared" si="13"/>
        <v>-4.3555218507490562E-4</v>
      </c>
      <c r="E213" s="10"/>
    </row>
    <row r="215" spans="1:9" x14ac:dyDescent="0.25">
      <c r="A215" s="11" t="s">
        <v>1677</v>
      </c>
      <c r="B215" s="6">
        <f>SUM($B$195:$B$213)</f>
        <v>0.32200000000000001</v>
      </c>
      <c r="C215" s="17">
        <f>SUM($C$195:$C$213)</f>
        <v>6996.4428912580506</v>
      </c>
      <c r="D215" s="6">
        <f>SUM($D$195:$D$213)</f>
        <v>0.32200000000000012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235868.80840401765</v>
      </c>
      <c r="C220" s="33">
        <f>Loads!C$308</f>
        <v>62217.132108689118</v>
      </c>
      <c r="D220" s="33">
        <f>Loads!E$308</f>
        <v>3077.0037402616158</v>
      </c>
      <c r="E220" s="33">
        <f>Multi!B$125</f>
        <v>298085.94051270676</v>
      </c>
      <c r="F220" s="6">
        <f>IF(D220,E220/D220,"")</f>
        <v>96.875391021579532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0.31213428719833958</v>
      </c>
      <c r="C223" s="7">
        <f>Standing!$C$108</f>
        <v>2.7983636095288929E-2</v>
      </c>
      <c r="D223" s="36">
        <f>AggCap!$C$93</f>
        <v>0</v>
      </c>
      <c r="E223" s="6">
        <f t="shared" ref="E223:E245" si="14">IF(E$220&lt;&gt;0,(($B223*B$220+$C223*C$220))/E$220,0)</f>
        <v>0.2528257583625258</v>
      </c>
      <c r="F223" s="17">
        <f>0.01*Input!$F$58*(D223*$D$220)+10*(B223*$B$220+C223*$C$220)</f>
        <v>753638.03967331839</v>
      </c>
      <c r="G223" s="6">
        <f t="shared" ref="G223:G245" si="15">IF($E$220&lt;&gt;0,0.1*F223/$E$220,"")</f>
        <v>0.2528257583625258</v>
      </c>
      <c r="H223" s="35">
        <f t="shared" ref="H223:H245" si="16">IF($D$220&lt;&gt;0,F223/$D$220,"")</f>
        <v>244.92594201697068</v>
      </c>
      <c r="I223" s="10"/>
    </row>
    <row r="224" spans="1:9" x14ac:dyDescent="0.25">
      <c r="A224" s="11" t="s">
        <v>457</v>
      </c>
      <c r="B224" s="7">
        <f>Standing!$D$85</f>
        <v>2.7569467564179596E-2</v>
      </c>
      <c r="C224" s="7">
        <f>Standing!$D$108</f>
        <v>2.4716731845823873E-3</v>
      </c>
      <c r="D224" s="36">
        <f>AggCap!$D$93</f>
        <v>0</v>
      </c>
      <c r="E224" s="6">
        <f t="shared" si="14"/>
        <v>2.2331002489757376E-2</v>
      </c>
      <c r="F224" s="17">
        <f>0.01*Input!$F$58*(D224*$D$220)+10*(B224*$B$220+C224*$C$220)</f>
        <v>66565.578797509239</v>
      </c>
      <c r="G224" s="6">
        <f t="shared" si="15"/>
        <v>2.233100248975738E-2</v>
      </c>
      <c r="H224" s="35">
        <f t="shared" si="16"/>
        <v>21.63324598099112</v>
      </c>
      <c r="I224" s="10"/>
    </row>
    <row r="225" spans="1:9" x14ac:dyDescent="0.25">
      <c r="A225" s="11" t="s">
        <v>458</v>
      </c>
      <c r="B225" s="7">
        <f>Standing!$E$85</f>
        <v>8.1651538874263005E-2</v>
      </c>
      <c r="C225" s="7">
        <f>Standing!$E$108</f>
        <v>9.7797980454249374E-3</v>
      </c>
      <c r="D225" s="36">
        <f>AggCap!$E$93</f>
        <v>0</v>
      </c>
      <c r="E225" s="6">
        <f t="shared" si="14"/>
        <v>6.6650316118375713E-2</v>
      </c>
      <c r="F225" s="17">
        <f>0.01*Input!$F$58*(D225*$D$220)+10*(B225*$B$220+C225*$C$220)</f>
        <v>198675.22165615243</v>
      </c>
      <c r="G225" s="6">
        <f t="shared" si="15"/>
        <v>6.6650316118375713E-2</v>
      </c>
      <c r="H225" s="35">
        <f t="shared" si="16"/>
        <v>64.567754356795319</v>
      </c>
      <c r="I225" s="10"/>
    </row>
    <row r="226" spans="1:9" x14ac:dyDescent="0.25">
      <c r="A226" s="11" t="s">
        <v>459</v>
      </c>
      <c r="B226" s="7">
        <f>Standing!$F$85</f>
        <v>1.775906757540735E-2</v>
      </c>
      <c r="C226" s="7">
        <f>Standing!$F$108</f>
        <v>2.1270890513158851E-3</v>
      </c>
      <c r="D226" s="36">
        <f>AggCap!$F$93</f>
        <v>0</v>
      </c>
      <c r="E226" s="6">
        <f t="shared" si="14"/>
        <v>1.4496327738430266E-2</v>
      </c>
      <c r="F226" s="17">
        <f>0.01*Input!$F$58*(D226*$D$220)+10*(B226*$B$220+C226*$C$220)</f>
        <v>43211.514878904258</v>
      </c>
      <c r="G226" s="6">
        <f t="shared" si="15"/>
        <v>1.449632773843027E-2</v>
      </c>
      <c r="H226" s="35">
        <f t="shared" si="16"/>
        <v>14.043374180374018</v>
      </c>
      <c r="I226" s="10"/>
    </row>
    <row r="227" spans="1:9" x14ac:dyDescent="0.25">
      <c r="A227" s="11" t="s">
        <v>460</v>
      </c>
      <c r="B227" s="7">
        <f>Standing!$G$85</f>
        <v>5.7296960560474439E-3</v>
      </c>
      <c r="C227" s="7">
        <f>Standing!$G$108</f>
        <v>5.1368188611448636E-4</v>
      </c>
      <c r="D227" s="36">
        <f>AggCap!$G$93</f>
        <v>0</v>
      </c>
      <c r="E227" s="6">
        <f t="shared" si="14"/>
        <v>4.6409984739564179E-3</v>
      </c>
      <c r="F227" s="17">
        <f>0.01*Input!$F$58*(D227*$D$220)+10*(B227*$B$220+C227*$C$220)</f>
        <v>13834.163950273358</v>
      </c>
      <c r="G227" s="6">
        <f t="shared" si="15"/>
        <v>4.6409984739564187E-3</v>
      </c>
      <c r="H227" s="35">
        <f t="shared" si="16"/>
        <v>4.495985418950819</v>
      </c>
      <c r="I227" s="10"/>
    </row>
    <row r="228" spans="1:9" x14ac:dyDescent="0.25">
      <c r="A228" s="11" t="s">
        <v>461</v>
      </c>
      <c r="B228" s="7">
        <f>Standing!$H$85</f>
        <v>8.5665036981281653E-2</v>
      </c>
      <c r="C228" s="7">
        <f>Standing!$H$108</f>
        <v>1.0260514042741061E-2</v>
      </c>
      <c r="D228" s="36">
        <f>AggCap!$H$93</f>
        <v>0</v>
      </c>
      <c r="E228" s="6">
        <f t="shared" si="14"/>
        <v>6.9926444422402242E-2</v>
      </c>
      <c r="F228" s="17">
        <f>0.01*Input!$F$58*(D228*$D$220)+10*(B228*$B$220+C228*$C$220)</f>
        <v>208440.8995236129</v>
      </c>
      <c r="G228" s="6">
        <f t="shared" si="15"/>
        <v>6.9926444422402242E-2</v>
      </c>
      <c r="H228" s="35">
        <f t="shared" si="16"/>
        <v>67.741516461689656</v>
      </c>
      <c r="I228" s="10"/>
    </row>
    <row r="229" spans="1:9" x14ac:dyDescent="0.25">
      <c r="A229" s="11" t="s">
        <v>462</v>
      </c>
      <c r="B229" s="7">
        <f>Standing!$I$85</f>
        <v>6.6190206194139973E-3</v>
      </c>
      <c r="C229" s="7">
        <f>Standing!$I$108</f>
        <v>7.9279197684266128E-4</v>
      </c>
      <c r="D229" s="36">
        <f>AggCap!$I$93</f>
        <v>0</v>
      </c>
      <c r="E229" s="6">
        <f t="shared" si="14"/>
        <v>5.4029577734884043E-3</v>
      </c>
      <c r="F229" s="17">
        <f>0.01*Input!$F$58*(D229*$D$220)+10*(B229*$B$220+C229*$C$220)</f>
        <v>16105.45749460731</v>
      </c>
      <c r="G229" s="6">
        <f t="shared" si="15"/>
        <v>5.4029577734884043E-3</v>
      </c>
      <c r="H229" s="35">
        <f t="shared" si="16"/>
        <v>5.2341364697977184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2.4040484297271836</v>
      </c>
      <c r="E230" s="6">
        <f t="shared" si="14"/>
        <v>0</v>
      </c>
      <c r="F230" s="17">
        <f>0.01*Input!$F$58*(D230*$D$220)+10*(B230*$B$220+C230*$C$220)</f>
        <v>27000.02093664822</v>
      </c>
      <c r="G230" s="6">
        <f t="shared" si="15"/>
        <v>9.0577975231600251E-3</v>
      </c>
      <c r="H230" s="35">
        <f t="shared" si="16"/>
        <v>8.7747767685042195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0.15629024626144697</v>
      </c>
      <c r="C233" s="7">
        <f>Standing!$K$108</f>
        <v>1.427703826709372E-3</v>
      </c>
      <c r="D233" s="36">
        <f>AggCap!$K$93</f>
        <v>0</v>
      </c>
      <c r="E233" s="6">
        <f t="shared" si="14"/>
        <v>0.12396700671255312</v>
      </c>
      <c r="F233" s="17">
        <f>0.01*Input!$F$58*(D233*$D$220)+10*(B233*$B$220+C233*$C$220)</f>
        <v>369528.21788456431</v>
      </c>
      <c r="G233" s="6">
        <f t="shared" si="15"/>
        <v>0.12396700671255312</v>
      </c>
      <c r="H233" s="35">
        <f t="shared" si="16"/>
        <v>120.09352249053359</v>
      </c>
      <c r="I233" s="10"/>
    </row>
    <row r="234" spans="1:9" x14ac:dyDescent="0.25">
      <c r="A234" s="11" t="s">
        <v>1665</v>
      </c>
      <c r="B234" s="7">
        <f>Standing!$L$85</f>
        <v>0.19277355128865908</v>
      </c>
      <c r="C234" s="7">
        <f>Standing!$L$108</f>
        <v>1.7282641251874134E-2</v>
      </c>
      <c r="D234" s="36">
        <f>AggCap!$L$93</f>
        <v>0</v>
      </c>
      <c r="E234" s="6">
        <f t="shared" si="14"/>
        <v>0.1561447149374616</v>
      </c>
      <c r="F234" s="17">
        <f>0.01*Input!$F$58*(D234*$D$220)+10*(B234*$B$220+C234*$C$220)</f>
        <v>465445.44208221731</v>
      </c>
      <c r="G234" s="6">
        <f t="shared" si="15"/>
        <v>0.1561447149374616</v>
      </c>
      <c r="H234" s="35">
        <f t="shared" si="16"/>
        <v>151.26580315519661</v>
      </c>
      <c r="I234" s="10"/>
    </row>
    <row r="235" spans="1:9" x14ac:dyDescent="0.25">
      <c r="A235" s="11" t="s">
        <v>1666</v>
      </c>
      <c r="B235" s="7">
        <f>Standing!$M$85</f>
        <v>1.7026851542609606E-2</v>
      </c>
      <c r="C235" s="7">
        <f>Standing!$M$108</f>
        <v>1.5265007304824879E-3</v>
      </c>
      <c r="D235" s="36">
        <f>AggCap!$M$93</f>
        <v>0</v>
      </c>
      <c r="E235" s="6">
        <f t="shared" si="14"/>
        <v>1.3791585321900248E-2</v>
      </c>
      <c r="F235" s="17">
        <f>0.01*Input!$F$58*(D235*$D$220)+10*(B235*$B$220+C235*$C$220)</f>
        <v>41110.776818398772</v>
      </c>
      <c r="G235" s="6">
        <f t="shared" si="15"/>
        <v>1.3791585321900248E-2</v>
      </c>
      <c r="H235" s="35">
        <f t="shared" si="16"/>
        <v>13.360652208665634</v>
      </c>
      <c r="I235" s="10"/>
    </row>
    <row r="236" spans="1:9" x14ac:dyDescent="0.25">
      <c r="A236" s="11" t="s">
        <v>1667</v>
      </c>
      <c r="B236" s="7">
        <f>Standing!$N$85</f>
        <v>5.0427837512685161E-2</v>
      </c>
      <c r="C236" s="7">
        <f>Standing!$N$108</f>
        <v>6.0399849597570273E-3</v>
      </c>
      <c r="D236" s="36">
        <f>AggCap!$N$93</f>
        <v>0</v>
      </c>
      <c r="E236" s="6">
        <f t="shared" si="14"/>
        <v>4.1163110429091571E-2</v>
      </c>
      <c r="F236" s="17">
        <f>0.01*Input!$F$58*(D236*$D$220)+10*(B236*$B$220+C236*$C$220)</f>
        <v>122701.44486684169</v>
      </c>
      <c r="G236" s="6">
        <f t="shared" si="15"/>
        <v>4.1163110429091578E-2</v>
      </c>
      <c r="H236" s="35">
        <f t="shared" si="16"/>
        <v>39.87692418482704</v>
      </c>
      <c r="I236" s="10"/>
    </row>
    <row r="237" spans="1:9" x14ac:dyDescent="0.25">
      <c r="A237" s="11" t="s">
        <v>1668</v>
      </c>
      <c r="B237" s="7">
        <f>Standing!$O$85</f>
        <v>4.3871867519778986E-2</v>
      </c>
      <c r="C237" s="7">
        <f>Standing!$O$108</f>
        <v>5.2547448601035218E-3</v>
      </c>
      <c r="D237" s="36">
        <f>AggCap!$O$93</f>
        <v>0</v>
      </c>
      <c r="E237" s="6">
        <f t="shared" si="14"/>
        <v>3.5811619465000104E-2</v>
      </c>
      <c r="F237" s="17">
        <f>0.01*Input!$F$58*(D237*$D$220)+10*(B237*$B$220+C237*$C$220)</f>
        <v>106749.40269507712</v>
      </c>
      <c r="G237" s="6">
        <f t="shared" si="15"/>
        <v>3.5811619465000104E-2</v>
      </c>
      <c r="H237" s="35">
        <f t="shared" si="16"/>
        <v>34.692646387878938</v>
      </c>
      <c r="I237" s="10"/>
    </row>
    <row r="238" spans="1:9" x14ac:dyDescent="0.25">
      <c r="A238" s="11" t="s">
        <v>1669</v>
      </c>
      <c r="B238" s="7">
        <f>Standing!$P$85</f>
        <v>1.4154598220438821E-2</v>
      </c>
      <c r="C238" s="7">
        <f>Standing!$P$108</f>
        <v>1.2689958838904877E-3</v>
      </c>
      <c r="D238" s="36">
        <f>AggCap!$P$93</f>
        <v>0</v>
      </c>
      <c r="E238" s="6">
        <f t="shared" si="14"/>
        <v>1.1465087868175542E-2</v>
      </c>
      <c r="F238" s="17">
        <f>0.01*Input!$F$58*(D238*$D$220)+10*(B238*$B$220+C238*$C$220)</f>
        <v>34175.815002459305</v>
      </c>
      <c r="G238" s="6">
        <f t="shared" si="15"/>
        <v>1.1465087868175542E-2</v>
      </c>
      <c r="H238" s="35">
        <f t="shared" si="16"/>
        <v>11.106848703262733</v>
      </c>
      <c r="I238" s="10"/>
    </row>
    <row r="239" spans="1:9" x14ac:dyDescent="0.25">
      <c r="A239" s="11" t="s">
        <v>1670</v>
      </c>
      <c r="B239" s="7">
        <f>Standing!$Q$85</f>
        <v>0.21162626571252013</v>
      </c>
      <c r="C239" s="7">
        <f>Standing!$Q$108</f>
        <v>2.5347497038151364E-2</v>
      </c>
      <c r="D239" s="36">
        <f>AggCap!$Q$93</f>
        <v>0</v>
      </c>
      <c r="E239" s="6">
        <f t="shared" si="14"/>
        <v>0.17274576453986218</v>
      </c>
      <c r="F239" s="17">
        <f>0.01*Input!$F$58*(D239*$D$220)+10*(B239*$B$220+C239*$C$220)</f>
        <v>514930.83692451409</v>
      </c>
      <c r="G239" s="6">
        <f t="shared" si="15"/>
        <v>0.17274576453986221</v>
      </c>
      <c r="H239" s="35">
        <f t="shared" si="16"/>
        <v>167.34813487120857</v>
      </c>
      <c r="I239" s="10"/>
    </row>
    <row r="240" spans="1:9" x14ac:dyDescent="0.25">
      <c r="A240" s="11" t="s">
        <v>1671</v>
      </c>
      <c r="B240" s="7">
        <f>Standing!$R$85</f>
        <v>8.1757894802918799E-2</v>
      </c>
      <c r="C240" s="7">
        <f>Standing!$R$108</f>
        <v>9.7925368072110334E-3</v>
      </c>
      <c r="D240" s="36">
        <f>AggCap!$R$93</f>
        <v>0</v>
      </c>
      <c r="E240" s="6">
        <f t="shared" si="14"/>
        <v>6.6737132072657829E-2</v>
      </c>
      <c r="F240" s="17">
        <f>0.01*Input!$F$58*(D240*$D$220)+10*(B240*$B$220+C240*$C$220)</f>
        <v>198934.00780998933</v>
      </c>
      <c r="G240" s="6">
        <f t="shared" si="15"/>
        <v>6.6737132072657829E-2</v>
      </c>
      <c r="H240" s="35">
        <f t="shared" si="16"/>
        <v>64.65185765197522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29.694716170284192</v>
      </c>
      <c r="E241" s="6">
        <f t="shared" si="14"/>
        <v>0</v>
      </c>
      <c r="F241" s="17">
        <f>0.01*Input!$F$58*(D241*$D$220)+10*(B241*$B$220+C241*$C$220)</f>
        <v>333503.24743519613</v>
      </c>
      <c r="G241" s="6">
        <f t="shared" si="15"/>
        <v>0.11188157578367225</v>
      </c>
      <c r="H241" s="35">
        <f t="shared" si="16"/>
        <v>108.3857140215373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6.2920402060806966</v>
      </c>
      <c r="E242" s="6">
        <f t="shared" si="14"/>
        <v>0</v>
      </c>
      <c r="F242" s="17">
        <f>0.01*Input!$F$58*(D242*$D$220)+10*(B242*$B$220+C242*$C$220)</f>
        <v>70666.304055151704</v>
      </c>
      <c r="G242" s="6">
        <f t="shared" si="15"/>
        <v>2.3706688055668078E-2</v>
      </c>
      <c r="H242" s="35">
        <f t="shared" si="16"/>
        <v>22.96594675219454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1.3266762434502535</v>
      </c>
      <c r="C244" s="7">
        <f>Scaler!$C$428</f>
        <v>1.2119123201135873E-2</v>
      </c>
      <c r="D244" s="36">
        <f>Scaler!$E$428</f>
        <v>0</v>
      </c>
      <c r="E244" s="6">
        <f t="shared" si="14"/>
        <v>1.0522990827083469</v>
      </c>
      <c r="F244" s="17">
        <f>0.01*Input!$F$58*(D244*$D$220)+10*(B244*$B$220+C244*$C$220)</f>
        <v>3136755.6176977623</v>
      </c>
      <c r="G244" s="6">
        <f t="shared" si="15"/>
        <v>1.0522990827083469</v>
      </c>
      <c r="H244" s="35">
        <f t="shared" si="16"/>
        <v>1019.4188510902057</v>
      </c>
      <c r="I244" s="10"/>
    </row>
    <row r="245" spans="1:9" x14ac:dyDescent="0.25">
      <c r="A245" s="11" t="s">
        <v>1676</v>
      </c>
      <c r="B245" s="7">
        <f>Adjust!$B$78</f>
        <v>2.6652881975630649E-4</v>
      </c>
      <c r="C245" s="7">
        <f>Adjust!$C$78</f>
        <v>1.1087158374362138E-5</v>
      </c>
      <c r="D245" s="36">
        <f>Adjust!$E$78</f>
        <v>-8.0480609207711495E-4</v>
      </c>
      <c r="E245" s="6">
        <f t="shared" si="14"/>
        <v>2.1321249237458626E-4</v>
      </c>
      <c r="F245" s="17">
        <f>0.01*Input!$F$58*(D245*$D$220)+10*(B245*$B$220+C245*$C$220)</f>
        <v>626.51763473776941</v>
      </c>
      <c r="G245" s="6">
        <f t="shared" si="15"/>
        <v>2.1018020295092126E-4</v>
      </c>
      <c r="H245" s="35">
        <f t="shared" si="16"/>
        <v>0.20361289345865438</v>
      </c>
      <c r="I245" s="10"/>
    </row>
    <row r="247" spans="1:9" x14ac:dyDescent="0.25">
      <c r="A247" s="11" t="s">
        <v>1677</v>
      </c>
      <c r="B247" s="6">
        <f>SUM($B$223:$B$245)</f>
        <v>2.6320000000000001</v>
      </c>
      <c r="C247" s="6">
        <f>SUM($C$223:$C$245)</f>
        <v>0.13400000000000001</v>
      </c>
      <c r="D247" s="35">
        <f>SUM($D$223:$D$245)</f>
        <v>38.39</v>
      </c>
      <c r="E247" s="6">
        <f>SUM(E$223:E$245)</f>
        <v>2.1106121219263598</v>
      </c>
      <c r="F247" s="17">
        <f>SUM($F$223:$F$245)</f>
        <v>6722598.5278179348</v>
      </c>
      <c r="G247" s="6">
        <f>SUM($G$223:$G$245)</f>
        <v>2.2552551509994365</v>
      </c>
      <c r="H247" s="35">
        <f>SUM($H$223:$H$245)</f>
        <v>2184.7872460650183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338.15233079999996</v>
      </c>
      <c r="C252" s="33">
        <f>Loads!C$309</f>
        <v>91.772653520000006</v>
      </c>
      <c r="D252" s="33">
        <f>Loads!E$309</f>
        <v>2.601643835616438</v>
      </c>
      <c r="E252" s="33">
        <f>Multi!B$126</f>
        <v>429.92498431999996</v>
      </c>
      <c r="F252" s="6">
        <f>IF(D252,E252/D252,"")</f>
        <v>165.25128398989048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0.31321080325614725</v>
      </c>
      <c r="C255" s="7">
        <f>Standing!$C$109</f>
        <v>2.8024480592686814E-2</v>
      </c>
      <c r="D255" s="36">
        <f>AggCap!$C$94</f>
        <v>0</v>
      </c>
      <c r="E255" s="6">
        <f t="shared" ref="E255:E277" si="17">IF(E$252&lt;&gt;0,(($B255*B$252+$C255*C$252))/E$252,0)</f>
        <v>0.25233435612471883</v>
      </c>
      <c r="F255" s="17">
        <f>0.01*Input!$F$58*(D255*$D$252)+10*(B255*$B$252+C255*$C$252)</f>
        <v>1084.8484410031701</v>
      </c>
      <c r="G255" s="6">
        <f t="shared" ref="G255:G277" si="18">IF($E$252&lt;&gt;0,0.1*F255/$E$252,"")</f>
        <v>0.25233435612471883</v>
      </c>
      <c r="H255" s="35">
        <f t="shared" ref="H255:H277" si="19">IF($D$252&lt;&gt;0,F255/$D$252,"")</f>
        <v>416.98576344372066</v>
      </c>
      <c r="I255" s="10"/>
    </row>
    <row r="256" spans="1:9" x14ac:dyDescent="0.25">
      <c r="A256" s="11" t="s">
        <v>457</v>
      </c>
      <c r="B256" s="7">
        <f>Standing!$D$86</f>
        <v>2.766455155768905E-2</v>
      </c>
      <c r="C256" s="7">
        <f>Standing!$D$109</f>
        <v>2.4752808018560076E-3</v>
      </c>
      <c r="D256" s="36">
        <f>AggCap!$D$94</f>
        <v>0</v>
      </c>
      <c r="E256" s="6">
        <f t="shared" si="17"/>
        <v>2.2287599061771971E-2</v>
      </c>
      <c r="F256" s="17">
        <f>0.01*Input!$F$58*(D256*$D$252)+10*(B256*$B$252+C256*$C$252)</f>
        <v>95.819956771627602</v>
      </c>
      <c r="G256" s="6">
        <f t="shared" si="18"/>
        <v>2.2287599061771971E-2</v>
      </c>
      <c r="H256" s="35">
        <f t="shared" si="19"/>
        <v>36.830543620096968</v>
      </c>
      <c r="I256" s="10"/>
    </row>
    <row r="257" spans="1:9" x14ac:dyDescent="0.25">
      <c r="A257" s="11" t="s">
        <v>458</v>
      </c>
      <c r="B257" s="7">
        <f>Standing!$E$86</f>
        <v>8.2368996362212496E-2</v>
      </c>
      <c r="C257" s="7">
        <f>Standing!$E$109</f>
        <v>9.7977780429954926E-3</v>
      </c>
      <c r="D257" s="36">
        <f>AggCap!$E$94</f>
        <v>0</v>
      </c>
      <c r="E257" s="6">
        <f t="shared" si="17"/>
        <v>6.6877797857273796E-2</v>
      </c>
      <c r="F257" s="17">
        <f>0.01*Input!$F$58*(D257*$D$252)+10*(B257*$B$252+C257*$C$252)</f>
        <v>287.5243619514456</v>
      </c>
      <c r="G257" s="6">
        <f t="shared" si="18"/>
        <v>6.6877797857273796E-2</v>
      </c>
      <c r="H257" s="35">
        <f t="shared" si="19"/>
        <v>110.5164196633084</v>
      </c>
      <c r="I257" s="10"/>
    </row>
    <row r="258" spans="1:9" x14ac:dyDescent="0.25">
      <c r="A258" s="11" t="s">
        <v>459</v>
      </c>
      <c r="B258" s="7">
        <f>Standing!$F$86</f>
        <v>1.7915113330167678E-2</v>
      </c>
      <c r="C258" s="7">
        <f>Standing!$F$109</f>
        <v>2.1309996694899381E-3</v>
      </c>
      <c r="D258" s="36">
        <f>AggCap!$F$94</f>
        <v>0</v>
      </c>
      <c r="E258" s="6">
        <f t="shared" si="17"/>
        <v>1.4545804620666165E-2</v>
      </c>
      <c r="F258" s="17">
        <f>0.01*Input!$F$58*(D258*$D$252)+10*(B258*$B$252+C258*$C$252)</f>
        <v>62.536048234616842</v>
      </c>
      <c r="G258" s="6">
        <f t="shared" si="18"/>
        <v>1.4545804620666167E-2</v>
      </c>
      <c r="H258" s="35">
        <f t="shared" si="19"/>
        <v>24.037128902311657</v>
      </c>
      <c r="I258" s="10"/>
    </row>
    <row r="259" spans="1:9" x14ac:dyDescent="0.25">
      <c r="A259" s="11" t="s">
        <v>460</v>
      </c>
      <c r="B259" s="7">
        <f>Standing!$G$86</f>
        <v>5.7494571334544024E-3</v>
      </c>
      <c r="C259" s="7">
        <f>Standing!$G$109</f>
        <v>5.1443164852525019E-4</v>
      </c>
      <c r="D259" s="36">
        <f>AggCap!$G$94</f>
        <v>0</v>
      </c>
      <c r="E259" s="6">
        <f t="shared" si="17"/>
        <v>4.631978044034514E-3</v>
      </c>
      <c r="F259" s="17">
        <f>0.01*Input!$F$58*(D259*$D$252)+10*(B259*$B$252+C259*$C$252)</f>
        <v>19.914030879521228</v>
      </c>
      <c r="G259" s="6">
        <f t="shared" si="18"/>
        <v>4.6319780440345149E-3</v>
      </c>
      <c r="H259" s="35">
        <f t="shared" si="19"/>
        <v>7.6544031918968507</v>
      </c>
      <c r="I259" s="10"/>
    </row>
    <row r="260" spans="1:9" x14ac:dyDescent="0.25">
      <c r="A260" s="11" t="s">
        <v>461</v>
      </c>
      <c r="B260" s="7">
        <f>Standing!$H$86</f>
        <v>8.6417760360229051E-2</v>
      </c>
      <c r="C260" s="7">
        <f>Standing!$H$109</f>
        <v>1.0279377828752208E-2</v>
      </c>
      <c r="D260" s="36">
        <f>AggCap!$H$94</f>
        <v>0</v>
      </c>
      <c r="E260" s="6">
        <f t="shared" si="17"/>
        <v>7.0165107794139536E-2</v>
      </c>
      <c r="F260" s="17">
        <f>0.01*Input!$F$58*(D260*$D$252)+10*(B260*$B$252+C260*$C$252)</f>
        <v>301.65732868206544</v>
      </c>
      <c r="G260" s="6">
        <f t="shared" si="18"/>
        <v>7.0165107794139536E-2</v>
      </c>
      <c r="H260" s="35">
        <f t="shared" si="19"/>
        <v>115.9487415427063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1.8516193416617726</v>
      </c>
      <c r="E261" s="6">
        <f t="shared" si="17"/>
        <v>0</v>
      </c>
      <c r="F261" s="17">
        <f>0.01*Input!$F$58*(D261*$D$252)+10*(B261*$B$252+C261*$C$252)</f>
        <v>17.582977268420187</v>
      </c>
      <c r="G261" s="6">
        <f t="shared" si="18"/>
        <v>4.0897779635279113E-3</v>
      </c>
      <c r="H261" s="35">
        <f t="shared" si="19"/>
        <v>6.7584105970654687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0.15777876704954608</v>
      </c>
      <c r="C265" s="7">
        <f>Standing!$K$109</f>
        <v>9.9177165275320545E-4</v>
      </c>
      <c r="D265" s="36">
        <f>AggCap!$K$94</f>
        <v>0</v>
      </c>
      <c r="E265" s="6">
        <f t="shared" si="17"/>
        <v>0.12431069906147604</v>
      </c>
      <c r="F265" s="17">
        <f>0.01*Input!$F$58*(D265*$D$252)+10*(B265*$B$252+C265*$C$252)</f>
        <v>534.4427534481332</v>
      </c>
      <c r="G265" s="6">
        <f t="shared" si="18"/>
        <v>0.12431069906147604</v>
      </c>
      <c r="H265" s="35">
        <f t="shared" si="19"/>
        <v>205.42502633589791</v>
      </c>
      <c r="I265" s="10"/>
    </row>
    <row r="266" spans="1:9" x14ac:dyDescent="0.25">
      <c r="A266" s="11" t="s">
        <v>1665</v>
      </c>
      <c r="B266" s="7">
        <f>Standing!$L$86</f>
        <v>0.19343840559013784</v>
      </c>
      <c r="C266" s="7">
        <f>Standing!$L$109</f>
        <v>1.7307866736983962E-2</v>
      </c>
      <c r="D266" s="36">
        <f>AggCap!$L$94</f>
        <v>0</v>
      </c>
      <c r="E266" s="6">
        <f t="shared" si="17"/>
        <v>0.15584122583556398</v>
      </c>
      <c r="F266" s="17">
        <f>0.01*Input!$F$58*(D266*$D$252)+10*(B266*$B$252+C266*$C$252)</f>
        <v>670.00036573764419</v>
      </c>
      <c r="G266" s="6">
        <f t="shared" si="18"/>
        <v>0.15584122583556398</v>
      </c>
      <c r="H266" s="35">
        <f t="shared" si="19"/>
        <v>257.52962667885441</v>
      </c>
      <c r="I266" s="10"/>
    </row>
    <row r="267" spans="1:9" x14ac:dyDescent="0.25">
      <c r="A267" s="11" t="s">
        <v>1666</v>
      </c>
      <c r="B267" s="7">
        <f>Standing!$M$86</f>
        <v>1.7085575238952128E-2</v>
      </c>
      <c r="C267" s="7">
        <f>Standing!$M$109</f>
        <v>1.5287287881552559E-3</v>
      </c>
      <c r="D267" s="36">
        <f>AggCap!$M$94</f>
        <v>0</v>
      </c>
      <c r="E267" s="6">
        <f t="shared" si="17"/>
        <v>1.376477944605127E-2</v>
      </c>
      <c r="F267" s="17">
        <f>0.01*Input!$F$58*(D267*$D$252)+10*(B267*$B$252+C267*$C$252)</f>
        <v>59.1782258751185</v>
      </c>
      <c r="G267" s="6">
        <f t="shared" si="18"/>
        <v>1.376477944605127E-2</v>
      </c>
      <c r="H267" s="35">
        <f t="shared" si="19"/>
        <v>22.74647477297626</v>
      </c>
      <c r="I267" s="10"/>
    </row>
    <row r="268" spans="1:9" x14ac:dyDescent="0.25">
      <c r="A268" s="11" t="s">
        <v>1667</v>
      </c>
      <c r="B268" s="7">
        <f>Standing!$N$86</f>
        <v>5.087093791377241E-2</v>
      </c>
      <c r="C268" s="7">
        <f>Standing!$N$109</f>
        <v>6.0510893725882727E-3</v>
      </c>
      <c r="D268" s="36">
        <f>AggCap!$N$94</f>
        <v>0</v>
      </c>
      <c r="E268" s="6">
        <f t="shared" si="17"/>
        <v>4.1303602725065579E-2</v>
      </c>
      <c r="F268" s="17">
        <f>0.01*Input!$F$58*(D268*$D$252)+10*(B268*$B$252+C268*$C$252)</f>
        <v>177.57450753933327</v>
      </c>
      <c r="G268" s="6">
        <f t="shared" si="18"/>
        <v>4.1303602725065579E-2</v>
      </c>
      <c r="H268" s="35">
        <f t="shared" si="19"/>
        <v>68.254733837254264</v>
      </c>
      <c r="I268" s="10"/>
    </row>
    <row r="269" spans="1:9" x14ac:dyDescent="0.25">
      <c r="A269" s="11" t="s">
        <v>1668</v>
      </c>
      <c r="B269" s="7">
        <f>Standing!$O$86</f>
        <v>4.4257361783529042E-2</v>
      </c>
      <c r="C269" s="7">
        <f>Standing!$O$109</f>
        <v>5.2644056219494908E-3</v>
      </c>
      <c r="D269" s="36">
        <f>AggCap!$O$94</f>
        <v>0</v>
      </c>
      <c r="E269" s="6">
        <f t="shared" si="17"/>
        <v>3.5933846784285212E-2</v>
      </c>
      <c r="F269" s="17">
        <f>0.01*Input!$F$58*(D269*$D$252)+10*(B269*$B$252+C269*$C$252)</f>
        <v>154.48858515291101</v>
      </c>
      <c r="G269" s="6">
        <f t="shared" si="18"/>
        <v>3.5933846784285212E-2</v>
      </c>
      <c r="H269" s="35">
        <f t="shared" si="19"/>
        <v>59.381143197991292</v>
      </c>
      <c r="I269" s="10"/>
    </row>
    <row r="270" spans="1:9" x14ac:dyDescent="0.25">
      <c r="A270" s="11" t="s">
        <v>1669</v>
      </c>
      <c r="B270" s="7">
        <f>Standing!$P$86</f>
        <v>1.420341583805106E-2</v>
      </c>
      <c r="C270" s="7">
        <f>Standing!$P$109</f>
        <v>1.2708480913341876E-3</v>
      </c>
      <c r="D270" s="36">
        <f>AggCap!$P$94</f>
        <v>0</v>
      </c>
      <c r="E270" s="6">
        <f t="shared" si="17"/>
        <v>1.144280386566106E-2</v>
      </c>
      <c r="F270" s="17">
        <f>0.01*Input!$F$58*(D270*$D$252)+10*(B270*$B$252+C270*$C$252)</f>
        <v>49.195472725211658</v>
      </c>
      <c r="G270" s="6">
        <f t="shared" si="18"/>
        <v>1.144280386566106E-2</v>
      </c>
      <c r="H270" s="35">
        <f t="shared" si="19"/>
        <v>18.909380312449724</v>
      </c>
      <c r="I270" s="10"/>
    </row>
    <row r="271" spans="1:9" x14ac:dyDescent="0.25">
      <c r="A271" s="11" t="s">
        <v>1670</v>
      </c>
      <c r="B271" s="7">
        <f>Standing!$Q$86</f>
        <v>0.21348578790984268</v>
      </c>
      <c r="C271" s="7">
        <f>Standing!$Q$109</f>
        <v>2.539409799382026E-2</v>
      </c>
      <c r="D271" s="36">
        <f>AggCap!$Q$94</f>
        <v>0</v>
      </c>
      <c r="E271" s="6">
        <f t="shared" si="17"/>
        <v>0.1733353567457718</v>
      </c>
      <c r="F271" s="17">
        <f>0.01*Input!$F$58*(D271*$D$252)+10*(B271*$B$252+C271*$C$252)</f>
        <v>745.21200531027546</v>
      </c>
      <c r="G271" s="6">
        <f t="shared" si="18"/>
        <v>0.1733353567457718</v>
      </c>
      <c r="H271" s="35">
        <f t="shared" si="19"/>
        <v>286.43890263084518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22.871132763450355</v>
      </c>
      <c r="E272" s="6">
        <f t="shared" si="17"/>
        <v>0</v>
      </c>
      <c r="F272" s="17">
        <f>0.01*Input!$F$58*(D272*$D$252)+10*(B272*$B$252+C272*$C$252)</f>
        <v>217.18427672172453</v>
      </c>
      <c r="G272" s="6">
        <f t="shared" si="18"/>
        <v>5.0516784239752588E-2</v>
      </c>
      <c r="H272" s="35">
        <f t="shared" si="19"/>
        <v>83.479634586593789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4.6663026526982589</v>
      </c>
      <c r="E274" s="6">
        <f t="shared" si="17"/>
        <v>0</v>
      </c>
      <c r="F274" s="17">
        <f>0.01*Input!$F$58*(D274*$D$252)+10*(B274*$B$252+C274*$C$252)</f>
        <v>44.311209990022661</v>
      </c>
      <c r="G274" s="6">
        <f t="shared" si="18"/>
        <v>1.0306730617228128E-2</v>
      </c>
      <c r="H274" s="35">
        <f t="shared" si="19"/>
        <v>17.032004682348646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1.3393116139528338</v>
      </c>
      <c r="C276" s="7">
        <f>Scaler!$C$429</f>
        <v>8.4186948457041239E-3</v>
      </c>
      <c r="D276" s="36">
        <f>Scaler!$E$429</f>
        <v>0</v>
      </c>
      <c r="E276" s="6">
        <f t="shared" si="17"/>
        <v>1.0552165294798423</v>
      </c>
      <c r="F276" s="17">
        <f>0.01*Input!$F$58*(D276*$D$252)+10*(B276*$B$252+C276*$C$252)</f>
        <v>4536.6394989082601</v>
      </c>
      <c r="G276" s="6">
        <f t="shared" si="18"/>
        <v>1.0552165294798423</v>
      </c>
      <c r="H276" s="35">
        <f t="shared" si="19"/>
        <v>1743.7588638390007</v>
      </c>
      <c r="I276" s="10"/>
    </row>
    <row r="277" spans="1:9" x14ac:dyDescent="0.25">
      <c r="A277" s="11" t="s">
        <v>1676</v>
      </c>
      <c r="B277" s="7">
        <f>Adjust!$B$79</f>
        <v>2.4145272343512048E-4</v>
      </c>
      <c r="C277" s="7">
        <f>Adjust!$C$79</f>
        <v>-4.4985168759448246E-4</v>
      </c>
      <c r="D277" s="36">
        <f>Adjust!$E$79</f>
        <v>9.4524218961211659E-4</v>
      </c>
      <c r="E277" s="6">
        <f t="shared" si="17"/>
        <v>9.3885490768674871E-5</v>
      </c>
      <c r="F277" s="17">
        <f>0.01*Input!$F$58*(D277*$D$252)+10*(B277*$B$252+C277*$C$252)</f>
        <v>0.41261320129853712</v>
      </c>
      <c r="G277" s="6">
        <f t="shared" si="18"/>
        <v>9.5973301470524133E-5</v>
      </c>
      <c r="H277" s="35">
        <f t="shared" si="19"/>
        <v>0.15859711296752957</v>
      </c>
      <c r="I277" s="10"/>
    </row>
    <row r="279" spans="1:9" x14ac:dyDescent="0.25">
      <c r="A279" s="11" t="s">
        <v>1677</v>
      </c>
      <c r="B279" s="6">
        <f>SUM($B$255:$B$277)</f>
        <v>2.5640000000000001</v>
      </c>
      <c r="C279" s="6">
        <f>SUM($C$255:$C$277)</f>
        <v>0.11899999999999999</v>
      </c>
      <c r="D279" s="35">
        <f>SUM($D$255:$D$277)</f>
        <v>29.39</v>
      </c>
      <c r="E279" s="6">
        <f>SUM(E$255:E$277)</f>
        <v>2.0420853729370911</v>
      </c>
      <c r="F279" s="17">
        <f>SUM($F$255:$F$277)</f>
        <v>9058.5226594008018</v>
      </c>
      <c r="G279" s="6">
        <f>SUM($G$255:$G$277)</f>
        <v>2.1070007535683013</v>
      </c>
      <c r="H279" s="35">
        <f>SUM($H$255:$H$277)</f>
        <v>3481.8457989482863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499.31424751999998</v>
      </c>
      <c r="C284" s="33">
        <f>Loads!C$310</f>
        <v>150.62396799999999</v>
      </c>
      <c r="D284" s="33">
        <f>Loads!E$310</f>
        <v>8.4553424657534251</v>
      </c>
      <c r="E284" s="33">
        <f>Multi!B$127</f>
        <v>649.93821551999997</v>
      </c>
      <c r="F284" s="6">
        <f>IF(D284,E284/D284,"")</f>
        <v>76.867166309636445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0.30822421927009996</v>
      </c>
      <c r="C287" s="7">
        <f>Standing!$C$110</f>
        <v>2.7533303974154943E-2</v>
      </c>
      <c r="D287" s="36">
        <f>AggCap!$C$95</f>
        <v>5.5348741911805996</v>
      </c>
      <c r="E287" s="6">
        <f t="shared" ref="E287:E309" si="20">IF(E$284&lt;&gt;0,(($B287*B$284+$C287*C$284))/E$284,0)</f>
        <v>0.24317375995897775</v>
      </c>
      <c r="F287" s="17">
        <f>0.01*Input!$F$58*(D287*$D$284)+10*(B287*$B$284+C287*$C$284)</f>
        <v>1751.296483378484</v>
      </c>
      <c r="G287" s="6">
        <f t="shared" ref="G287:G309" si="21">IF($E$284&lt;&gt;0,0.1*F287/$E$284,"")</f>
        <v>0.26945584081054746</v>
      </c>
      <c r="H287" s="35">
        <f t="shared" ref="H287:H309" si="22">IF($D$284&lt;&gt;0,F287/$D$284,"")</f>
        <v>207.12306928687275</v>
      </c>
      <c r="I287" s="10"/>
    </row>
    <row r="288" spans="1:9" x14ac:dyDescent="0.25">
      <c r="A288" s="11" t="s">
        <v>457</v>
      </c>
      <c r="B288" s="7">
        <f>Standing!$D$87</f>
        <v>1.8535563047333694E-2</v>
      </c>
      <c r="C288" s="7">
        <f>Standing!$D$110</f>
        <v>1.6557598650842283E-3</v>
      </c>
      <c r="D288" s="36">
        <f>AggCap!$D$95</f>
        <v>0</v>
      </c>
      <c r="E288" s="6">
        <f t="shared" si="20"/>
        <v>1.4623648231961212E-2</v>
      </c>
      <c r="F288" s="17">
        <f>0.01*Input!$F$58*(D288*$D$284)+10*(B288*$B$284+C288*$C$284)</f>
        <v>95.044678362730721</v>
      </c>
      <c r="G288" s="6">
        <f t="shared" si="21"/>
        <v>1.4623648231961212E-2</v>
      </c>
      <c r="H288" s="35">
        <f t="shared" si="22"/>
        <v>11.240784006997833</v>
      </c>
      <c r="I288" s="10"/>
    </row>
    <row r="289" spans="1:9" x14ac:dyDescent="0.25">
      <c r="A289" s="11" t="s">
        <v>458</v>
      </c>
      <c r="B289" s="7">
        <f>Standing!$E$87</f>
        <v>4.4288347266660283E-2</v>
      </c>
      <c r="C289" s="7">
        <f>Standing!$E$110</f>
        <v>5.2439286254717041E-3</v>
      </c>
      <c r="D289" s="36">
        <f>AggCap!$E$95</f>
        <v>2.8159629650326803</v>
      </c>
      <c r="E289" s="6">
        <f t="shared" si="20"/>
        <v>3.5239755995128845E-2</v>
      </c>
      <c r="F289" s="17">
        <f>0.01*Input!$F$58*(D289*$D$284)+10*(B289*$B$284+C289*$C$284)</f>
        <v>315.9428902951812</v>
      </c>
      <c r="G289" s="6">
        <f t="shared" si="21"/>
        <v>4.8611219151408556E-2</v>
      </c>
      <c r="H289" s="35">
        <f t="shared" si="22"/>
        <v>37.366066670255051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1.7225635589590134</v>
      </c>
      <c r="E290" s="6">
        <f t="shared" si="20"/>
        <v>0</v>
      </c>
      <c r="F290" s="17">
        <f>0.01*Input!$F$58*(D290*$D$284)+10*(B290*$B$284+C290*$C$284)</f>
        <v>53.161756556593069</v>
      </c>
      <c r="G290" s="6">
        <f t="shared" si="21"/>
        <v>8.1795092652090992E-3</v>
      </c>
      <c r="H290" s="35">
        <f t="shared" si="22"/>
        <v>6.2873569902003981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0.60960582911754402</v>
      </c>
      <c r="E291" s="6">
        <f t="shared" si="20"/>
        <v>0</v>
      </c>
      <c r="F291" s="17">
        <f>0.01*Input!$F$58*(D291*$D$284)+10*(B291*$B$284+C291*$C$284)</f>
        <v>18.813655098225645</v>
      </c>
      <c r="G291" s="6">
        <f t="shared" si="21"/>
        <v>2.8946836251463213E-3</v>
      </c>
      <c r="H291" s="35">
        <f t="shared" si="22"/>
        <v>2.2250612762790358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6.0651023654467249</v>
      </c>
      <c r="E292" s="6">
        <f t="shared" si="20"/>
        <v>0</v>
      </c>
      <c r="F292" s="17">
        <f>0.01*Input!$F$58*(D292*$D$284)+10*(B292*$B$284+C292*$C$284)</f>
        <v>187.18118920241682</v>
      </c>
      <c r="G292" s="6">
        <f t="shared" si="21"/>
        <v>2.8799843543998664E-2</v>
      </c>
      <c r="H292" s="35">
        <f t="shared" si="22"/>
        <v>22.137623633880544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0.16586325290369514</v>
      </c>
      <c r="C297" s="7">
        <f>Standing!$K$110</f>
        <v>8.5174766657925146E-4</v>
      </c>
      <c r="D297" s="36">
        <f>AggCap!$K$95</f>
        <v>0</v>
      </c>
      <c r="E297" s="6">
        <f t="shared" si="20"/>
        <v>0.12762163686857472</v>
      </c>
      <c r="F297" s="17">
        <f>0.01*Input!$F$58*(D297*$D$284)+10*(B297*$B$284+C297*$C$284)</f>
        <v>829.46178928102893</v>
      </c>
      <c r="G297" s="6">
        <f t="shared" si="21"/>
        <v>0.12762163686857472</v>
      </c>
      <c r="H297" s="35">
        <f t="shared" si="22"/>
        <v>98.099135858847632</v>
      </c>
      <c r="I297" s="10"/>
    </row>
    <row r="298" spans="1:9" x14ac:dyDescent="0.25">
      <c r="A298" s="11" t="s">
        <v>1665</v>
      </c>
      <c r="B298" s="7">
        <f>Standing!$L$87</f>
        <v>0.19035870065795063</v>
      </c>
      <c r="C298" s="7">
        <f>Standing!$L$110</f>
        <v>1.7004516977128278E-2</v>
      </c>
      <c r="D298" s="36">
        <f>AggCap!$L$95</f>
        <v>3.4183279361803613</v>
      </c>
      <c r="E298" s="6">
        <f t="shared" si="20"/>
        <v>0.15018365879721732</v>
      </c>
      <c r="F298" s="17">
        <f>0.01*Input!$F$58*(D298*$D$284)+10*(B298*$B$284+C298*$C$284)</f>
        <v>1081.597428755678</v>
      </c>
      <c r="G298" s="6">
        <f t="shared" si="21"/>
        <v>0.1664154227168067</v>
      </c>
      <c r="H298" s="35">
        <f t="shared" si="22"/>
        <v>127.91881974461229</v>
      </c>
      <c r="I298" s="10"/>
    </row>
    <row r="299" spans="1:9" x14ac:dyDescent="0.25">
      <c r="A299" s="11" t="s">
        <v>1666</v>
      </c>
      <c r="B299" s="7">
        <f>Standing!$M$87</f>
        <v>1.7886764108413906E-2</v>
      </c>
      <c r="C299" s="7">
        <f>Standing!$M$110</f>
        <v>1.5978034253025326E-3</v>
      </c>
      <c r="D299" s="36">
        <f>AggCap!$M$95</f>
        <v>0</v>
      </c>
      <c r="E299" s="6">
        <f t="shared" si="20"/>
        <v>1.4111777757252459E-2</v>
      </c>
      <c r="F299" s="17">
        <f>0.01*Input!$F$58*(D299*$D$284)+10*(B299*$B$284+C299*$C$284)</f>
        <v>91.717836533634909</v>
      </c>
      <c r="G299" s="6">
        <f t="shared" si="21"/>
        <v>1.4111777757252459E-2</v>
      </c>
      <c r="H299" s="35">
        <f t="shared" si="22"/>
        <v>10.847323677913531</v>
      </c>
      <c r="I299" s="10"/>
    </row>
    <row r="300" spans="1:9" x14ac:dyDescent="0.25">
      <c r="A300" s="11" t="s">
        <v>1667</v>
      </c>
      <c r="B300" s="7">
        <f>Standing!$N$87</f>
        <v>4.2738125531299825E-2</v>
      </c>
      <c r="C300" s="7">
        <f>Standing!$N$110</f>
        <v>5.0603757806355933E-3</v>
      </c>
      <c r="D300" s="36">
        <f>AggCap!$N$95</f>
        <v>2.7173960221734261</v>
      </c>
      <c r="E300" s="6">
        <f t="shared" si="20"/>
        <v>3.4006261429085916E-2</v>
      </c>
      <c r="F300" s="17">
        <f>0.01*Input!$F$58*(D300*$D$284)+10*(B300*$B$284+C300*$C$284)</f>
        <v>304.8839647335833</v>
      </c>
      <c r="G300" s="6">
        <f t="shared" si="21"/>
        <v>4.6909684252010475E-2</v>
      </c>
      <c r="H300" s="35">
        <f t="shared" si="22"/>
        <v>36.058145009318224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11.820578093754047</v>
      </c>
      <c r="E301" s="6">
        <f t="shared" si="20"/>
        <v>0</v>
      </c>
      <c r="F301" s="17">
        <f>0.01*Input!$F$58*(D301*$D$284)+10*(B301*$B$284+C301*$C$284)</f>
        <v>364.80668112943744</v>
      </c>
      <c r="G301" s="6">
        <f t="shared" si="21"/>
        <v>5.6129440063401162E-2</v>
      </c>
      <c r="H301" s="35">
        <f t="shared" si="22"/>
        <v>43.145110042202276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4.183237983883922</v>
      </c>
      <c r="E302" s="6">
        <f t="shared" si="20"/>
        <v>0</v>
      </c>
      <c r="F302" s="17">
        <f>0.01*Input!$F$58*(D302*$D$284)+10*(B302*$B$284+C302*$C$284)</f>
        <v>129.1030906586256</v>
      </c>
      <c r="G302" s="6">
        <f t="shared" si="21"/>
        <v>1.9863902071881299E-2</v>
      </c>
      <c r="H302" s="35">
        <f t="shared" si="22"/>
        <v>15.268818641176315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41.619954041464361</v>
      </c>
      <c r="E303" s="6">
        <f t="shared" si="20"/>
        <v>0</v>
      </c>
      <c r="F303" s="17">
        <f>0.01*Input!$F$58*(D303*$D$284)+10*(B303*$B$284+C303*$C$284)</f>
        <v>1284.4750216276732</v>
      </c>
      <c r="G303" s="6">
        <f t="shared" si="21"/>
        <v>0.19763032715348114</v>
      </c>
      <c r="H303" s="35">
        <f t="shared" si="22"/>
        <v>151.91283225134492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81.056570008558552</v>
      </c>
      <c r="E307" s="6">
        <f t="shared" si="20"/>
        <v>0</v>
      </c>
      <c r="F307" s="17">
        <f>0.01*Input!$F$58*(D307*$D$284)+10*(B307*$B$284+C307*$C$284)</f>
        <v>2501.5678636041339</v>
      </c>
      <c r="G307" s="6">
        <f t="shared" si="21"/>
        <v>0.38489317966980746</v>
      </c>
      <c r="H307" s="35">
        <f t="shared" si="22"/>
        <v>295.85648053123867</v>
      </c>
      <c r="I307" s="10"/>
    </row>
    <row r="308" spans="1:10" x14ac:dyDescent="0.25">
      <c r="A308" s="11" t="s">
        <v>1675</v>
      </c>
      <c r="B308" s="7">
        <f>Scaler!$B$430</f>
        <v>1.4079371077361584</v>
      </c>
      <c r="C308" s="7">
        <f>Scaler!$C$430</f>
        <v>7.2300954262660361E-3</v>
      </c>
      <c r="D308" s="36">
        <f>Scaler!$E$430</f>
        <v>0</v>
      </c>
      <c r="E308" s="6">
        <f t="shared" si="20"/>
        <v>1.0833215625019998</v>
      </c>
      <c r="F308" s="17">
        <f>0.01*Input!$F$58*(D308*$D$284)+10*(B308*$B$284+C308*$C$284)</f>
        <v>7040.9208316688801</v>
      </c>
      <c r="G308" s="6">
        <f t="shared" si="21"/>
        <v>1.0833215625020001</v>
      </c>
      <c r="H308" s="35">
        <f t="shared" si="22"/>
        <v>832.71858711656444</v>
      </c>
      <c r="I308" s="10"/>
    </row>
    <row r="309" spans="1:10" x14ac:dyDescent="0.25">
      <c r="A309" s="11" t="s">
        <v>1676</v>
      </c>
      <c r="B309" s="7">
        <f>Adjust!$B$80</f>
        <v>1.6791947838834531E-4</v>
      </c>
      <c r="C309" s="7">
        <f>Adjust!$C$80</f>
        <v>-1.7753174062257182E-4</v>
      </c>
      <c r="D309" s="36">
        <f>Adjust!$E$80</f>
        <v>-4.1729957512188776E-3</v>
      </c>
      <c r="E309" s="6">
        <f t="shared" si="20"/>
        <v>8.7860740318556894E-5</v>
      </c>
      <c r="F309" s="17">
        <f>0.01*Input!$F$58*(D309*$D$284)+10*(B309*$B$284+C309*$C$284)</f>
        <v>0.44225353289497282</v>
      </c>
      <c r="G309" s="6">
        <f t="shared" si="21"/>
        <v>6.8045472990249753E-5</v>
      </c>
      <c r="H309" s="35">
        <f t="shared" si="22"/>
        <v>5.2304626889594023E-2</v>
      </c>
      <c r="I309" s="10"/>
    </row>
    <row r="311" spans="1:10" x14ac:dyDescent="0.25">
      <c r="A311" s="11" t="s">
        <v>1677</v>
      </c>
      <c r="B311" s="6">
        <f>SUM($B$287:$B$309)</f>
        <v>2.1960000000000002</v>
      </c>
      <c r="C311" s="6">
        <f>SUM($C$287:$C$309)</f>
        <v>6.6000000000000003E-2</v>
      </c>
      <c r="D311" s="35">
        <f>SUM($D$287:$D$309)</f>
        <v>161.56</v>
      </c>
      <c r="E311" s="6">
        <f>SUM(E$287:E$309)</f>
        <v>1.7023699222805166</v>
      </c>
      <c r="F311" s="17">
        <f>SUM($F$287:$F$309)</f>
        <v>16050.417414419202</v>
      </c>
      <c r="G311" s="6">
        <f>SUM($G$287:$G$309)</f>
        <v>2.4695297231564775</v>
      </c>
      <c r="H311" s="35">
        <f>SUM($H$287:$H$309)</f>
        <v>1898.2575193645935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2.2735396565753669</v>
      </c>
      <c r="C319" s="7">
        <f>Standing!$C$111</f>
        <v>0.18229672046411854</v>
      </c>
      <c r="D319" s="7">
        <f>Standing!$C$125</f>
        <v>3.196529496641233E-2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0.20081189535580124</v>
      </c>
      <c r="C320" s="7">
        <f>Standing!$D$111</f>
        <v>1.6101478523883755E-2</v>
      </c>
      <c r="D320" s="7">
        <f>Standing!$D$125</f>
        <v>2.8233558404173473E-3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0.50726259941067464</v>
      </c>
      <c r="C321" s="7">
        <f>Standing!$E$111</f>
        <v>6.4790354371355843E-2</v>
      </c>
      <c r="D321" s="7">
        <f>Standing!$E$125</f>
        <v>1.154409944264939E-2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0.11032873238657954</v>
      </c>
      <c r="C322" s="7">
        <f>Standing!$F$111</f>
        <v>1.4091789296064054E-2</v>
      </c>
      <c r="D322" s="7">
        <f>Standing!$F$125</f>
        <v>2.5108215341162888E-3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4.1734252652832676E-2</v>
      </c>
      <c r="C323" s="7">
        <f>Standing!$G$111</f>
        <v>3.3463315089442033E-3</v>
      </c>
      <c r="D323" s="7">
        <f>Standing!$G$125</f>
        <v>5.8677124561796687E-4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0.53219657506582074</v>
      </c>
      <c r="C324" s="7">
        <f>Standing!$H$111</f>
        <v>6.7975058152909038E-2</v>
      </c>
      <c r="D324" s="7">
        <f>Standing!$H$125</f>
        <v>1.211153787552028E-2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4.1120861299714283E-2</v>
      </c>
      <c r="C325" s="7">
        <f>Standing!$I$111</f>
        <v>5.2521813726442755E-3</v>
      </c>
      <c r="D325" s="7">
        <f>Standing!$I$125</f>
        <v>9.358137433408127E-4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0.13726812863859941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0.95408833371130308</v>
      </c>
      <c r="C329" s="7">
        <f>Standing!$K$111</f>
        <v>0.12517478615249392</v>
      </c>
      <c r="D329" s="7">
        <f>Standing!$K$125</f>
        <v>9.3143163832005136E-4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1.4041338345990053</v>
      </c>
      <c r="C330" s="7">
        <f>Standing!$L$111</f>
        <v>0.11258611320009777</v>
      </c>
      <c r="D330" s="7">
        <f>Standing!$L$125</f>
        <v>1.9741706314850439E-2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0.12402105054273038</v>
      </c>
      <c r="C331" s="7">
        <f>Standing!$M$111</f>
        <v>9.9442429856314071E-3</v>
      </c>
      <c r="D331" s="7">
        <f>Standing!$M$125</f>
        <v>1.7436992801850828E-3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0.31328443152474139</v>
      </c>
      <c r="C332" s="7">
        <f>Standing!$N$111</f>
        <v>4.0014401536991415E-2</v>
      </c>
      <c r="D332" s="7">
        <f>Standing!$N$125</f>
        <v>7.1296141989517078E-3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0.27255527410639646</v>
      </c>
      <c r="C333" s="7">
        <f>Standing!$O$111</f>
        <v>3.4812250727041957E-2</v>
      </c>
      <c r="D333" s="7">
        <f>Standing!$O$125</f>
        <v>6.2027147113905504E-3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0.1030999851567411</v>
      </c>
      <c r="C334" s="7">
        <f>Standing!$P$111</f>
        <v>8.2667522950902877E-3</v>
      </c>
      <c r="D334" s="7">
        <f>Standing!$P$125</f>
        <v>1.4495552901558609E-3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1.3147344327976211</v>
      </c>
      <c r="C335" s="7">
        <f>Standing!$Q$111</f>
        <v>0.16792507451592903</v>
      </c>
      <c r="D335" s="7">
        <f>Standing!$Q$125</f>
        <v>2.992025245015844E-2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0.50792333876202667</v>
      </c>
      <c r="C336" s="7">
        <f>Standing!$R$111</f>
        <v>6.4874747616138581E-2</v>
      </c>
      <c r="D336" s="7">
        <f>Standing!$R$125</f>
        <v>1.1559136310706569E-2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1.6955307841330953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2.2971065491330269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8.0988184276734181</v>
      </c>
      <c r="C340" s="7">
        <f>Scaler!$C$431</f>
        <v>1.0625513686227008</v>
      </c>
      <c r="D340" s="7">
        <f>Scaler!$D$431</f>
        <v>7.9064961282998506E-3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3.4631837922560749E-4</v>
      </c>
      <c r="C341" s="7">
        <f>Adjust!$C$81</f>
        <v>-3.6513420349493231E-6</v>
      </c>
      <c r="D341" s="7">
        <f>Adjust!$D$81</f>
        <v>-6.2300971092998925E-5</v>
      </c>
      <c r="E341" s="36">
        <f>Adjust!$E$81</f>
        <v>9.4538095278373646E-5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16.8</v>
      </c>
      <c r="C343" s="6">
        <f>SUM($C$319:$C$341)</f>
        <v>1.98</v>
      </c>
      <c r="D343" s="6">
        <f>SUM($D$319:$D$341)</f>
        <v>0.14899999999999999</v>
      </c>
      <c r="E343" s="35">
        <f>SUM($E$319:$E$341)</f>
        <v>4.13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5285.1816081706811</v>
      </c>
      <c r="C348" s="33">
        <f>Loads!C$312</f>
        <v>34657.625000544678</v>
      </c>
      <c r="D348" s="33">
        <f>Loads!D$312</f>
        <v>26078.955955732534</v>
      </c>
      <c r="E348" s="33">
        <f>Loads!E$312</f>
        <v>929.03809350707945</v>
      </c>
      <c r="F348" s="33">
        <f>Multi!B$129</f>
        <v>66021.762564447883</v>
      </c>
      <c r="G348" s="6">
        <f>IF(E348,F348/E348,"")</f>
        <v>71.064645277588696</v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2.1531645154806767</v>
      </c>
      <c r="C351" s="7">
        <f>Standing!$C$112</f>
        <v>0.17264481341094581</v>
      </c>
      <c r="D351" s="7">
        <f>Standing!$C$126</f>
        <v>3.0272856094459125E-2</v>
      </c>
      <c r="E351" s="36">
        <f>AggCap!$C$97</f>
        <v>0</v>
      </c>
      <c r="F351" s="6">
        <f t="shared" ref="F351:F373" si="26">IF(F$348&lt;&gt;0,(($B351*B$348+$C351*C$348+$D351*D$348))/F$348,0)</f>
        <v>0.27495190182315021</v>
      </c>
      <c r="G351" s="17">
        <f>0.01*Input!$F$58*(E351*$E$348)+10*(B351*$B$348+C351*$C$348+D351*$D$348)</f>
        <v>181528.09178811408</v>
      </c>
      <c r="H351" s="6">
        <f t="shared" ref="H351:H373" si="27">IF($F$348&lt;&gt;0,0.1*G351/$F$348,"")</f>
        <v>0.27495190182315021</v>
      </c>
      <c r="I351" s="35">
        <f t="shared" ref="I351:I373" si="28">IF($E$348&lt;&gt;0,G351/$E$348,"")</f>
        <v>195.39359371460563</v>
      </c>
      <c r="J351" s="10"/>
    </row>
    <row r="352" spans="1:10" x14ac:dyDescent="0.25">
      <c r="A352" s="11" t="s">
        <v>457</v>
      </c>
      <c r="B352" s="7">
        <f>Standing!$D$89</f>
        <v>0.19017968132468194</v>
      </c>
      <c r="C352" s="7">
        <f>Standing!$D$112</f>
        <v>1.5248967443401802E-2</v>
      </c>
      <c r="D352" s="7">
        <f>Standing!$D$126</f>
        <v>2.6738700565789907E-3</v>
      </c>
      <c r="E352" s="36">
        <f>AggCap!$D$97</f>
        <v>0</v>
      </c>
      <c r="F352" s="6">
        <f t="shared" si="26"/>
        <v>2.4285308759450994E-2</v>
      </c>
      <c r="G352" s="17">
        <f>0.01*Input!$F$58*(E352*$E$348)+10*(B352*$B$348+C352*$C$348+D352*$D$348)</f>
        <v>16033.588887207798</v>
      </c>
      <c r="H352" s="6">
        <f t="shared" si="27"/>
        <v>2.4285308759450994E-2</v>
      </c>
      <c r="I352" s="35">
        <f t="shared" si="28"/>
        <v>17.258268524471024</v>
      </c>
      <c r="J352" s="10"/>
    </row>
    <row r="353" spans="1:10" x14ac:dyDescent="0.25">
      <c r="A353" s="11" t="s">
        <v>458</v>
      </c>
      <c r="B353" s="7">
        <f>Standing!$E$89</f>
        <v>0.45558509099524802</v>
      </c>
      <c r="C353" s="7">
        <f>Standing!$E$112</f>
        <v>5.8189820274905442E-2</v>
      </c>
      <c r="D353" s="7">
        <f>Standing!$E$126</f>
        <v>1.0368041328392363E-2</v>
      </c>
      <c r="E353" s="36">
        <f>AggCap!$E$97</f>
        <v>0</v>
      </c>
      <c r="F353" s="6">
        <f t="shared" si="26"/>
        <v>7.1112288200257265E-2</v>
      </c>
      <c r="G353" s="17">
        <f>0.01*Input!$F$58*(E353*$E$348)+10*(B353*$B$348+C353*$C$348+D353*$D$348)</f>
        <v>46949.586069719742</v>
      </c>
      <c r="H353" s="6">
        <f t="shared" si="27"/>
        <v>7.1112288200257265E-2</v>
      </c>
      <c r="I353" s="35">
        <f t="shared" si="28"/>
        <v>50.535695358289395</v>
      </c>
      <c r="J353" s="10"/>
    </row>
    <row r="354" spans="1:10" x14ac:dyDescent="0.25">
      <c r="A354" s="11" t="s">
        <v>459</v>
      </c>
      <c r="B354" s="7">
        <f>Standing!$F$89</f>
        <v>9.9088964260574008E-2</v>
      </c>
      <c r="C354" s="7">
        <f>Standing!$F$112</f>
        <v>1.2656184619547772E-2</v>
      </c>
      <c r="D354" s="7">
        <f>Standing!$F$126</f>
        <v>2.255030941414062E-3</v>
      </c>
      <c r="E354" s="36">
        <f>AggCap!$F$97</f>
        <v>0</v>
      </c>
      <c r="F354" s="6">
        <f t="shared" si="26"/>
        <v>1.5466798899344205E-2</v>
      </c>
      <c r="G354" s="17">
        <f>0.01*Input!$F$58*(E354*$E$348)+10*(B354*$B$348+C354*$C$348+D354*$D$348)</f>
        <v>10211.453245645669</v>
      </c>
      <c r="H354" s="6">
        <f t="shared" si="27"/>
        <v>1.5466798899344205E-2</v>
      </c>
      <c r="I354" s="35">
        <f t="shared" si="28"/>
        <v>10.991425773616951</v>
      </c>
      <c r="J354" s="10"/>
    </row>
    <row r="355" spans="1:10" x14ac:dyDescent="0.25">
      <c r="A355" s="11" t="s">
        <v>460</v>
      </c>
      <c r="B355" s="7">
        <f>Standing!$G$89</f>
        <v>3.9524585213324054E-2</v>
      </c>
      <c r="C355" s="7">
        <f>Standing!$G$112</f>
        <v>3.1691561839509602E-3</v>
      </c>
      <c r="D355" s="7">
        <f>Standing!$G$126</f>
        <v>5.5570397512752631E-4</v>
      </c>
      <c r="E355" s="36">
        <f>AggCap!$G$97</f>
        <v>0</v>
      </c>
      <c r="F355" s="6">
        <f t="shared" si="26"/>
        <v>5.0471572399792015E-3</v>
      </c>
      <c r="G355" s="17">
        <f>0.01*Input!$F$58*(E355*$E$348)+10*(B355*$B$348+C355*$C$348+D355*$D$348)</f>
        <v>3332.2221692334097</v>
      </c>
      <c r="H355" s="6">
        <f t="shared" si="27"/>
        <v>5.0471572399792015E-3</v>
      </c>
      <c r="I355" s="35">
        <f t="shared" si="28"/>
        <v>3.5867443891933561</v>
      </c>
      <c r="J355" s="10"/>
    </row>
    <row r="356" spans="1:10" x14ac:dyDescent="0.25">
      <c r="A356" s="11" t="s">
        <v>461</v>
      </c>
      <c r="B356" s="7">
        <f>Standing!$H$89</f>
        <v>0.47797891143641658</v>
      </c>
      <c r="C356" s="7">
        <f>Standing!$H$112</f>
        <v>6.1050081535635979E-2</v>
      </c>
      <c r="D356" s="7">
        <f>Standing!$H$126</f>
        <v>1.0877671824261803E-2</v>
      </c>
      <c r="E356" s="36">
        <f>AggCap!$H$97</f>
        <v>0</v>
      </c>
      <c r="F356" s="6">
        <f t="shared" si="26"/>
        <v>7.4607740190660091E-2</v>
      </c>
      <c r="G356" s="17">
        <f>0.01*Input!$F$58*(E356*$E$348)+10*(B356*$B$348+C356*$C$348+D356*$D$348)</f>
        <v>49257.345083377761</v>
      </c>
      <c r="H356" s="6">
        <f t="shared" si="27"/>
        <v>7.4607740190660105E-2</v>
      </c>
      <c r="I356" s="35">
        <f t="shared" si="28"/>
        <v>53.019725916117572</v>
      </c>
      <c r="J356" s="10"/>
    </row>
    <row r="357" spans="1:10" x14ac:dyDescent="0.25">
      <c r="A357" s="11" t="s">
        <v>462</v>
      </c>
      <c r="B357" s="7">
        <f>Standing!$I$89</f>
        <v>3.6931662927245312E-2</v>
      </c>
      <c r="C357" s="7">
        <f>Standing!$I$112</f>
        <v>4.7171140378959604E-3</v>
      </c>
      <c r="D357" s="7">
        <f>Standing!$I$126</f>
        <v>8.4047747637977358E-4</v>
      </c>
      <c r="E357" s="36">
        <f>AggCap!$I$97</f>
        <v>0</v>
      </c>
      <c r="F357" s="6">
        <f t="shared" si="26"/>
        <v>5.7646641861342635E-3</v>
      </c>
      <c r="G357" s="17">
        <f>0.01*Input!$F$58*(E357*$E$348)+10*(B357*$B$348+C357*$C$348+D357*$D$348)</f>
        <v>3805.9329016073252</v>
      </c>
      <c r="H357" s="6">
        <f t="shared" si="27"/>
        <v>5.7646641861342635E-3</v>
      </c>
      <c r="I357" s="35">
        <f t="shared" si="28"/>
        <v>4.0966381553205098</v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0.13726812863859941</v>
      </c>
      <c r="F358" s="6">
        <f t="shared" si="26"/>
        <v>0</v>
      </c>
      <c r="G358" s="17">
        <f>0.01*Input!$F$58*(E358*$E$348)+10*(B358*$B$348+C358*$C$348+D358*$D$348)</f>
        <v>465.47471993336461</v>
      </c>
      <c r="H358" s="6">
        <f t="shared" si="27"/>
        <v>7.0503225278026511E-4</v>
      </c>
      <c r="I358" s="35">
        <f t="shared" si="28"/>
        <v>0.50102866953088787</v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>
        <f t="shared" si="27"/>
        <v>0</v>
      </c>
      <c r="I359" s="35">
        <f t="shared" si="28"/>
        <v>0</v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>
        <f t="shared" si="27"/>
        <v>0</v>
      </c>
      <c r="I360" s="35">
        <f t="shared" si="28"/>
        <v>0</v>
      </c>
      <c r="J360" s="10"/>
    </row>
    <row r="361" spans="1:10" x14ac:dyDescent="0.25">
      <c r="A361" s="11" t="s">
        <v>1664</v>
      </c>
      <c r="B361" s="7">
        <f>Standing!$K$89</f>
        <v>0.86360108564758542</v>
      </c>
      <c r="C361" s="7">
        <f>Standing!$K$112</f>
        <v>0.11330301125944628</v>
      </c>
      <c r="D361" s="7">
        <f>Standing!$K$126</f>
        <v>8.4309318711688985E-4</v>
      </c>
      <c r="E361" s="36">
        <f>AggCap!$K$97</f>
        <v>0</v>
      </c>
      <c r="F361" s="6">
        <f t="shared" si="26"/>
        <v>0.12894367720199054</v>
      </c>
      <c r="G361" s="17">
        <f>0.01*Input!$F$58*(E361*$E$348)+10*(B361*$B$348+C361*$C$348+D361*$D$348)</f>
        <v>85130.888404166311</v>
      </c>
      <c r="H361" s="6">
        <f t="shared" si="27"/>
        <v>0.12894367720199054</v>
      </c>
      <c r="I361" s="35">
        <f t="shared" si="28"/>
        <v>91.633366811473593</v>
      </c>
      <c r="J361" s="10"/>
    </row>
    <row r="362" spans="1:10" x14ac:dyDescent="0.25">
      <c r="A362" s="11" t="s">
        <v>1665</v>
      </c>
      <c r="B362" s="7">
        <f>Standing!$L$89</f>
        <v>1.3297903728666145</v>
      </c>
      <c r="C362" s="7">
        <f>Standing!$L$112</f>
        <v>0.10662511347767428</v>
      </c>
      <c r="D362" s="7">
        <f>Standing!$L$126</f>
        <v>1.8696459236697577E-2</v>
      </c>
      <c r="E362" s="36">
        <f>AggCap!$L$97</f>
        <v>0</v>
      </c>
      <c r="F362" s="6">
        <f t="shared" si="26"/>
        <v>0.16980977970657668</v>
      </c>
      <c r="G362" s="17">
        <f>0.01*Input!$F$58*(E362*$E$348)+10*(B362*$B$348+C362*$C$348+D362*$D$348)</f>
        <v>112111.40956908806</v>
      </c>
      <c r="H362" s="6">
        <f t="shared" si="27"/>
        <v>0.16980977970657668</v>
      </c>
      <c r="I362" s="35">
        <f t="shared" si="28"/>
        <v>120.67471759513353</v>
      </c>
      <c r="J362" s="10"/>
    </row>
    <row r="363" spans="1:10" x14ac:dyDescent="0.25">
      <c r="A363" s="11" t="s">
        <v>1666</v>
      </c>
      <c r="B363" s="7">
        <f>Standing!$M$89</f>
        <v>0.11745461506639455</v>
      </c>
      <c r="C363" s="7">
        <f>Standing!$M$112</f>
        <v>9.4177337386898499E-3</v>
      </c>
      <c r="D363" s="7">
        <f>Standing!$M$126</f>
        <v>1.6513771400051491E-3</v>
      </c>
      <c r="E363" s="36">
        <f>AggCap!$M$97</f>
        <v>0</v>
      </c>
      <c r="F363" s="6">
        <f t="shared" si="26"/>
        <v>1.4998561214539498E-2</v>
      </c>
      <c r="G363" s="17">
        <f>0.01*Input!$F$58*(E363*$E$348)+10*(B363*$B$348+C363*$C$348+D363*$D$348)</f>
        <v>9902.3144731466382</v>
      </c>
      <c r="H363" s="6">
        <f t="shared" si="27"/>
        <v>1.49985612145395E-2</v>
      </c>
      <c r="I363" s="35">
        <f t="shared" si="28"/>
        <v>10.658674323854495</v>
      </c>
      <c r="J363" s="10"/>
    </row>
    <row r="364" spans="1:10" x14ac:dyDescent="0.25">
      <c r="A364" s="11" t="s">
        <v>1667</v>
      </c>
      <c r="B364" s="7">
        <f>Standing!$N$89</f>
        <v>0.28136849909575717</v>
      </c>
      <c r="C364" s="7">
        <f>Standing!$N$112</f>
        <v>3.5937924038810964E-2</v>
      </c>
      <c r="D364" s="7">
        <f>Standing!$N$126</f>
        <v>6.4032829098065631E-3</v>
      </c>
      <c r="E364" s="36">
        <f>AggCap!$N$97</f>
        <v>0</v>
      </c>
      <c r="F364" s="6">
        <f t="shared" si="26"/>
        <v>4.3918816031624737E-2</v>
      </c>
      <c r="G364" s="17">
        <f>0.01*Input!$F$58*(E364*$E$348)+10*(B364*$B$348+C364*$C$348+D364*$D$348)</f>
        <v>28995.976441515955</v>
      </c>
      <c r="H364" s="6">
        <f t="shared" si="27"/>
        <v>4.3918816031624744E-2</v>
      </c>
      <c r="I364" s="35">
        <f t="shared" si="28"/>
        <v>31.210750822990878</v>
      </c>
      <c r="J364" s="10"/>
    </row>
    <row r="365" spans="1:10" x14ac:dyDescent="0.25">
      <c r="A365" s="11" t="s">
        <v>1668</v>
      </c>
      <c r="B365" s="7">
        <f>Standing!$O$89</f>
        <v>0.24478863511573207</v>
      </c>
      <c r="C365" s="7">
        <f>Standing!$O$112</f>
        <v>3.1265743687105045E-2</v>
      </c>
      <c r="D365" s="7">
        <f>Standing!$O$126</f>
        <v>5.57081154709503E-3</v>
      </c>
      <c r="E365" s="36">
        <f>AggCap!$O$97</f>
        <v>0</v>
      </c>
      <c r="F365" s="6">
        <f t="shared" si="26"/>
        <v>3.8209064151923981E-2</v>
      </c>
      <c r="G365" s="17">
        <f>0.01*Input!$F$58*(E365*$E$348)+10*(B365*$B$348+C365*$C$348+D365*$D$348)</f>
        <v>25226.297612480819</v>
      </c>
      <c r="H365" s="6">
        <f t="shared" si="27"/>
        <v>3.8209064151923981E-2</v>
      </c>
      <c r="I365" s="35">
        <f t="shared" si="28"/>
        <v>27.15313590345108</v>
      </c>
      <c r="J365" s="10"/>
    </row>
    <row r="366" spans="1:10" x14ac:dyDescent="0.25">
      <c r="A366" s="11" t="s">
        <v>1669</v>
      </c>
      <c r="B366" s="7">
        <f>Standing!$P$89</f>
        <v>9.7641239264972784E-2</v>
      </c>
      <c r="C366" s="7">
        <f>Standing!$P$112</f>
        <v>7.8290596993010036E-3</v>
      </c>
      <c r="D366" s="7">
        <f>Standing!$P$126</f>
        <v>1.37280693783554E-3</v>
      </c>
      <c r="E366" s="36">
        <f>AggCap!$P$97</f>
        <v>0</v>
      </c>
      <c r="F366" s="6">
        <f t="shared" si="26"/>
        <v>1.2468459441558374E-2</v>
      </c>
      <c r="G366" s="17">
        <f>0.01*Input!$F$58*(E366*$E$348)+10*(B366*$B$348+C366*$C$348+D366*$D$348)</f>
        <v>8231.896687950155</v>
      </c>
      <c r="H366" s="6">
        <f t="shared" si="27"/>
        <v>1.2468459441558376E-2</v>
      </c>
      <c r="I366" s="35">
        <f t="shared" si="28"/>
        <v>8.8606664737234766</v>
      </c>
      <c r="J366" s="10"/>
    </row>
    <row r="367" spans="1:10" x14ac:dyDescent="0.25">
      <c r="A367" s="11" t="s">
        <v>1670</v>
      </c>
      <c r="B367" s="7">
        <f>Standing!$Q$89</f>
        <v>1.1807955226672786</v>
      </c>
      <c r="C367" s="7">
        <f>Standing!$Q$112</f>
        <v>0.15081766414989789</v>
      </c>
      <c r="D367" s="7">
        <f>Standing!$Q$126</f>
        <v>2.6872118999001004E-2</v>
      </c>
      <c r="E367" s="36">
        <f>AggCap!$Q$97</f>
        <v>0</v>
      </c>
      <c r="F367" s="6">
        <f t="shared" si="26"/>
        <v>0.18431040254204628</v>
      </c>
      <c r="G367" s="17">
        <f>0.01*Input!$F$58*(E367*$E$348)+10*(B367*$B$348+C367*$C$348+D367*$D$348)</f>
        <v>121684.97634788792</v>
      </c>
      <c r="H367" s="6">
        <f t="shared" si="27"/>
        <v>0.18431040254204631</v>
      </c>
      <c r="I367" s="35">
        <f t="shared" si="28"/>
        <v>130.97953377620101</v>
      </c>
      <c r="J367" s="10"/>
    </row>
    <row r="368" spans="1:10" x14ac:dyDescent="0.25">
      <c r="A368" s="11" t="s">
        <v>1671</v>
      </c>
      <c r="B368" s="7">
        <f>Standing!$R$89</f>
        <v>0.45617851735441495</v>
      </c>
      <c r="C368" s="7">
        <f>Standing!$R$112</f>
        <v>5.8265615936064774E-2</v>
      </c>
      <c r="D368" s="7">
        <f>Standing!$R$126</f>
        <v>1.0381546311629982E-2</v>
      </c>
      <c r="E368" s="36">
        <f>AggCap!$R$97</f>
        <v>0</v>
      </c>
      <c r="F368" s="6">
        <f t="shared" si="26"/>
        <v>7.1204916135439514E-2</v>
      </c>
      <c r="G368" s="17">
        <f>0.01*Input!$F$58*(E368*$E$348)+10*(B368*$B$348+C368*$C$348+D368*$D$348)</f>
        <v>47010.740665154117</v>
      </c>
      <c r="H368" s="6">
        <f t="shared" si="27"/>
        <v>7.1204916135439514E-2</v>
      </c>
      <c r="I368" s="35">
        <f t="shared" si="28"/>
        <v>50.601521071854613</v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1.6955307841330953</v>
      </c>
      <c r="F369" s="6">
        <f t="shared" si="26"/>
        <v>0</v>
      </c>
      <c r="G369" s="17">
        <f>0.01*Input!$F$58*(E369*$E$348)+10*(B369*$B$348+C369*$C$348+D369*$D$348)</f>
        <v>5749.5263081835465</v>
      </c>
      <c r="H369" s="6">
        <f t="shared" si="27"/>
        <v>8.7085319822703643E-3</v>
      </c>
      <c r="I369" s="35">
        <f t="shared" si="28"/>
        <v>6.1886873620857976</v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5.1680304111348789</v>
      </c>
      <c r="F370" s="6">
        <f t="shared" si="26"/>
        <v>0</v>
      </c>
      <c r="G370" s="17">
        <f>0.01*Input!$F$58*(E370*$E$348)+10*(B370*$B$348+C370*$C$348+D370*$D$348)</f>
        <v>17524.734489267848</v>
      </c>
      <c r="H370" s="6">
        <f t="shared" si="27"/>
        <v>2.6543875547340747E-2</v>
      </c>
      <c r="I370" s="35">
        <f t="shared" si="28"/>
        <v>18.863311000642309</v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>
        <f t="shared" si="27"/>
        <v>0</v>
      </c>
      <c r="I371" s="35">
        <f t="shared" si="28"/>
        <v>0</v>
      </c>
      <c r="J371" s="10"/>
    </row>
    <row r="372" spans="1:13" x14ac:dyDescent="0.25">
      <c r="A372" s="11" t="s">
        <v>1675</v>
      </c>
      <c r="B372" s="7">
        <f>Scaler!$B$432</f>
        <v>7.3307136660972834</v>
      </c>
      <c r="C372" s="7">
        <f>Scaler!$C$432</f>
        <v>0.96177731461136862</v>
      </c>
      <c r="D372" s="7">
        <f>Scaler!$D$432</f>
        <v>7.1566315180773173E-3</v>
      </c>
      <c r="E372" s="36">
        <f>Scaler!$E$432</f>
        <v>0</v>
      </c>
      <c r="F372" s="6">
        <f t="shared" si="26"/>
        <v>1.0945437567539162</v>
      </c>
      <c r="G372" s="17">
        <f>0.01*Input!$F$58*(E372*$E$348)+10*(B372*$B$348+C372*$C$348+D372*$D$348)</f>
        <v>722637.08024805866</v>
      </c>
      <c r="H372" s="6">
        <f t="shared" si="27"/>
        <v>1.0945437567539162</v>
      </c>
      <c r="I372" s="35">
        <f t="shared" si="28"/>
        <v>777.83363814516395</v>
      </c>
      <c r="J372" s="10"/>
    </row>
    <row r="373" spans="1:13" x14ac:dyDescent="0.25">
      <c r="A373" s="11" t="s">
        <v>1676</v>
      </c>
      <c r="B373" s="7">
        <f>Adjust!$B$82</f>
        <v>2.1443518579999932E-4</v>
      </c>
      <c r="C373" s="7">
        <f>Adjust!$C$82</f>
        <v>8.4681895357485715E-5</v>
      </c>
      <c r="D373" s="7">
        <f>Adjust!$D$82</f>
        <v>2.0822051612129355E-4</v>
      </c>
      <c r="E373" s="36">
        <f>Adjust!$E$82</f>
        <v>-8.2932390657397548E-4</v>
      </c>
      <c r="F373" s="6">
        <f t="shared" si="26"/>
        <v>1.438673487928331E-4</v>
      </c>
      <c r="G373" s="17">
        <f>0.01*Input!$F$58*(E373*$E$348)+10*(B373*$B$348+C373*$C$348+D373*$D$348)</f>
        <v>92.171531148889187</v>
      </c>
      <c r="H373" s="6">
        <f t="shared" si="27"/>
        <v>1.3960780138051436E-4</v>
      </c>
      <c r="I373" s="35">
        <f t="shared" si="28"/>
        <v>9.9211788830903119E-2</v>
      </c>
      <c r="J373" s="10"/>
    </row>
    <row r="375" spans="1:13" x14ac:dyDescent="0.25">
      <c r="A375" s="11" t="s">
        <v>1677</v>
      </c>
      <c r="B375" s="6">
        <f>SUM($B$351:$B$373)</f>
        <v>15.355</v>
      </c>
      <c r="C375" s="6">
        <f>SUM($C$351:$C$373)</f>
        <v>1.8029999999999999</v>
      </c>
      <c r="D375" s="6">
        <f>SUM($D$351:$D$373)</f>
        <v>0.13700000000000001</v>
      </c>
      <c r="E375" s="35">
        <f>SUM($E$351:$E$373)</f>
        <v>7</v>
      </c>
      <c r="F375" s="6">
        <f>SUM(F$351:F$373)</f>
        <v>2.2297871598273846</v>
      </c>
      <c r="G375" s="17">
        <f>SUM($G$351:$G$373)</f>
        <v>1495881.707642888</v>
      </c>
      <c r="H375" s="6">
        <f>SUM($H$351:$H$373)</f>
        <v>2.2657403400623641</v>
      </c>
      <c r="I375" s="35">
        <f>SUM($I$351:$I$373)</f>
        <v>1610.140335576551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112448.65081253104</v>
      </c>
      <c r="C380" s="33">
        <f>Loads!C$313</f>
        <v>712154.68647751422</v>
      </c>
      <c r="D380" s="33">
        <f>Loads!D$313</f>
        <v>532270.4824877209</v>
      </c>
      <c r="E380" s="33">
        <f>Loads!E$313</f>
        <v>3967.0260676162388</v>
      </c>
      <c r="F380" s="33">
        <f>Loads!F$313</f>
        <v>646486.19441986189</v>
      </c>
      <c r="G380" s="33">
        <f>Loads!G$313</f>
        <v>112934.13649537841</v>
      </c>
      <c r="H380" s="33">
        <f>Multi!B$130</f>
        <v>1356873.8197777662</v>
      </c>
      <c r="I380" s="6">
        <f>IF(E380,H380/E380,"")</f>
        <v>342.03803974323347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1.8170455394272917</v>
      </c>
      <c r="C383" s="7">
        <f>Standing!$C$113</f>
        <v>0.14569415660446383</v>
      </c>
      <c r="D383" s="7">
        <f>Standing!$C$127</f>
        <v>2.5547122728743914E-2</v>
      </c>
      <c r="E383" s="9"/>
      <c r="F383" s="36">
        <f>Standing!$C$36</f>
        <v>0</v>
      </c>
      <c r="G383" s="7">
        <f>Reactive!$C$21</f>
        <v>6.1163785216908358E-2</v>
      </c>
      <c r="H383" s="6">
        <f t="shared" ref="H383:H405" si="29">IF(H$380&lt;&gt;0,(($B383*B$380+$C383*C$380+$D383*D$380+$G383*G$380))/H$380,0)</f>
        <v>0.242164414709441</v>
      </c>
      <c r="I383" s="17">
        <f>0.01*Input!$F$58*(E383*$E$380+F383*$F$380)+10*(B383*$B$380+C383*$C$380+D383*$D$380+G383*$G$380)</f>
        <v>3285865.5440104632</v>
      </c>
      <c r="J383" s="6">
        <f t="shared" ref="J383:J405" si="30">IF($H$380&lt;&gt;0,0.1*I383/$H$380,"")</f>
        <v>0.24216441470944106</v>
      </c>
      <c r="K383" s="35">
        <f t="shared" ref="K383:K405" si="31">IF($E$380&lt;&gt;0,I383/$E$380,"")</f>
        <v>828.29441702784652</v>
      </c>
      <c r="L383" s="35">
        <f>IF($F$380&lt;&gt;0,I383/$F$380*100/Input!$F$58,"")</f>
        <v>1.3925079036733017</v>
      </c>
      <c r="M383" s="10"/>
    </row>
    <row r="384" spans="1:13" x14ac:dyDescent="0.25">
      <c r="A384" s="11" t="s">
        <v>457</v>
      </c>
      <c r="B384" s="7">
        <f>Standing!$D$90</f>
        <v>0.16049175023840317</v>
      </c>
      <c r="C384" s="7">
        <f>Standing!$D$113</f>
        <v>1.2868532838383523E-2</v>
      </c>
      <c r="D384" s="7">
        <f>Standing!$D$127</f>
        <v>2.2564665283973558E-3</v>
      </c>
      <c r="E384" s="9"/>
      <c r="F384" s="36">
        <f>Standing!$D$36</f>
        <v>0</v>
      </c>
      <c r="G384" s="7">
        <f>Reactive!$D$21</f>
        <v>5.4023318225482403E-3</v>
      </c>
      <c r="H384" s="6">
        <f t="shared" si="29"/>
        <v>2.1389332253294292E-2</v>
      </c>
      <c r="I384" s="17">
        <f>0.01*Input!$F$58*(E384*$E$380+F384*$F$380)+10*(B384*$B$380+C384*$C$380+D384*$D$380+G384*$G$380)</f>
        <v>290226.249570232</v>
      </c>
      <c r="J384" s="6">
        <f t="shared" si="30"/>
        <v>2.1389332253294292E-2</v>
      </c>
      <c r="K384" s="35">
        <f t="shared" si="31"/>
        <v>73.159652753334981</v>
      </c>
      <c r="L384" s="35">
        <f>IF($F$380&lt;&gt;0,I384/$F$380*100/Input!$F$58,"")</f>
        <v>0.12299418249681164</v>
      </c>
      <c r="M384" s="10"/>
    </row>
    <row r="385" spans="1:13" x14ac:dyDescent="0.25">
      <c r="A385" s="11" t="s">
        <v>458</v>
      </c>
      <c r="B385" s="7">
        <f>Standing!$E$90</f>
        <v>0.39252842623683626</v>
      </c>
      <c r="C385" s="7">
        <f>Standing!$E$113</f>
        <v>5.0135878076289428E-2</v>
      </c>
      <c r="D385" s="7">
        <f>Standing!$E$127</f>
        <v>8.9330204746203637E-3</v>
      </c>
      <c r="E385" s="9"/>
      <c r="F385" s="36">
        <f>Standing!$E$36</f>
        <v>0</v>
      </c>
      <c r="G385" s="7">
        <f>Reactive!$E$21</f>
        <v>1.6030700959478603E-2</v>
      </c>
      <c r="H385" s="6">
        <f t="shared" si="29"/>
        <v>6.3682405613160659E-2</v>
      </c>
      <c r="I385" s="17">
        <f>0.01*Input!$F$58*(E385*$E$380+F385*$F$380)+10*(B385*$B$380+C385*$C$380+D385*$D$380+G385*$G$380)</f>
        <v>864089.88956966368</v>
      </c>
      <c r="J385" s="6">
        <f t="shared" si="30"/>
        <v>6.3682405613160672E-2</v>
      </c>
      <c r="K385" s="35">
        <f t="shared" si="31"/>
        <v>217.8180518205896</v>
      </c>
      <c r="L385" s="35">
        <f>IF($F$380&lt;&gt;0,I385/$F$380*100/Input!$F$58,"")</f>
        <v>0.36619027303270435</v>
      </c>
      <c r="M385" s="10"/>
    </row>
    <row r="386" spans="1:13" x14ac:dyDescent="0.25">
      <c r="A386" s="11" t="s">
        <v>459</v>
      </c>
      <c r="B386" s="7">
        <f>Standing!$F$90</f>
        <v>8.5374249437514885E-2</v>
      </c>
      <c r="C386" s="7">
        <f>Standing!$F$113</f>
        <v>1.0904466210738569E-2</v>
      </c>
      <c r="D386" s="7">
        <f>Standing!$F$127</f>
        <v>1.9429164036403148E-3</v>
      </c>
      <c r="E386" s="9"/>
      <c r="F386" s="36">
        <f>Standing!$F$36</f>
        <v>0</v>
      </c>
      <c r="G386" s="7">
        <f>Reactive!$F$21</f>
        <v>3.4866495542592137E-3</v>
      </c>
      <c r="H386" s="6">
        <f t="shared" si="29"/>
        <v>1.3850812369748224E-2</v>
      </c>
      <c r="I386" s="17">
        <f>0.01*Input!$F$58*(E386*$E$380+F386*$F$380)+10*(B386*$B$380+C386*$C$380+D386*$D$380+G386*$G$380)</f>
        <v>187938.04687165408</v>
      </c>
      <c r="J386" s="6">
        <f t="shared" si="30"/>
        <v>1.3850812369748224E-2</v>
      </c>
      <c r="K386" s="35">
        <f t="shared" si="31"/>
        <v>47.375047118000126</v>
      </c>
      <c r="L386" s="35">
        <f>IF($F$380&lt;&gt;0,I386/$F$380*100/Input!$F$58,"")</f>
        <v>7.9645746962088218E-2</v>
      </c>
      <c r="M386" s="10"/>
    </row>
    <row r="387" spans="1:13" x14ac:dyDescent="0.25">
      <c r="A387" s="11" t="s">
        <v>460</v>
      </c>
      <c r="B387" s="7">
        <f>Standing!$G$90</f>
        <v>3.3354613984780249E-2</v>
      </c>
      <c r="C387" s="7">
        <f>Standing!$G$113</f>
        <v>2.6744361921230021E-3</v>
      </c>
      <c r="D387" s="7">
        <f>Standing!$G$127</f>
        <v>4.6895600498137992E-4</v>
      </c>
      <c r="E387" s="9"/>
      <c r="F387" s="36">
        <f>Standing!$G$36</f>
        <v>0</v>
      </c>
      <c r="G387" s="7">
        <f>Reactive!$G$21</f>
        <v>1.1227536137597284E-3</v>
      </c>
      <c r="H387" s="6">
        <f t="shared" si="29"/>
        <v>4.4452934162726053E-3</v>
      </c>
      <c r="I387" s="17">
        <f>0.01*Input!$F$58*(E387*$E$380+F387*$F$380)+10*(B387*$B$380+C387*$C$380+D387*$D$380+G387*$G$380)</f>
        <v>60317.022577707656</v>
      </c>
      <c r="J387" s="6">
        <f t="shared" si="30"/>
        <v>4.4452934162726053E-3</v>
      </c>
      <c r="K387" s="35">
        <f t="shared" si="31"/>
        <v>15.204594461853834</v>
      </c>
      <c r="L387" s="35">
        <f>IF($F$380&lt;&gt;0,I387/$F$380*100/Input!$F$58,"")</f>
        <v>2.5561584775920288E-2</v>
      </c>
      <c r="M387" s="10"/>
    </row>
    <row r="388" spans="1:13" x14ac:dyDescent="0.25">
      <c r="A388" s="11" t="s">
        <v>461</v>
      </c>
      <c r="B388" s="7">
        <f>Standing!$H$90</f>
        <v>0.32945820851277985</v>
      </c>
      <c r="C388" s="7">
        <f>Standing!$H$113</f>
        <v>4.2080204818754581E-2</v>
      </c>
      <c r="D388" s="7">
        <f>Standing!$H$127</f>
        <v>7.4976911873401025E-3</v>
      </c>
      <c r="E388" s="9"/>
      <c r="F388" s="36">
        <f>Standing!$H$36</f>
        <v>0.13509111228636042</v>
      </c>
      <c r="G388" s="7">
        <f>Reactive!$H$21</f>
        <v>1.345493897078247E-2</v>
      </c>
      <c r="H388" s="6">
        <f t="shared" si="29"/>
        <v>5.3450119442909269E-2</v>
      </c>
      <c r="I388" s="17">
        <f>0.01*Input!$F$58*(E388*$E$380+F388*$F$380)+10*(B388*$B$380+C388*$C$380+D388*$D$380+G388*$G$380)</f>
        <v>1044021.7450099188</v>
      </c>
      <c r="J388" s="6">
        <f t="shared" si="30"/>
        <v>7.6943171118218828E-2</v>
      </c>
      <c r="K388" s="35">
        <f t="shared" si="31"/>
        <v>263.17491420903747</v>
      </c>
      <c r="L388" s="35">
        <f>IF($F$380&lt;&gt;0,I388/$F$380*100/Input!$F$58,"")</f>
        <v>0.44244309819162675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5.2189953406450586E-2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123151.30793110443</v>
      </c>
      <c r="J389" s="6">
        <f t="shared" si="30"/>
        <v>9.0761061298444551E-3</v>
      </c>
      <c r="K389" s="35">
        <f t="shared" si="31"/>
        <v>31.043735491535422</v>
      </c>
      <c r="L389" s="35">
        <f>IF($F$380&lt;&gt;0,I389/$F$380*100/Input!$F$58,"")</f>
        <v>5.2189953406450579E-2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0.11334797591051259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267464.34080927237</v>
      </c>
      <c r="J390" s="6">
        <f t="shared" si="30"/>
        <v>1.9711806426708025E-2</v>
      </c>
      <c r="K390" s="35">
        <f t="shared" si="31"/>
        <v>67.42187629989283</v>
      </c>
      <c r="L390" s="35">
        <f>IF($F$380&lt;&gt;0,I390/$F$380*100/Input!$F$58,"")</f>
        <v>0.11334797591051261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0.76095691980732749</v>
      </c>
      <c r="C393" s="7">
        <f>Standing!$K$113</f>
        <v>9.9836269182351292E-2</v>
      </c>
      <c r="D393" s="7">
        <f>Standing!$K$127</f>
        <v>7.4288650795051835E-4</v>
      </c>
      <c r="E393" s="9"/>
      <c r="F393" s="36">
        <f>Standing!$K$36</f>
        <v>0</v>
      </c>
      <c r="G393" s="7">
        <f>Reactive!$K$21</f>
        <v>2.9014111478074089E-2</v>
      </c>
      <c r="H393" s="6">
        <f t="shared" si="29"/>
        <v>0.11816835418762359</v>
      </c>
      <c r="I393" s="17">
        <f>0.01*Input!$F$58*(E393*$E$380+F393*$F$380)+10*(B393*$B$380+C393*$C$380+D393*$D$380+G393*$G$380)</f>
        <v>1603395.4612341281</v>
      </c>
      <c r="J393" s="6">
        <f t="shared" si="30"/>
        <v>0.11816835418762359</v>
      </c>
      <c r="K393" s="35">
        <f t="shared" si="31"/>
        <v>404.18072226018882</v>
      </c>
      <c r="L393" s="35">
        <f>IF($F$380&lt;&gt;0,I393/$F$380*100/Input!$F$58,"")</f>
        <v>0.67949854386230257</v>
      </c>
      <c r="M393" s="10"/>
    </row>
    <row r="394" spans="1:13" x14ac:dyDescent="0.25">
      <c r="A394" s="11" t="s">
        <v>1665</v>
      </c>
      <c r="B394" s="7">
        <f>Standing!$L$90</f>
        <v>1.1222039226534528</v>
      </c>
      <c r="C394" s="7">
        <f>Standing!$L$113</f>
        <v>8.9980438300268625E-2</v>
      </c>
      <c r="D394" s="7">
        <f>Standing!$L$127</f>
        <v>1.5777855159173231E-2</v>
      </c>
      <c r="E394" s="9"/>
      <c r="F394" s="36">
        <f>Standing!$L$36</f>
        <v>0</v>
      </c>
      <c r="G394" s="7">
        <f>Reactive!$L$21</f>
        <v>3.77746392181132E-2</v>
      </c>
      <c r="H394" s="6">
        <f t="shared" si="29"/>
        <v>0.14956028906114627</v>
      </c>
      <c r="I394" s="17">
        <f>0.01*Input!$F$58*(E394*$E$380+F394*$F$380)+10*(B394*$B$380+C394*$C$380+D394*$D$380+G394*$G$380)</f>
        <v>2029344.4070546441</v>
      </c>
      <c r="J394" s="6">
        <f t="shared" si="30"/>
        <v>0.1495602890611463</v>
      </c>
      <c r="K394" s="35">
        <f t="shared" si="31"/>
        <v>511.5530809390583</v>
      </c>
      <c r="L394" s="35">
        <f>IF($F$380&lt;&gt;0,I394/$F$380*100/Input!$F$58,"")</f>
        <v>0.86001027377698558</v>
      </c>
      <c r="M394" s="10"/>
    </row>
    <row r="395" spans="1:13" x14ac:dyDescent="0.25">
      <c r="A395" s="11" t="s">
        <v>1666</v>
      </c>
      <c r="B395" s="7">
        <f>Standing!$M$90</f>
        <v>9.9119404419451621E-2</v>
      </c>
      <c r="C395" s="7">
        <f>Standing!$M$113</f>
        <v>7.9475817840979433E-3</v>
      </c>
      <c r="D395" s="7">
        <f>Standing!$M$127</f>
        <v>1.3935895026064413E-3</v>
      </c>
      <c r="E395" s="9"/>
      <c r="F395" s="36">
        <f>Standing!$M$36</f>
        <v>0</v>
      </c>
      <c r="G395" s="7">
        <f>Reactive!$M$21</f>
        <v>3.3364700175043697E-3</v>
      </c>
      <c r="H395" s="6">
        <f t="shared" si="29"/>
        <v>1.3210011547179143E-2</v>
      </c>
      <c r="I395" s="17">
        <f>0.01*Input!$F$58*(E395*$E$380+F395*$F$380)+10*(B395*$B$380+C395*$C$380+D395*$D$380+G395*$G$380)</f>
        <v>179243.18827329364</v>
      </c>
      <c r="J395" s="6">
        <f t="shared" si="30"/>
        <v>1.3210011547179143E-2</v>
      </c>
      <c r="K395" s="35">
        <f t="shared" si="31"/>
        <v>45.183264545826326</v>
      </c>
      <c r="L395" s="35">
        <f>IF($F$380&lt;&gt;0,I395/$F$380*100/Input!$F$58,"")</f>
        <v>7.5960976798071997E-2</v>
      </c>
      <c r="M395" s="10"/>
    </row>
    <row r="396" spans="1:13" x14ac:dyDescent="0.25">
      <c r="A396" s="11" t="s">
        <v>1667</v>
      </c>
      <c r="B396" s="7">
        <f>Standing!$N$90</f>
        <v>0.24242482101731075</v>
      </c>
      <c r="C396" s="7">
        <f>Standing!$N$113</f>
        <v>3.0963824418302952E-2</v>
      </c>
      <c r="D396" s="7">
        <f>Standing!$N$127</f>
        <v>5.5170167176559716E-3</v>
      </c>
      <c r="E396" s="9"/>
      <c r="F396" s="36">
        <f>Standing!$N$36</f>
        <v>0</v>
      </c>
      <c r="G396" s="7">
        <f>Reactive!$N$21</f>
        <v>9.900530894388854E-3</v>
      </c>
      <c r="H396" s="6">
        <f t="shared" si="29"/>
        <v>3.9330134458612317E-2</v>
      </c>
      <c r="I396" s="17">
        <f>0.01*Input!$F$58*(E396*$E$380+F396*$F$380)+10*(B396*$B$380+C396*$C$380+D396*$D$380+G396*$G$380)</f>
        <v>533660.29775230435</v>
      </c>
      <c r="J396" s="6">
        <f t="shared" si="30"/>
        <v>3.9330134458612317E-2</v>
      </c>
      <c r="K396" s="35">
        <f t="shared" si="31"/>
        <v>134.52402093061554</v>
      </c>
      <c r="L396" s="35">
        <f>IF($F$380&lt;&gt;0,I396/$F$380*100/Input!$F$58,"")</f>
        <v>0.22615842691777682</v>
      </c>
      <c r="M396" s="10"/>
    </row>
    <row r="397" spans="1:13" x14ac:dyDescent="0.25">
      <c r="A397" s="11" t="s">
        <v>1668</v>
      </c>
      <c r="B397" s="7">
        <f>Standing!$O$90</f>
        <v>0.21090790634244802</v>
      </c>
      <c r="C397" s="7">
        <f>Standing!$O$113</f>
        <v>2.6938311650658582E-2</v>
      </c>
      <c r="D397" s="7">
        <f>Standing!$O$127</f>
        <v>4.7997661307709822E-3</v>
      </c>
      <c r="E397" s="9"/>
      <c r="F397" s="36">
        <f>Standing!$O$36</f>
        <v>0</v>
      </c>
      <c r="G397" s="7">
        <f>Reactive!$O$21</f>
        <v>8.6133929432299049E-3</v>
      </c>
      <c r="H397" s="6">
        <f t="shared" si="29"/>
        <v>3.4216943133230454E-2</v>
      </c>
      <c r="I397" s="17">
        <f>0.01*Input!$F$58*(E397*$E$380+F397*$F$380)+10*(B397*$B$380+C397*$C$380+D397*$D$380+G397*$G$380)</f>
        <v>464280.74330305011</v>
      </c>
      <c r="J397" s="6">
        <f t="shared" si="30"/>
        <v>3.4216943133230454E-2</v>
      </c>
      <c r="K397" s="35">
        <f t="shared" si="31"/>
        <v>117.03496155295836</v>
      </c>
      <c r="L397" s="35">
        <f>IF($F$380&lt;&gt;0,I397/$F$380*100/Input!$F$58,"")</f>
        <v>0.19675625673463459</v>
      </c>
      <c r="M397" s="10"/>
    </row>
    <row r="398" spans="1:13" x14ac:dyDescent="0.25">
      <c r="A398" s="11" t="s">
        <v>1669</v>
      </c>
      <c r="B398" s="7">
        <f>Standing!$P$90</f>
        <v>8.2398988556136601E-2</v>
      </c>
      <c r="C398" s="7">
        <f>Standing!$P$113</f>
        <v>6.6069071370280664E-3</v>
      </c>
      <c r="D398" s="7">
        <f>Standing!$P$127</f>
        <v>1.1585054021438961E-3</v>
      </c>
      <c r="E398" s="9"/>
      <c r="F398" s="36">
        <f>Standing!$P$36</f>
        <v>0</v>
      </c>
      <c r="G398" s="7">
        <f>Reactive!$P$21</f>
        <v>2.7736421178120368E-3</v>
      </c>
      <c r="H398" s="6">
        <f t="shared" si="29"/>
        <v>1.09816195595384E-2</v>
      </c>
      <c r="I398" s="17">
        <f>0.01*Input!$F$58*(E398*$E$380+F398*$F$380)+10*(B398*$B$380+C398*$C$380+D398*$D$380+G398*$G$380)</f>
        <v>149006.72079097098</v>
      </c>
      <c r="J398" s="6">
        <f t="shared" si="30"/>
        <v>1.09816195595384E-2</v>
      </c>
      <c r="K398" s="35">
        <f t="shared" si="31"/>
        <v>37.561316273504652</v>
      </c>
      <c r="L398" s="35">
        <f>IF($F$380&lt;&gt;0,I398/$F$380*100/Input!$F$58,"")</f>
        <v>6.3147147569714207E-2</v>
      </c>
      <c r="M398" s="10"/>
    </row>
    <row r="399" spans="1:13" x14ac:dyDescent="0.25">
      <c r="A399" s="11" t="s">
        <v>1670</v>
      </c>
      <c r="B399" s="7">
        <f>Standing!$Q$90</f>
        <v>0.81389109061064324</v>
      </c>
      <c r="C399" s="7">
        <f>Standing!$Q$113</f>
        <v>0.10395462279619266</v>
      </c>
      <c r="D399" s="7">
        <f>Standing!$Q$127</f>
        <v>1.8522240150192933E-2</v>
      </c>
      <c r="E399" s="9"/>
      <c r="F399" s="36">
        <f>Standing!$Q$36</f>
        <v>0.33372807193627946</v>
      </c>
      <c r="G399" s="7">
        <f>Reactive!$Q$21</f>
        <v>3.3238980453586135E-2</v>
      </c>
      <c r="H399" s="6">
        <f t="shared" si="29"/>
        <v>0.13204277472106477</v>
      </c>
      <c r="I399" s="17">
        <f>0.01*Input!$F$58*(E399*$E$380+F399*$F$380)+10*(B399*$B$380+C399*$C$380+D399*$D$380+G399*$G$380)</f>
        <v>2579143.4989679083</v>
      </c>
      <c r="J399" s="6">
        <f t="shared" si="30"/>
        <v>0.1900798336127032</v>
      </c>
      <c r="K399" s="35">
        <f t="shared" si="31"/>
        <v>650.14533683608977</v>
      </c>
      <c r="L399" s="35">
        <f>IF($F$380&lt;&gt;0,I399/$F$380*100/Input!$F$58,"")</f>
        <v>1.0930081157967766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0.64464834991730058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1521160.343441339</v>
      </c>
      <c r="J400" s="6">
        <f t="shared" si="30"/>
        <v>0.11210772300776502</v>
      </c>
      <c r="K400" s="35">
        <f t="shared" si="31"/>
        <v>383.45105817653342</v>
      </c>
      <c r="L400" s="35">
        <f>IF($F$380&lt;&gt;0,I400/$F$380*100/Input!$F$58,"")</f>
        <v>0.64464834991730058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1.4000699534663048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3303709.5209037894</v>
      </c>
      <c r="J401" s="6">
        <f t="shared" si="30"/>
        <v>0.24347949475839126</v>
      </c>
      <c r="K401" s="35">
        <f t="shared" si="31"/>
        <v>832.79249104833025</v>
      </c>
      <c r="L401" s="35">
        <f>IF($F$380&lt;&gt;0,I401/$F$380*100/Input!$F$58,"")</f>
        <v>1.4000699534663048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10.607544381982949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153593.47853003728</v>
      </c>
      <c r="J402" s="6">
        <f t="shared" si="30"/>
        <v>1.1319658194539665E-2</v>
      </c>
      <c r="K402" s="35">
        <f t="shared" si="31"/>
        <v>38.717536994237761</v>
      </c>
      <c r="L402" s="35">
        <f>IF($F$380&lt;&gt;0,I402/$F$380*100/Input!$F$58,"")</f>
        <v>6.5090956991717797E-2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6.4594144033061838</v>
      </c>
      <c r="C404" s="7">
        <f>Scaler!$C$433</f>
        <v>0.84746431544655143</v>
      </c>
      <c r="D404" s="7">
        <f>Scaler!$D$433</f>
        <v>6.3060229621046205E-3</v>
      </c>
      <c r="E404" s="36">
        <f>Scaler!$E$433</f>
        <v>0</v>
      </c>
      <c r="F404" s="36">
        <f>Scaler!$F$433</f>
        <v>0</v>
      </c>
      <c r="G404" s="7">
        <f>Scaler!$G$433</f>
        <v>0.24628748974127979</v>
      </c>
      <c r="H404" s="6">
        <f t="shared" si="29"/>
        <v>1.0030769800316526</v>
      </c>
      <c r="I404" s="17">
        <f>0.01*Input!$F$58*(E404*$E$380+F404*$F$380)+10*(B404*$B$380+C404*$C$380+D404*$D$380+G404*$G$380)</f>
        <v>13610488.934266943</v>
      </c>
      <c r="J404" s="6">
        <f t="shared" si="30"/>
        <v>1.0030769800316526</v>
      </c>
      <c r="K404" s="35">
        <f t="shared" si="31"/>
        <v>3430.9048396158892</v>
      </c>
      <c r="L404" s="35">
        <f>IF($F$380&lt;&gt;0,I404/$F$380*100/Input!$F$58,"")</f>
        <v>5.7679515975241564</v>
      </c>
      <c r="M404" s="10"/>
    </row>
    <row r="405" spans="1:13" x14ac:dyDescent="0.25">
      <c r="A405" s="11" t="s">
        <v>1676</v>
      </c>
      <c r="B405" s="7">
        <f>Adjust!$B$83</f>
        <v>4.2975544943857358E-4</v>
      </c>
      <c r="C405" s="7">
        <f>Adjust!$C$83</f>
        <v>-4.9945456204403271E-5</v>
      </c>
      <c r="D405" s="7">
        <f>Adjust!$D$83</f>
        <v>1.3594413967796259E-4</v>
      </c>
      <c r="E405" s="36">
        <f>Adjust!$E$83</f>
        <v>2.4556180170502984E-3</v>
      </c>
      <c r="F405" s="36">
        <f>Adjust!$F$83</f>
        <v>9.2458307679166296E-4</v>
      </c>
      <c r="G405" s="7">
        <f>Adjust!$G$83</f>
        <v>3.9958299827497212E-4</v>
      </c>
      <c r="H405" s="6">
        <f t="shared" si="29"/>
        <v>9.5986923435514686E-5</v>
      </c>
      <c r="I405" s="17">
        <f>0.01*Input!$F$58*(E405*$E$380+F405*$F$380)+10*(B405*$B$380+C405*$C$380+D405*$D$380+G405*$G$380)</f>
        <v>3519.6931228107824</v>
      </c>
      <c r="J405" s="6">
        <f t="shared" si="30"/>
        <v>2.5939723145275591E-4</v>
      </c>
      <c r="K405" s="35">
        <f t="shared" si="31"/>
        <v>0.88723720560922459</v>
      </c>
      <c r="L405" s="35">
        <f>IF($F$380&lt;&gt;0,I405/$F$380*100/Input!$F$58,"")</f>
        <v>1.4916010489085831E-3</v>
      </c>
      <c r="M405" s="10"/>
    </row>
    <row r="407" spans="1:13" x14ac:dyDescent="0.25">
      <c r="A407" s="11" t="s">
        <v>1677</v>
      </c>
      <c r="B407" s="6">
        <f>SUM($B$383:$B$405)</f>
        <v>12.61</v>
      </c>
      <c r="C407" s="6">
        <f>SUM($C$383:$C$405)</f>
        <v>1.478</v>
      </c>
      <c r="D407" s="6">
        <f>SUM($D$383:$D$405)</f>
        <v>0.10100000000000001</v>
      </c>
      <c r="E407" s="35">
        <f>SUM($E$383:$E$405)</f>
        <v>10.61</v>
      </c>
      <c r="F407" s="35">
        <f>SUM($F$383:$F$405)</f>
        <v>2.68</v>
      </c>
      <c r="G407" s="6">
        <f>SUM($G$383:$G$405)</f>
        <v>0.47199999999999998</v>
      </c>
      <c r="H407" s="6">
        <f>SUM(H$383:H$405)</f>
        <v>1.8996654714283092</v>
      </c>
      <c r="I407" s="17">
        <f>SUM($I$383:$I$405)</f>
        <v>32253620.433991238</v>
      </c>
      <c r="J407" s="6">
        <f>SUM($J$383:$J$405)</f>
        <v>2.377053780820523</v>
      </c>
      <c r="K407" s="35">
        <f>SUM($K$383:$K$405)</f>
        <v>8130.4281555609332</v>
      </c>
      <c r="L407" s="35">
        <f>SUM($L$383:$L$405)</f>
        <v>13.668672918854066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2112.4065583005786</v>
      </c>
      <c r="C412" s="33">
        <f>Loads!C$314</f>
        <v>12808.01380177031</v>
      </c>
      <c r="D412" s="33">
        <f>Loads!D$314</f>
        <v>9677.3582079776479</v>
      </c>
      <c r="E412" s="33">
        <f>Loads!E$314</f>
        <v>30.948585973636192</v>
      </c>
      <c r="F412" s="33">
        <f>Loads!F$314</f>
        <v>12447.148755128086</v>
      </c>
      <c r="G412" s="33">
        <f>Loads!G$314</f>
        <v>3183.56401836441</v>
      </c>
      <c r="H412" s="33">
        <f>Multi!B$131</f>
        <v>24597.778568048539</v>
      </c>
      <c r="I412" s="6">
        <f>IF(E412,H412/E412,"")</f>
        <v>794.79490885310111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1.7195030902255488</v>
      </c>
      <c r="C415" s="7">
        <f>Standing!$C$114</f>
        <v>0.13787301807974589</v>
      </c>
      <c r="D415" s="7">
        <f>Standing!$C$128</f>
        <v>2.4175704749971289E-2</v>
      </c>
      <c r="E415" s="9"/>
      <c r="F415" s="36">
        <f>Standing!$C$37</f>
        <v>0</v>
      </c>
      <c r="G415" s="7">
        <f>Reactive!$C$22</f>
        <v>5.9978877938721011E-2</v>
      </c>
      <c r="H415" s="6">
        <f t="shared" ref="H415:H437" si="32">IF(H$412&lt;&gt;0,(($B415*B$412+$C415*C$412+$D415*D$412+$G415*G$412))/H$412,0)</f>
        <v>0.23673164873900271</v>
      </c>
      <c r="I415" s="17">
        <f>0.01*Input!$F$58*(E415*$E$412+F415*$F$412)+10*(B415*$B$412+C415*$C$412+D415*$D$412+G415*$G$412)</f>
        <v>58230.72675731036</v>
      </c>
      <c r="J415" s="6">
        <f t="shared" ref="J415:J437" si="33">IF($H$412&lt;&gt;0,0.1*I415/$H$412,"")</f>
        <v>0.23673164873900274</v>
      </c>
      <c r="K415" s="35">
        <f t="shared" ref="K415:K437" si="34">IF($E$412&lt;&gt;0,I415/$E$412,"")</f>
        <v>1881.5310918216001</v>
      </c>
      <c r="L415" s="35">
        <f>IF($F$412&lt;&gt;0,I415/$F$412*100/Input!$F$58,"")</f>
        <v>1.281709095229814</v>
      </c>
      <c r="M415" s="10"/>
    </row>
    <row r="416" spans="1:13" x14ac:dyDescent="0.25">
      <c r="A416" s="11" t="s">
        <v>457</v>
      </c>
      <c r="B416" s="7">
        <f>Standing!$D$91</f>
        <v>0.15187624883503031</v>
      </c>
      <c r="C416" s="7">
        <f>Standing!$D$114</f>
        <v>1.2177725600231084E-2</v>
      </c>
      <c r="D416" s="7">
        <f>Standing!$D$128</f>
        <v>2.135335127479905E-3</v>
      </c>
      <c r="E416" s="9"/>
      <c r="F416" s="36">
        <f>Standing!$D$37</f>
        <v>0</v>
      </c>
      <c r="G416" s="7">
        <f>Reactive!$D$22</f>
        <v>5.297674102738726E-3</v>
      </c>
      <c r="H416" s="6">
        <f t="shared" si="32"/>
        <v>2.0909479602212091E-2</v>
      </c>
      <c r="I416" s="17">
        <f>0.01*Input!$F$58*(E416*$E$412+F416*$F$412)+10*(B416*$B$412+C416*$C$412+D416*$D$412+G416*$G$412)</f>
        <v>5143.2674922834067</v>
      </c>
      <c r="J416" s="6">
        <f t="shared" si="33"/>
        <v>2.0909479602212091E-2</v>
      </c>
      <c r="K416" s="35">
        <f t="shared" si="34"/>
        <v>166.18747934605935</v>
      </c>
      <c r="L416" s="35">
        <f>IF($F$412&lt;&gt;0,I416/$F$412*100/Input!$F$58,"")</f>
        <v>0.11320780438708659</v>
      </c>
      <c r="M416" s="10"/>
    </row>
    <row r="417" spans="1:13" x14ac:dyDescent="0.25">
      <c r="A417" s="11" t="s">
        <v>458</v>
      </c>
      <c r="B417" s="7">
        <f>Standing!$E$91</f>
        <v>0.37145675618473911</v>
      </c>
      <c r="C417" s="7">
        <f>Standing!$E$114</f>
        <v>4.7444489096581964E-2</v>
      </c>
      <c r="D417" s="7">
        <f>Standing!$E$128</f>
        <v>8.453479000861578E-3</v>
      </c>
      <c r="E417" s="9"/>
      <c r="F417" s="36">
        <f>Standing!$E$37</f>
        <v>0</v>
      </c>
      <c r="G417" s="7">
        <f>Reactive!$E$22</f>
        <v>1.5720143099562506E-2</v>
      </c>
      <c r="H417" s="6">
        <f t="shared" si="32"/>
        <v>6.1964570547308882E-2</v>
      </c>
      <c r="I417" s="17">
        <f>0.01*Input!$F$58*(E417*$E$412+F417*$F$412)+10*(B417*$B$412+C417*$C$412+D417*$D$412+G417*$G$412)</f>
        <v>15241.907853869261</v>
      </c>
      <c r="J417" s="6">
        <f t="shared" si="33"/>
        <v>6.1964570547308882E-2</v>
      </c>
      <c r="K417" s="35">
        <f t="shared" si="34"/>
        <v>492.49125200269913</v>
      </c>
      <c r="L417" s="35">
        <f>IF($F$412&lt;&gt;0,I417/$F$412*100/Input!$F$58,"")</f>
        <v>0.33548768859400219</v>
      </c>
      <c r="M417" s="10"/>
    </row>
    <row r="418" spans="1:13" x14ac:dyDescent="0.25">
      <c r="A418" s="11" t="s">
        <v>459</v>
      </c>
      <c r="B418" s="7">
        <f>Standing!$F$91</f>
        <v>8.0791197880358809E-2</v>
      </c>
      <c r="C418" s="7">
        <f>Standing!$F$114</f>
        <v>1.0319093792517102E-2</v>
      </c>
      <c r="D418" s="7">
        <f>Standing!$F$128</f>
        <v>1.8386169678292275E-3</v>
      </c>
      <c r="E418" s="9"/>
      <c r="F418" s="36">
        <f>Standing!$F$37</f>
        <v>0</v>
      </c>
      <c r="G418" s="7">
        <f>Reactive!$F$22</f>
        <v>3.4191037603113874E-3</v>
      </c>
      <c r="H418" s="6">
        <f t="shared" si="32"/>
        <v>1.3477186233138053E-2</v>
      </c>
      <c r="I418" s="17">
        <f>0.01*Input!$F$58*(E418*$E$412+F418*$F$412)+10*(B418*$B$412+C418*$C$412+D418*$D$412+G418*$G$412)</f>
        <v>3315.0884268308205</v>
      </c>
      <c r="J418" s="6">
        <f t="shared" si="33"/>
        <v>1.3477186233138056E-2</v>
      </c>
      <c r="K418" s="35">
        <f t="shared" si="34"/>
        <v>107.11599003763229</v>
      </c>
      <c r="L418" s="35">
        <f>IF($F$412&lt;&gt;0,I418/$F$412*100/Input!$F$58,"")</f>
        <v>7.2967988290249808E-2</v>
      </c>
      <c r="M418" s="10"/>
    </row>
    <row r="419" spans="1:13" x14ac:dyDescent="0.25">
      <c r="A419" s="11" t="s">
        <v>460</v>
      </c>
      <c r="B419" s="7">
        <f>Standing!$G$91</f>
        <v>3.1564075074412799E-2</v>
      </c>
      <c r="C419" s="7">
        <f>Standing!$G$114</f>
        <v>2.5308673872950936E-3</v>
      </c>
      <c r="D419" s="7">
        <f>Standing!$G$128</f>
        <v>4.4378155761548382E-4</v>
      </c>
      <c r="E419" s="9"/>
      <c r="F419" s="36">
        <f>Standing!$G$37</f>
        <v>0</v>
      </c>
      <c r="G419" s="7">
        <f>Reactive!$G$22</f>
        <v>1.1010028518695491E-3</v>
      </c>
      <c r="H419" s="6">
        <f t="shared" si="32"/>
        <v>4.34556679529274E-3</v>
      </c>
      <c r="I419" s="17">
        <f>0.01*Input!$F$58*(E419*$E$412+F419*$F$412)+10*(B419*$B$412+C419*$C$412+D419*$D$412+G419*$G$412)</f>
        <v>1068.9128978327515</v>
      </c>
      <c r="J419" s="6">
        <f t="shared" si="33"/>
        <v>4.3455667952927409E-3</v>
      </c>
      <c r="K419" s="35">
        <f t="shared" si="34"/>
        <v>34.538343649797561</v>
      </c>
      <c r="L419" s="35">
        <f>IF($F$412&lt;&gt;0,I419/$F$412*100/Input!$F$58,"")</f>
        <v>2.3527705379165622E-2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0.66237016771402724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30092.86303100907</v>
      </c>
      <c r="J420" s="6">
        <f t="shared" si="33"/>
        <v>0.12233975904677187</v>
      </c>
      <c r="K420" s="35">
        <f t="shared" si="34"/>
        <v>972.35017640689375</v>
      </c>
      <c r="L420" s="35">
        <f>IF($F$412&lt;&gt;0,I420/$F$412*100/Input!$F$58,"")</f>
        <v>0.66237016771402724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5.1178893423484299E-2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2325.1642434120877</v>
      </c>
      <c r="J421" s="6">
        <f t="shared" si="33"/>
        <v>9.4527407707961746E-3</v>
      </c>
      <c r="K421" s="35">
        <f t="shared" si="34"/>
        <v>75.129902393369377</v>
      </c>
      <c r="L421" s="35">
        <f>IF($F$412&lt;&gt;0,I421/$F$412*100/Input!$F$58,"")</f>
        <v>5.1178893423484292E-2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0.72010730977586068</v>
      </c>
      <c r="C425" s="7">
        <f>Standing!$K$114</f>
        <v>9.4476868989068083E-2</v>
      </c>
      <c r="D425" s="7">
        <f>Standing!$K$128</f>
        <v>7.0300695188432153E-4</v>
      </c>
      <c r="E425" s="9"/>
      <c r="F425" s="36">
        <f>Standing!$K$37</f>
        <v>0</v>
      </c>
      <c r="G425" s="7">
        <f>Reactive!$K$22</f>
        <v>2.8452029982650142E-2</v>
      </c>
      <c r="H425" s="6">
        <f t="shared" si="32"/>
        <v>0.11499422791305433</v>
      </c>
      <c r="I425" s="17">
        <f>0.01*Input!$F$58*(E425*$E$412+F425*$F$412)+10*(B425*$B$412+C425*$C$412+D425*$D$412+G425*$G$412)</f>
        <v>28286.025548090169</v>
      </c>
      <c r="J425" s="6">
        <f t="shared" si="33"/>
        <v>0.11499422791305433</v>
      </c>
      <c r="K425" s="35">
        <f t="shared" si="34"/>
        <v>913.96826892788749</v>
      </c>
      <c r="L425" s="35">
        <f>IF($F$412&lt;&gt;0,I425/$F$412*100/Input!$F$58,"")</f>
        <v>0.62260009846671927</v>
      </c>
      <c r="M425" s="10"/>
    </row>
    <row r="426" spans="1:13" x14ac:dyDescent="0.25">
      <c r="A426" s="11" t="s">
        <v>1665</v>
      </c>
      <c r="B426" s="7">
        <f>Standing!$L$91</f>
        <v>1.0619618886789375</v>
      </c>
      <c r="C426" s="7">
        <f>Standing!$L$114</f>
        <v>8.5150117792825081E-2</v>
      </c>
      <c r="D426" s="7">
        <f>Standing!$L$128</f>
        <v>1.4930869983523103E-2</v>
      </c>
      <c r="E426" s="9"/>
      <c r="F426" s="36">
        <f>Standing!$L$37</f>
        <v>0</v>
      </c>
      <c r="G426" s="7">
        <f>Reactive!$L$22</f>
        <v>3.7042842701895139E-2</v>
      </c>
      <c r="H426" s="6">
        <f t="shared" si="32"/>
        <v>0.14620502297089427</v>
      </c>
      <c r="I426" s="17">
        <f>0.01*Input!$F$58*(E426*$E$412+F426*$F$412)+10*(B426*$B$412+C426*$C$412+D426*$D$412+G426*$G$412)</f>
        <v>35963.187805745081</v>
      </c>
      <c r="J426" s="6">
        <f t="shared" si="33"/>
        <v>0.1462050229708943</v>
      </c>
      <c r="K426" s="35">
        <f t="shared" si="34"/>
        <v>1162.0300790601748</v>
      </c>
      <c r="L426" s="35">
        <f>IF($F$412&lt;&gt;0,I426/$F$412*100/Input!$F$58,"")</f>
        <v>0.79158113715787803</v>
      </c>
      <c r="M426" s="10"/>
    </row>
    <row r="427" spans="1:13" x14ac:dyDescent="0.25">
      <c r="A427" s="11" t="s">
        <v>1666</v>
      </c>
      <c r="B427" s="7">
        <f>Standing!$M$91</f>
        <v>9.379848688562982E-2</v>
      </c>
      <c r="C427" s="7">
        <f>Standing!$M$114</f>
        <v>7.52094052738161E-3</v>
      </c>
      <c r="D427" s="7">
        <f>Standing!$M$128</f>
        <v>1.318778976223643E-3</v>
      </c>
      <c r="E427" s="9"/>
      <c r="F427" s="36">
        <f>Standing!$M$37</f>
        <v>0</v>
      </c>
      <c r="G427" s="7">
        <f>Reactive!$M$22</f>
        <v>3.2718336057261485E-3</v>
      </c>
      <c r="H427" s="6">
        <f t="shared" si="32"/>
        <v>1.2913655448415745E-2</v>
      </c>
      <c r="I427" s="17">
        <f>0.01*Input!$F$58*(E427*$E$412+F427*$F$412)+10*(B427*$B$412+C427*$C$412+D427*$D$412+G427*$G$412)</f>
        <v>3176.4723722420404</v>
      </c>
      <c r="J427" s="6">
        <f t="shared" si="33"/>
        <v>1.2913655448415745E-2</v>
      </c>
      <c r="K427" s="35">
        <f t="shared" si="34"/>
        <v>102.63707605083944</v>
      </c>
      <c r="L427" s="35">
        <f>IF($F$412&lt;&gt;0,I427/$F$412*100/Input!$F$58,"")</f>
        <v>6.9916928002924664E-2</v>
      </c>
      <c r="M427" s="10"/>
    </row>
    <row r="428" spans="1:13" x14ac:dyDescent="0.25">
      <c r="A428" s="11" t="s">
        <v>1667</v>
      </c>
      <c r="B428" s="7">
        <f>Standing!$N$91</f>
        <v>0.22941099705075468</v>
      </c>
      <c r="C428" s="7">
        <f>Standing!$N$114</f>
        <v>2.9301627624178605E-2</v>
      </c>
      <c r="D428" s="7">
        <f>Standing!$N$128</f>
        <v>5.220852801424823E-3</v>
      </c>
      <c r="E428" s="9"/>
      <c r="F428" s="36">
        <f>Standing!$N$37</f>
        <v>0</v>
      </c>
      <c r="G428" s="7">
        <f>Reactive!$N$22</f>
        <v>9.7087309416377769E-3</v>
      </c>
      <c r="H428" s="6">
        <f t="shared" si="32"/>
        <v>3.8269202738663181E-2</v>
      </c>
      <c r="I428" s="17">
        <f>0.01*Input!$F$58*(E428*$E$412+F428*$F$412)+10*(B428*$B$412+C428*$C$412+D428*$D$412+G428*$G$412)</f>
        <v>9413.373749413935</v>
      </c>
      <c r="J428" s="6">
        <f t="shared" si="33"/>
        <v>3.8269202738663181E-2</v>
      </c>
      <c r="K428" s="35">
        <f t="shared" si="34"/>
        <v>304.16167502556641</v>
      </c>
      <c r="L428" s="35">
        <f>IF($F$412&lt;&gt;0,I428/$F$412*100/Input!$F$58,"")</f>
        <v>0.20719656826035981</v>
      </c>
      <c r="M428" s="10"/>
    </row>
    <row r="429" spans="1:13" x14ac:dyDescent="0.25">
      <c r="A429" s="11" t="s">
        <v>1668</v>
      </c>
      <c r="B429" s="7">
        <f>Standing!$O$91</f>
        <v>0.19958597010350357</v>
      </c>
      <c r="C429" s="7">
        <f>Standing!$O$114</f>
        <v>2.5492212013225574E-2</v>
      </c>
      <c r="D429" s="7">
        <f>Standing!$O$128</f>
        <v>4.5421055857642004E-3</v>
      </c>
      <c r="E429" s="9"/>
      <c r="F429" s="36">
        <f>Standing!$O$37</f>
        <v>0</v>
      </c>
      <c r="G429" s="7">
        <f>Reactive!$O$22</f>
        <v>8.4465283197909455E-3</v>
      </c>
      <c r="H429" s="6">
        <f t="shared" si="32"/>
        <v>3.3293939923873486E-2</v>
      </c>
      <c r="I429" s="17">
        <f>0.01*Input!$F$58*(E429*$E$412+F429*$F$412)+10*(B429*$B$412+C429*$C$412+D429*$D$412+G429*$G$412)</f>
        <v>8189.5696190535091</v>
      </c>
      <c r="J429" s="6">
        <f t="shared" si="33"/>
        <v>3.3293939923873486E-2</v>
      </c>
      <c r="K429" s="35">
        <f t="shared" si="34"/>
        <v>264.61853947155652</v>
      </c>
      <c r="L429" s="35">
        <f>IF($F$412&lt;&gt;0,I429/$F$412*100/Input!$F$58,"")</f>
        <v>0.18025957172929985</v>
      </c>
      <c r="M429" s="10"/>
    </row>
    <row r="430" spans="1:13" x14ac:dyDescent="0.25">
      <c r="A430" s="11" t="s">
        <v>1669</v>
      </c>
      <c r="B430" s="7">
        <f>Standing!$P$91</f>
        <v>7.7975654643412967E-2</v>
      </c>
      <c r="C430" s="7">
        <f>Standing!$P$114</f>
        <v>6.2522358369365393E-3</v>
      </c>
      <c r="D430" s="7">
        <f>Standing!$P$128</f>
        <v>1.096314635932179E-3</v>
      </c>
      <c r="E430" s="9"/>
      <c r="F430" s="36">
        <f>Standing!$P$37</f>
        <v>0</v>
      </c>
      <c r="G430" s="7">
        <f>Reactive!$P$22</f>
        <v>2.7199091985555305E-3</v>
      </c>
      <c r="H430" s="6">
        <f t="shared" si="32"/>
        <v>1.0735255662039492E-2</v>
      </c>
      <c r="I430" s="17">
        <f>0.01*Input!$F$58*(E430*$E$412+F430*$F$412)+10*(B430*$B$412+C430*$C$412+D430*$D$412+G430*$G$412)</f>
        <v>2640.6344164623674</v>
      </c>
      <c r="J430" s="6">
        <f t="shared" si="33"/>
        <v>1.0735255662039492E-2</v>
      </c>
      <c r="K430" s="35">
        <f t="shared" si="34"/>
        <v>85.323265454254155</v>
      </c>
      <c r="L430" s="35">
        <f>IF($F$412&lt;&gt;0,I430/$F$412*100/Input!$F$58,"")</f>
        <v>5.8122667142082189E-2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1.6363143010528829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74341.183431022655</v>
      </c>
      <c r="J431" s="6">
        <f t="shared" si="33"/>
        <v>0.30222722440305511</v>
      </c>
      <c r="K431" s="35">
        <f t="shared" si="34"/>
        <v>2402.0865927235191</v>
      </c>
      <c r="L431" s="35">
        <f>IF($F$412&lt;&gt;0,I431/$F$412*100/Input!$F$58,"")</f>
        <v>1.6363143010528827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0.63215977487277697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28720.341655201541</v>
      </c>
      <c r="J432" s="6">
        <f t="shared" si="33"/>
        <v>0.11675989998750552</v>
      </c>
      <c r="K432" s="35">
        <f t="shared" si="34"/>
        <v>928.00174068266642</v>
      </c>
      <c r="L432" s="35">
        <f>IF($F$412&lt;&gt;0,I432/$F$412*100/Input!$F$58,"")</f>
        <v>0.63215977487277686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8.1700695300793011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922.9101623071931</v>
      </c>
      <c r="J434" s="6">
        <f t="shared" si="33"/>
        <v>3.7520061405301613E-3</v>
      </c>
      <c r="K434" s="35">
        <f t="shared" si="34"/>
        <v>29.820753784789449</v>
      </c>
      <c r="L434" s="35">
        <f>IF($F$412&lt;&gt;0,I434/$F$412*100/Input!$F$58,"")</f>
        <v>2.0314057800431801E-2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6.1126607927686676</v>
      </c>
      <c r="C436" s="7">
        <f>Scaler!$C$434</f>
        <v>0.80197082442167078</v>
      </c>
      <c r="D436" s="7">
        <f>Scaler!$D$434</f>
        <v>5.9675036949210433E-3</v>
      </c>
      <c r="E436" s="36">
        <f>Scaler!$E$434</f>
        <v>0</v>
      </c>
      <c r="F436" s="36">
        <f>Scaler!$F$434</f>
        <v>0</v>
      </c>
      <c r="G436" s="7">
        <f>Scaler!$G$434</f>
        <v>0.24151623763374575</v>
      </c>
      <c r="H436" s="6">
        <f t="shared" si="32"/>
        <v>0.97613327738281319</v>
      </c>
      <c r="I436" s="17">
        <f>0.01*Input!$F$58*(E436*$E$412+F436*$F$412)+10*(B436*$B$412+C436*$C$412+D436*$D$412+G436*$G$412)</f>
        <v>240107.10209965942</v>
      </c>
      <c r="J436" s="6">
        <f t="shared" si="33"/>
        <v>0.97613327738281319</v>
      </c>
      <c r="K436" s="35">
        <f t="shared" si="34"/>
        <v>7758.2575922595179</v>
      </c>
      <c r="L436" s="35">
        <f>IF($F$412&lt;&gt;0,I436/$F$412*100/Input!$F$58,"")</f>
        <v>5.2849667817647852</v>
      </c>
      <c r="M436" s="10"/>
    </row>
    <row r="437" spans="1:13" x14ac:dyDescent="0.25">
      <c r="A437" s="11" t="s">
        <v>1676</v>
      </c>
      <c r="B437" s="7">
        <f>Adjust!$B$84</f>
        <v>3.0753189314403073E-4</v>
      </c>
      <c r="C437" s="7">
        <f>Adjust!$C$84</f>
        <v>4.8997883834256406E-4</v>
      </c>
      <c r="D437" s="7">
        <f>Adjust!$D$84</f>
        <v>1.7364996656919762E-4</v>
      </c>
      <c r="E437" s="36">
        <f>Adjust!$E$84</f>
        <v>-6.9530079301216574E-5</v>
      </c>
      <c r="F437" s="36">
        <f>Adjust!$F$84</f>
        <v>-2.0231370631713652E-3</v>
      </c>
      <c r="G437" s="7">
        <f>Adjust!$G$84</f>
        <v>3.2508586279539342E-4</v>
      </c>
      <c r="H437" s="6">
        <f t="shared" si="32"/>
        <v>3.9193346953377597E-4</v>
      </c>
      <c r="I437" s="17">
        <f>0.01*Input!$F$58*(E437*$E$412+F437*$F$412)+10*(B437*$B$412+C437*$C$412+D437*$D$412+G437*$G$412)</f>
        <v>4.4837215724427466</v>
      </c>
      <c r="J437" s="6">
        <f t="shared" si="33"/>
        <v>1.8228156498111212E-5</v>
      </c>
      <c r="K437" s="35">
        <f t="shared" si="34"/>
        <v>0.14487645982476363</v>
      </c>
      <c r="L437" s="35">
        <f>IF($F$412&lt;&gt;0,I437/$F$412*100/Input!$F$58,"")</f>
        <v>9.8690623316950591E-5</v>
      </c>
      <c r="M437" s="10"/>
    </row>
    <row r="439" spans="1:13" x14ac:dyDescent="0.25">
      <c r="A439" s="11" t="s">
        <v>1677</v>
      </c>
      <c r="B439" s="6">
        <f>SUM($B$415:$B$437)</f>
        <v>10.851000000000001</v>
      </c>
      <c r="C439" s="6">
        <f>SUM($C$415:$C$437)</f>
        <v>1.2609999999999999</v>
      </c>
      <c r="D439" s="6">
        <f>SUM($D$415:$D$437)</f>
        <v>7.0999999999999994E-2</v>
      </c>
      <c r="E439" s="35">
        <f>SUM($E$415:$E$437)</f>
        <v>8.17</v>
      </c>
      <c r="F439" s="35">
        <f>SUM($F$415:$F$437)</f>
        <v>2.98</v>
      </c>
      <c r="G439" s="6">
        <f>SUM($G$415:$G$437)</f>
        <v>0.41699999999999998</v>
      </c>
      <c r="H439" s="6">
        <f>SUM(H$415:H$437)</f>
        <v>1.670364967426242</v>
      </c>
      <c r="I439" s="17">
        <f>SUM($I$415:$I$437)</f>
        <v>547183.21528331807</v>
      </c>
      <c r="J439" s="6">
        <f>SUM($J$415:$J$437)</f>
        <v>2.2245228924618647</v>
      </c>
      <c r="K439" s="35">
        <f>SUM($K$415:$K$437)</f>
        <v>17680.394695558651</v>
      </c>
      <c r="L439" s="35">
        <f>SUM($L$415:$L$437)</f>
        <v>12.043979919891287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156763.27891902329</v>
      </c>
      <c r="C444" s="33">
        <f>Loads!C$315</f>
        <v>948776.94954510534</v>
      </c>
      <c r="D444" s="33">
        <f>Loads!D$315</f>
        <v>889232.78570131329</v>
      </c>
      <c r="E444" s="33">
        <f>Loads!E$315</f>
        <v>636.18934160781248</v>
      </c>
      <c r="F444" s="33">
        <f>Loads!F$315</f>
        <v>692903.73861608363</v>
      </c>
      <c r="G444" s="33">
        <f>Loads!G$315</f>
        <v>139600.77996608292</v>
      </c>
      <c r="H444" s="33">
        <f>Multi!B$132</f>
        <v>1994773.014165442</v>
      </c>
      <c r="I444" s="6">
        <f>IF(E444,H444/E444,"")</f>
        <v>3135.5020961592072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1.5335709358724714</v>
      </c>
      <c r="C447" s="7">
        <f>Standing!$C$115</f>
        <v>0.12296462540255367</v>
      </c>
      <c r="D447" s="7">
        <f>Standing!$C$129</f>
        <v>2.1561553666022689E-2</v>
      </c>
      <c r="E447" s="9"/>
      <c r="F447" s="36">
        <f>Standing!$C$38</f>
        <v>0.21351280563379138</v>
      </c>
      <c r="G447" s="7">
        <f>Reactive!$C$23</f>
        <v>4.8951779096849266E-2</v>
      </c>
      <c r="H447" s="6">
        <f t="shared" ref="H447:H469" si="35">IF(H$444&lt;&gt;0,(($B447*B$444+$C447*C$444+$D447*D$444+$G447*G$444))/H$444,0)</f>
        <v>0.19204217963971151</v>
      </c>
      <c r="I447" s="17">
        <f>0.01*Input!$F$58*(E447*$E$444+F447*$F$444)+10*(B447*$B$444+C447*$C$444+D447*$D$444+G447*$G$444)</f>
        <v>4370800.5228892174</v>
      </c>
      <c r="J447" s="6">
        <f t="shared" ref="J447:J469" si="36">IF($H$444&lt;&gt;0,0.1*I447/$H$444,"")</f>
        <v>0.21911267557014955</v>
      </c>
      <c r="K447" s="35">
        <f t="shared" ref="K447:K469" si="37">IF($E$444&lt;&gt;0,I447/$E$444,"")</f>
        <v>6870.2825354525612</v>
      </c>
      <c r="L447" s="35">
        <f>IF($F$444&lt;&gt;0,I447/$F$444*100/Input!$F$58,"")</f>
        <v>1.7282048408395159</v>
      </c>
      <c r="M447" s="10"/>
    </row>
    <row r="448" spans="1:13" x14ac:dyDescent="0.25">
      <c r="A448" s="11" t="s">
        <v>457</v>
      </c>
      <c r="B448" s="7">
        <f>Standing!$D$92</f>
        <v>9.2223774097755423E-2</v>
      </c>
      <c r="C448" s="7">
        <f>Standing!$D$115</f>
        <v>7.3946770702775378E-3</v>
      </c>
      <c r="D448" s="7">
        <f>Standing!$D$129</f>
        <v>1.2966389802898984E-3</v>
      </c>
      <c r="E448" s="9"/>
      <c r="F448" s="36">
        <f>Standing!$D$38</f>
        <v>0</v>
      </c>
      <c r="G448" s="7">
        <f>Reactive!$D$23</f>
        <v>2.9437945852453674E-3</v>
      </c>
      <c r="H448" s="6">
        <f t="shared" si="35"/>
        <v>1.1548767766818265E-2</v>
      </c>
      <c r="I448" s="17">
        <f>0.01*Input!$F$58*(E448*$E$444+F448*$F$444)+10*(B448*$B$444+C448*$C$444+D448*$D$444+G448*$G$444)</f>
        <v>230371.70288112771</v>
      </c>
      <c r="J448" s="6">
        <f t="shared" si="36"/>
        <v>1.1548767766818265E-2</v>
      </c>
      <c r="K448" s="35">
        <f t="shared" si="37"/>
        <v>362.11185540914556</v>
      </c>
      <c r="L448" s="35">
        <f>IF($F$444&lt;&gt;0,I448/$F$444*100/Input!$F$58,"")</f>
        <v>9.1088460804071014E-2</v>
      </c>
      <c r="M448" s="10"/>
    </row>
    <row r="449" spans="1:13" x14ac:dyDescent="0.25">
      <c r="A449" s="11" t="s">
        <v>458</v>
      </c>
      <c r="B449" s="7">
        <f>Standing!$E$92</f>
        <v>0.18044766963754491</v>
      </c>
      <c r="C449" s="7">
        <f>Standing!$E$115</f>
        <v>2.3047763574299621E-2</v>
      </c>
      <c r="D449" s="7">
        <f>Standing!$E$129</f>
        <v>4.1065630403468853E-3</v>
      </c>
      <c r="E449" s="9"/>
      <c r="F449" s="36">
        <f>Standing!$E$38</f>
        <v>0.10862833236264237</v>
      </c>
      <c r="G449" s="7">
        <f>Reactive!$E$23</f>
        <v>6.9882550324265168E-3</v>
      </c>
      <c r="H449" s="6">
        <f t="shared" si="35"/>
        <v>2.7462779544174181E-2</v>
      </c>
      <c r="I449" s="17">
        <f>0.01*Input!$F$58*(E449*$E$444+F449*$F$444)+10*(B449*$B$444+C449*$C$444+D449*$D$444+G449*$G$444)</f>
        <v>822551.88357695844</v>
      </c>
      <c r="J449" s="6">
        <f t="shared" si="36"/>
        <v>4.1235362506700617E-2</v>
      </c>
      <c r="K449" s="35">
        <f t="shared" si="37"/>
        <v>1292.9356557564456</v>
      </c>
      <c r="L449" s="35">
        <f>IF($F$444&lt;&gt;0,I449/$F$444*100/Input!$F$58,"")</f>
        <v>0.3252351919505323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6.6449455877770833E-2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168057.22888449844</v>
      </c>
      <c r="J450" s="6">
        <f t="shared" si="36"/>
        <v>8.4248798079318791E-3</v>
      </c>
      <c r="K450" s="35">
        <f t="shared" si="37"/>
        <v>264.16228297659785</v>
      </c>
      <c r="L450" s="35">
        <f>IF($F$444&lt;&gt;0,I450/$F$444*100/Input!$F$58,"")</f>
        <v>6.6449455877770833E-2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2.3516099266176333E-2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59474.534812081904</v>
      </c>
      <c r="J451" s="6">
        <f t="shared" si="36"/>
        <v>2.9815189191821113E-3</v>
      </c>
      <c r="K451" s="35">
        <f t="shared" si="37"/>
        <v>93.485588208338427</v>
      </c>
      <c r="L451" s="35">
        <f>IF($F$444&lt;&gt;0,I451/$F$444*100/Input!$F$58,"")</f>
        <v>2.3516099266176337E-2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0.23396683967381265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591725.21741593734</v>
      </c>
      <c r="J452" s="6">
        <f t="shared" si="36"/>
        <v>2.9663786967937245E-2</v>
      </c>
      <c r="K452" s="35">
        <f t="shared" si="37"/>
        <v>930.10866217987405</v>
      </c>
      <c r="L452" s="35">
        <f>IF($F$444&lt;&gt;0,I452/$F$444*100/Input!$F$58,"")</f>
        <v>0.23396683967381263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0.68323526526858147</v>
      </c>
      <c r="C457" s="7">
        <f>Standing!$K$115</f>
        <v>8.9639318708738897E-2</v>
      </c>
      <c r="D457" s="7">
        <f>Standing!$K$129</f>
        <v>6.670105062616912E-4</v>
      </c>
      <c r="E457" s="9"/>
      <c r="F457" s="36">
        <f>Standing!$K$38</f>
        <v>0</v>
      </c>
      <c r="G457" s="7">
        <f>Reactive!$K$23</f>
        <v>2.4703332708447677E-2</v>
      </c>
      <c r="H457" s="6">
        <f t="shared" si="35"/>
        <v>9.83548757435488E-2</v>
      </c>
      <c r="I457" s="17">
        <f>0.01*Input!$F$58*(E457*$E$444+F457*$F$444)+10*(B457*$B$444+C457*$C$444+D457*$D$444+G457*$G$444)</f>
        <v>1961956.5194482636</v>
      </c>
      <c r="J457" s="6">
        <f t="shared" si="36"/>
        <v>9.83548757435488E-2</v>
      </c>
      <c r="K457" s="35">
        <f t="shared" si="37"/>
        <v>3083.9191906137562</v>
      </c>
      <c r="L457" s="35">
        <f>IF($F$444&lt;&gt;0,I457/$F$444*100/Input!$F$58,"")</f>
        <v>0.77575325999682487</v>
      </c>
      <c r="M457" s="10"/>
    </row>
    <row r="458" spans="1:13" x14ac:dyDescent="0.25">
      <c r="A458" s="11" t="s">
        <v>1665</v>
      </c>
      <c r="B458" s="7">
        <f>Standing!$L$92</f>
        <v>0.94713053831652683</v>
      </c>
      <c r="C458" s="7">
        <f>Standing!$L$115</f>
        <v>7.594272239200521E-2</v>
      </c>
      <c r="D458" s="7">
        <f>Standing!$L$129</f>
        <v>1.3316375169188112E-2</v>
      </c>
      <c r="E458" s="9"/>
      <c r="F458" s="36">
        <f>Standing!$L$38</f>
        <v>0.13186510894740985</v>
      </c>
      <c r="G458" s="7">
        <f>Reactive!$L$23</f>
        <v>3.023252710587758E-2</v>
      </c>
      <c r="H458" s="6">
        <f t="shared" si="35"/>
        <v>0.11860489053814763</v>
      </c>
      <c r="I458" s="17">
        <f>0.01*Input!$F$58*(E458*$E$444+F458*$F$444)+10*(B458*$B$444+C458*$C$444+D458*$D$444+G458*$G$444)</f>
        <v>2699398.2184222033</v>
      </c>
      <c r="J458" s="6">
        <f t="shared" si="36"/>
        <v>0.13532357813410451</v>
      </c>
      <c r="K458" s="35">
        <f t="shared" si="37"/>
        <v>4243.0736289924889</v>
      </c>
      <c r="L458" s="35">
        <f>IF($F$444&lt;&gt;0,I458/$F$444*100/Input!$F$58,"")</f>
        <v>1.0673360735637165</v>
      </c>
      <c r="M458" s="10"/>
    </row>
    <row r="459" spans="1:13" x14ac:dyDescent="0.25">
      <c r="A459" s="11" t="s">
        <v>1666</v>
      </c>
      <c r="B459" s="7">
        <f>Standing!$M$92</f>
        <v>8.8995672171474347E-2</v>
      </c>
      <c r="C459" s="7">
        <f>Standing!$M$115</f>
        <v>7.1358417371075152E-3</v>
      </c>
      <c r="D459" s="7">
        <f>Standing!$M$129</f>
        <v>1.2512528222095734E-3</v>
      </c>
      <c r="E459" s="9"/>
      <c r="F459" s="36">
        <f>Standing!$M$38</f>
        <v>0</v>
      </c>
      <c r="G459" s="7">
        <f>Reactive!$M$23</f>
        <v>2.8407531616626209E-3</v>
      </c>
      <c r="H459" s="6">
        <f t="shared" si="35"/>
        <v>1.1144527105026196E-2</v>
      </c>
      <c r="I459" s="17">
        <f>0.01*Input!$F$58*(E459*$E$444+F459*$F$444)+10*(B459*$B$444+C459*$C$444+D459*$D$444+G459*$G$444)</f>
        <v>222308.01924741571</v>
      </c>
      <c r="J459" s="6">
        <f t="shared" si="36"/>
        <v>1.1144527105026196E-2</v>
      </c>
      <c r="K459" s="35">
        <f t="shared" si="37"/>
        <v>349.43688098512735</v>
      </c>
      <c r="L459" s="35">
        <f>IF($F$444&lt;&gt;0,I459/$F$444*100/Input!$F$58,"")</f>
        <v>8.7900098164824414E-2</v>
      </c>
      <c r="M459" s="10"/>
    </row>
    <row r="460" spans="1:13" x14ac:dyDescent="0.25">
      <c r="A460" s="11" t="s">
        <v>1667</v>
      </c>
      <c r="B460" s="7">
        <f>Standing!$N$92</f>
        <v>0.17413147323755321</v>
      </c>
      <c r="C460" s="7">
        <f>Standing!$N$115</f>
        <v>2.2241024414917515E-2</v>
      </c>
      <c r="D460" s="7">
        <f>Standing!$N$129</f>
        <v>3.9628213187503803E-3</v>
      </c>
      <c r="E460" s="9"/>
      <c r="F460" s="36">
        <f>Standing!$N$38</f>
        <v>0.10482602289982584</v>
      </c>
      <c r="G460" s="7">
        <f>Reactive!$N$23</f>
        <v>6.7436456597108931E-3</v>
      </c>
      <c r="H460" s="6">
        <f t="shared" si="35"/>
        <v>2.6501501908175341E-2</v>
      </c>
      <c r="I460" s="17">
        <f>0.01*Input!$F$58*(E460*$E$444+F460*$F$444)+10*(B460*$B$444+C460*$C$444+D460*$D$444+G460*$G$444)</f>
        <v>793760.16098895879</v>
      </c>
      <c r="J460" s="6">
        <f t="shared" si="36"/>
        <v>3.9792004170511909E-2</v>
      </c>
      <c r="K460" s="35">
        <f t="shared" si="37"/>
        <v>1247.67912487016</v>
      </c>
      <c r="L460" s="35">
        <f>IF($F$444&lt;&gt;0,I460/$F$444*100/Input!$F$58,"")</f>
        <v>0.31385100864312343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0.45598955022903948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1153242.5540510227</v>
      </c>
      <c r="J461" s="6">
        <f t="shared" si="36"/>
        <v>5.7813222149163054E-2</v>
      </c>
      <c r="K461" s="35">
        <f t="shared" si="37"/>
        <v>1812.7347923441866</v>
      </c>
      <c r="L461" s="35">
        <f>IF($F$444&lt;&gt;0,I461/$F$444*100/Input!$F$58,"")</f>
        <v>0.45598955022903942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0.16137220968745908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408126.23701430327</v>
      </c>
      <c r="J462" s="6">
        <f t="shared" si="36"/>
        <v>2.0459783349588378E-2</v>
      </c>
      <c r="K462" s="35">
        <f t="shared" si="37"/>
        <v>641.516935795976</v>
      </c>
      <c r="L462" s="35">
        <f>IF($F$444&lt;&gt;0,I462/$F$444*100/Input!$F$58,"")</f>
        <v>0.16137220968745908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1.6055275785495362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4060537.6249429355</v>
      </c>
      <c r="J463" s="6">
        <f t="shared" si="36"/>
        <v>0.20355888094073463</v>
      </c>
      <c r="K463" s="35">
        <f t="shared" si="37"/>
        <v>6382.5929788149588</v>
      </c>
      <c r="L463" s="35">
        <f>IF($F$444&lt;&gt;0,I463/$F$444*100/Input!$F$58,"")</f>
        <v>1.6055275785495362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81.056570008558552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188220.73955957335</v>
      </c>
      <c r="J467" s="6">
        <f t="shared" si="36"/>
        <v>9.4356971055335713E-3</v>
      </c>
      <c r="K467" s="35">
        <f t="shared" si="37"/>
        <v>295.85648053123873</v>
      </c>
      <c r="L467" s="35">
        <f>IF($F$444&lt;&gt;0,I467/$F$444*100/Input!$F$58,"")</f>
        <v>7.4422063315355086E-2</v>
      </c>
      <c r="M467" s="10"/>
    </row>
    <row r="468" spans="1:13" x14ac:dyDescent="0.25">
      <c r="A468" s="11" t="s">
        <v>1675</v>
      </c>
      <c r="B468" s="7">
        <f>Scaler!$B$435</f>
        <v>5.7996709123034629</v>
      </c>
      <c r="C468" s="7">
        <f>Scaler!$C$435</f>
        <v>0.7609070780463989</v>
      </c>
      <c r="D468" s="7">
        <f>Scaler!$D$435</f>
        <v>5.6619463719368227E-3</v>
      </c>
      <c r="E468" s="36">
        <f>Scaler!$E$435</f>
        <v>0</v>
      </c>
      <c r="F468" s="36">
        <f>Scaler!$F$435</f>
        <v>0</v>
      </c>
      <c r="G468" s="7">
        <f>Scaler!$G$435</f>
        <v>0.20969526520241669</v>
      </c>
      <c r="H468" s="6">
        <f t="shared" si="35"/>
        <v>0.83488944574435198</v>
      </c>
      <c r="I468" s="17">
        <f>0.01*Input!$F$58*(E468*$E$444+F468*$F$444)+10*(B468*$B$444+C468*$C$444+D468*$D$444+G468*$G$444)</f>
        <v>16654149.361823762</v>
      </c>
      <c r="J468" s="6">
        <f t="shared" si="36"/>
        <v>0.83488944574435198</v>
      </c>
      <c r="K468" s="35">
        <f t="shared" si="37"/>
        <v>26177.976071926143</v>
      </c>
      <c r="L468" s="35">
        <f>IF($F$444&lt;&gt;0,I468/$F$444*100/Input!$F$58,"")</f>
        <v>6.5850137512435873</v>
      </c>
      <c r="M468" s="10"/>
    </row>
    <row r="469" spans="1:13" x14ac:dyDescent="0.25">
      <c r="A469" s="11" t="s">
        <v>1676</v>
      </c>
      <c r="B469" s="7">
        <f>Adjust!$B$85</f>
        <v>-4.0624090537022539E-4</v>
      </c>
      <c r="C469" s="7">
        <f>Adjust!$C$85</f>
        <v>-2.7305134629873606E-4</v>
      </c>
      <c r="D469" s="7">
        <f>Adjust!$D$85</f>
        <v>1.758381249939503E-4</v>
      </c>
      <c r="E469" s="36">
        <f>Adjust!$E$85</f>
        <v>3.4299914414503974E-3</v>
      </c>
      <c r="F469" s="36">
        <f>Adjust!$F$85</f>
        <v>4.3459968725358955E-3</v>
      </c>
      <c r="G469" s="7">
        <f>Adjust!$G$85</f>
        <v>-9.9352552636544633E-5</v>
      </c>
      <c r="H469" s="6">
        <f t="shared" si="35"/>
        <v>-9.036474155511853E-5</v>
      </c>
      <c r="I469" s="17">
        <f>0.01*Input!$F$58*(E469*$E$444+F469*$F$444)+10*(B469*$B$444+C469*$C$444+D469*$D$444+G469*$G$444)</f>
        <v>9196.8480793545186</v>
      </c>
      <c r="J469" s="6">
        <f t="shared" si="36"/>
        <v>4.610473479461134E-4</v>
      </c>
      <c r="K469" s="35">
        <f t="shared" si="37"/>
        <v>14.456149259136819</v>
      </c>
      <c r="L469" s="35">
        <f>IF($F$444&lt;&gt;0,I469/$F$444*100/Input!$F$58,"")</f>
        <v>3.636413349904995E-3</v>
      </c>
      <c r="M469" s="10"/>
    </row>
    <row r="471" spans="1:13" x14ac:dyDescent="0.25">
      <c r="A471" s="11" t="s">
        <v>1677</v>
      </c>
      <c r="B471" s="6">
        <f>SUM($B$447:$B$469)</f>
        <v>9.4990000000000006</v>
      </c>
      <c r="C471" s="6">
        <f>SUM($C$447:$C$469)</f>
        <v>1.109</v>
      </c>
      <c r="D471" s="6">
        <f>SUM($D$447:$D$469)</f>
        <v>5.1999999999999998E-2</v>
      </c>
      <c r="E471" s="35">
        <f>SUM($E$447:$E$469)</f>
        <v>81.06</v>
      </c>
      <c r="F471" s="35">
        <f>SUM($F$447:$F$469)</f>
        <v>3.11</v>
      </c>
      <c r="G471" s="6">
        <f>SUM($G$447:$G$469)</f>
        <v>0.33300000000000002</v>
      </c>
      <c r="H471" s="6">
        <f>SUM(H$447:H$469)</f>
        <v>1.3204586032483987</v>
      </c>
      <c r="I471" s="17">
        <f>SUM($I$447:$I$469)</f>
        <v>34393877.374037609</v>
      </c>
      <c r="J471" s="6">
        <f>SUM($J$447:$J$469)</f>
        <v>1.7242000533292288</v>
      </c>
      <c r="K471" s="35">
        <f>SUM($K$447:$K$469)</f>
        <v>54062.328814116132</v>
      </c>
      <c r="L471" s="35">
        <f>SUM($L$447:$L$469)</f>
        <v>13.599262895155253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6838.2302748000011</v>
      </c>
      <c r="C476" s="33">
        <f>Multi!B$133</f>
        <v>6838.2302748000011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0.18926797481854588</v>
      </c>
      <c r="C479" s="17">
        <f t="shared" ref="C479:C499" si="38">0+10*(B479*$B$476)</f>
        <v>12942.579954542645</v>
      </c>
      <c r="D479" s="6">
        <f t="shared" ref="D479:D499" si="39">IF($C$476&lt;&gt;0,0.1*C479/$C$476,"")</f>
        <v>0.18926797481854588</v>
      </c>
      <c r="E479" s="10"/>
    </row>
    <row r="480" spans="1:13" x14ac:dyDescent="0.25">
      <c r="A480" s="11" t="s">
        <v>457</v>
      </c>
      <c r="B480" s="7">
        <f>Yard!$D$75</f>
        <v>1.6717219180032515E-2</v>
      </c>
      <c r="C480" s="17">
        <f t="shared" si="38"/>
        <v>1143.1619430736559</v>
      </c>
      <c r="D480" s="6">
        <f t="shared" si="39"/>
        <v>1.6717219180032515E-2</v>
      </c>
      <c r="E480" s="10"/>
    </row>
    <row r="481" spans="1:5" x14ac:dyDescent="0.25">
      <c r="A481" s="11" t="s">
        <v>458</v>
      </c>
      <c r="B481" s="7">
        <f>Yard!$E$75</f>
        <v>4.955967853430425E-2</v>
      </c>
      <c r="C481" s="17">
        <f t="shared" si="38"/>
        <v>3389.004941626351</v>
      </c>
      <c r="D481" s="6">
        <f t="shared" si="39"/>
        <v>4.9559678534304263E-2</v>
      </c>
      <c r="E481" s="10"/>
    </row>
    <row r="482" spans="1:5" x14ac:dyDescent="0.25">
      <c r="A482" s="11" t="s">
        <v>459</v>
      </c>
      <c r="B482" s="7">
        <f>Yard!$F$75</f>
        <v>1.0779143813339656E-2</v>
      </c>
      <c r="C482" s="17">
        <f t="shared" si="38"/>
        <v>737.10267560802367</v>
      </c>
      <c r="D482" s="6">
        <f t="shared" si="39"/>
        <v>1.0779143813339656E-2</v>
      </c>
      <c r="E482" s="10"/>
    </row>
    <row r="483" spans="1:5" x14ac:dyDescent="0.25">
      <c r="A483" s="11" t="s">
        <v>460</v>
      </c>
      <c r="B483" s="7">
        <f>Yard!$G$75</f>
        <v>3.4742994067960822E-3</v>
      </c>
      <c r="C483" s="17">
        <f t="shared" si="38"/>
        <v>237.58059387272652</v>
      </c>
      <c r="D483" s="6">
        <f t="shared" si="39"/>
        <v>3.4742994067960818E-3</v>
      </c>
      <c r="E483" s="10"/>
    </row>
    <row r="484" spans="1:5" x14ac:dyDescent="0.25">
      <c r="A484" s="11" t="s">
        <v>461</v>
      </c>
      <c r="B484" s="7">
        <f>Yard!$H$75</f>
        <v>5.1995733980707844E-2</v>
      </c>
      <c r="C484" s="17">
        <f t="shared" si="38"/>
        <v>3555.5880226732352</v>
      </c>
      <c r="D484" s="6">
        <f t="shared" si="39"/>
        <v>5.1995733980707837E-2</v>
      </c>
      <c r="E484" s="10"/>
    </row>
    <row r="485" spans="1:5" x14ac:dyDescent="0.25">
      <c r="A485" s="11" t="s">
        <v>462</v>
      </c>
      <c r="B485" s="7">
        <f>Yard!$I$75</f>
        <v>4.017518085179507E-3</v>
      </c>
      <c r="C485" s="17">
        <f t="shared" si="38"/>
        <v>274.72713799631032</v>
      </c>
      <c r="D485" s="6">
        <f t="shared" si="39"/>
        <v>4.017518085179507E-3</v>
      </c>
      <c r="E485" s="10"/>
    </row>
    <row r="486" spans="1:5" x14ac:dyDescent="0.25">
      <c r="A486" s="11" t="s">
        <v>463</v>
      </c>
      <c r="B486" s="7">
        <f>Yard!$J$75</f>
        <v>8.2742657197254592E-3</v>
      </c>
      <c r="C486" s="17">
        <f t="shared" si="38"/>
        <v>565.81334346366452</v>
      </c>
      <c r="D486" s="6">
        <f t="shared" si="39"/>
        <v>8.2742657197254592E-3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8.9592871809231048E-2</v>
      </c>
      <c r="C488" s="17">
        <f t="shared" si="38"/>
        <v>6126.5668841215929</v>
      </c>
      <c r="D488" s="6">
        <f t="shared" si="39"/>
        <v>8.9592871809231048E-2</v>
      </c>
      <c r="E488" s="10"/>
    </row>
    <row r="489" spans="1:5" x14ac:dyDescent="0.25">
      <c r="A489" s="11" t="s">
        <v>1665</v>
      </c>
      <c r="B489" s="7">
        <f>Yard!$L$75</f>
        <v>0.11689154683541499</v>
      </c>
      <c r="C489" s="17">
        <f t="shared" si="38"/>
        <v>7993.3131443813709</v>
      </c>
      <c r="D489" s="6">
        <f t="shared" si="39"/>
        <v>0.116891546835415</v>
      </c>
      <c r="E489" s="10"/>
    </row>
    <row r="490" spans="1:5" x14ac:dyDescent="0.25">
      <c r="A490" s="11" t="s">
        <v>1666</v>
      </c>
      <c r="B490" s="7">
        <f>Yard!$M$75</f>
        <v>1.0324523261867712E-2</v>
      </c>
      <c r="C490" s="17">
        <f t="shared" si="38"/>
        <v>706.01467542180649</v>
      </c>
      <c r="D490" s="6">
        <f t="shared" si="39"/>
        <v>1.0324523261867714E-2</v>
      </c>
      <c r="E490" s="10"/>
    </row>
    <row r="491" spans="1:5" x14ac:dyDescent="0.25">
      <c r="A491" s="11" t="s">
        <v>1667</v>
      </c>
      <c r="B491" s="7">
        <f>Yard!$N$75</f>
        <v>3.0607964660131631E-2</v>
      </c>
      <c r="C491" s="17">
        <f t="shared" si="38"/>
        <v>2093.0431058892063</v>
      </c>
      <c r="D491" s="6">
        <f t="shared" si="39"/>
        <v>3.0607964660131631E-2</v>
      </c>
      <c r="E491" s="10"/>
    </row>
    <row r="492" spans="1:5" x14ac:dyDescent="0.25">
      <c r="A492" s="11" t="s">
        <v>1668</v>
      </c>
      <c r="B492" s="7">
        <f>Yard!$O$75</f>
        <v>2.6628716138810876E-2</v>
      </c>
      <c r="C492" s="17">
        <f t="shared" si="38"/>
        <v>1820.9329287947194</v>
      </c>
      <c r="D492" s="6">
        <f t="shared" si="39"/>
        <v>2.6628716138810883E-2</v>
      </c>
      <c r="E492" s="10"/>
    </row>
    <row r="493" spans="1:5" x14ac:dyDescent="0.25">
      <c r="A493" s="11" t="s">
        <v>1669</v>
      </c>
      <c r="B493" s="7">
        <f>Yard!$P$75</f>
        <v>8.5828832314417403E-3</v>
      </c>
      <c r="C493" s="17">
        <f t="shared" si="38"/>
        <v>586.91731958318178</v>
      </c>
      <c r="D493" s="6">
        <f t="shared" si="39"/>
        <v>8.582883231441742E-3</v>
      </c>
      <c r="E493" s="10"/>
    </row>
    <row r="494" spans="1:5" x14ac:dyDescent="0.25">
      <c r="A494" s="11" t="s">
        <v>1670</v>
      </c>
      <c r="B494" s="7">
        <f>Yard!$Q$75</f>
        <v>0.12844987176884262</v>
      </c>
      <c r="C494" s="17">
        <f t="shared" si="38"/>
        <v>8783.6980192387764</v>
      </c>
      <c r="D494" s="6">
        <f t="shared" si="39"/>
        <v>0.12844987176884265</v>
      </c>
      <c r="E494" s="10"/>
    </row>
    <row r="495" spans="1:5" x14ac:dyDescent="0.25">
      <c r="A495" s="11" t="s">
        <v>1671</v>
      </c>
      <c r="B495" s="7">
        <f>Yard!$R$75</f>
        <v>4.962423292858844E-2</v>
      </c>
      <c r="C495" s="17">
        <f t="shared" si="38"/>
        <v>3393.4193197600057</v>
      </c>
      <c r="D495" s="6">
        <f t="shared" si="39"/>
        <v>4.962423292858844E-2</v>
      </c>
      <c r="E495" s="10"/>
    </row>
    <row r="496" spans="1:5" x14ac:dyDescent="0.25">
      <c r="A496" s="11" t="s">
        <v>1672</v>
      </c>
      <c r="B496" s="7">
        <f>Yard!$S$75</f>
        <v>0.1022034202915964</v>
      </c>
      <c r="C496" s="17">
        <f t="shared" si="38"/>
        <v>6988.9052282610328</v>
      </c>
      <c r="D496" s="6">
        <f t="shared" si="39"/>
        <v>0.1022034202915964</v>
      </c>
      <c r="E496" s="10"/>
    </row>
    <row r="497" spans="1:5" x14ac:dyDescent="0.25">
      <c r="A497" s="11" t="s">
        <v>1673</v>
      </c>
      <c r="B497" s="7">
        <f>Otex!$B$156</f>
        <v>0.76048183954231952</v>
      </c>
      <c r="C497" s="17">
        <f t="shared" si="38"/>
        <v>52003.499385938856</v>
      </c>
      <c r="D497" s="6">
        <f t="shared" si="39"/>
        <v>0.76048183954231952</v>
      </c>
      <c r="E497" s="10"/>
    </row>
    <row r="498" spans="1:5" x14ac:dyDescent="0.25">
      <c r="A498" s="11" t="s">
        <v>1675</v>
      </c>
      <c r="B498" s="7">
        <f>Scaler!$B$436</f>
        <v>0.76051281161178141</v>
      </c>
      <c r="C498" s="17">
        <f t="shared" si="38"/>
        <v>52005.617327369539</v>
      </c>
      <c r="D498" s="6">
        <f t="shared" si="39"/>
        <v>0.76051281161178153</v>
      </c>
      <c r="E498" s="10"/>
    </row>
    <row r="499" spans="1:5" x14ac:dyDescent="0.25">
      <c r="A499" s="11" t="s">
        <v>1676</v>
      </c>
      <c r="B499" s="7">
        <f>Adjust!$B$86</f>
        <v>1.3484381342188101E-5</v>
      </c>
      <c r="C499" s="17">
        <f t="shared" si="38"/>
        <v>0.92209304731098951</v>
      </c>
      <c r="D499" s="6">
        <f t="shared" si="39"/>
        <v>1.3484381342188103E-5</v>
      </c>
      <c r="E499" s="10"/>
    </row>
    <row r="501" spans="1:5" x14ac:dyDescent="0.25">
      <c r="A501" s="11" t="s">
        <v>1677</v>
      </c>
      <c r="B501" s="6">
        <f>SUM($B$479:$B$499)</f>
        <v>2.4180000000000001</v>
      </c>
      <c r="C501" s="17">
        <f>SUM($C$479:$C$499)</f>
        <v>165348.40804466404</v>
      </c>
      <c r="D501" s="6">
        <f>SUM($D$479:$D$499)</f>
        <v>2.4180000000000001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5806.4687197646645</v>
      </c>
      <c r="C506" s="33">
        <f>Multi!B$134</f>
        <v>5806.4687197646645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0.26112854166654031</v>
      </c>
      <c r="C509" s="17">
        <f t="shared" ref="C509:C529" si="40">0+10*(B509*$B$506)</f>
        <v>15162.347090245303</v>
      </c>
      <c r="D509" s="6">
        <f t="shared" ref="D509:D529" si="41">IF($C$506&lt;&gt;0,0.1*C509/$C$506,"")</f>
        <v>0.26112854166654031</v>
      </c>
      <c r="E509" s="10"/>
    </row>
    <row r="510" spans="1:5" x14ac:dyDescent="0.25">
      <c r="A510" s="11" t="s">
        <v>457</v>
      </c>
      <c r="B510" s="7">
        <f>Yard!$D$76</f>
        <v>2.3064351321912379E-2</v>
      </c>
      <c r="C510" s="17">
        <f t="shared" si="40"/>
        <v>1339.2243449234702</v>
      </c>
      <c r="D510" s="6">
        <f t="shared" si="41"/>
        <v>2.3064351321912382E-2</v>
      </c>
      <c r="E510" s="10"/>
    </row>
    <row r="511" spans="1:5" x14ac:dyDescent="0.25">
      <c r="A511" s="11" t="s">
        <v>458</v>
      </c>
      <c r="B511" s="7">
        <f>Yard!$E$76</f>
        <v>6.1900734063481733E-2</v>
      </c>
      <c r="C511" s="17">
        <f t="shared" si="40"/>
        <v>3594.2467607007775</v>
      </c>
      <c r="D511" s="6">
        <f t="shared" si="41"/>
        <v>6.1900734063481747E-2</v>
      </c>
      <c r="E511" s="10"/>
    </row>
    <row r="512" spans="1:5" x14ac:dyDescent="0.25">
      <c r="A512" s="11" t="s">
        <v>459</v>
      </c>
      <c r="B512" s="7">
        <f>Yard!$F$76</f>
        <v>1.3463301909024972E-2</v>
      </c>
      <c r="C512" s="17">
        <f t="shared" si="40"/>
        <v>781.74241399501398</v>
      </c>
      <c r="D512" s="6">
        <f t="shared" si="41"/>
        <v>1.3463301909024974E-2</v>
      </c>
      <c r="E512" s="10"/>
    </row>
    <row r="513" spans="1:5" x14ac:dyDescent="0.25">
      <c r="A513" s="11" t="s">
        <v>460</v>
      </c>
      <c r="B513" s="7">
        <f>Yard!$G$76</f>
        <v>4.7934085958248919E-3</v>
      </c>
      <c r="C513" s="17">
        <f t="shared" si="40"/>
        <v>278.32777072708296</v>
      </c>
      <c r="D513" s="6">
        <f t="shared" si="41"/>
        <v>4.7934085958248919E-3</v>
      </c>
      <c r="E513" s="10"/>
    </row>
    <row r="514" spans="1:5" x14ac:dyDescent="0.25">
      <c r="A514" s="11" t="s">
        <v>461</v>
      </c>
      <c r="B514" s="7">
        <f>Yard!$H$76</f>
        <v>6.4943401506276949E-2</v>
      </c>
      <c r="C514" s="17">
        <f t="shared" si="40"/>
        <v>3770.918294013145</v>
      </c>
      <c r="D514" s="6">
        <f t="shared" si="41"/>
        <v>6.4943401506276949E-2</v>
      </c>
      <c r="E514" s="10"/>
    </row>
    <row r="515" spans="1:5" x14ac:dyDescent="0.25">
      <c r="A515" s="11" t="s">
        <v>462</v>
      </c>
      <c r="B515" s="7">
        <f>Yard!$I$76</f>
        <v>5.017936474583636E-3</v>
      </c>
      <c r="C515" s="17">
        <f t="shared" si="40"/>
        <v>291.36491177436062</v>
      </c>
      <c r="D515" s="6">
        <f t="shared" si="41"/>
        <v>5.0179364745836369E-3</v>
      </c>
      <c r="E515" s="10"/>
    </row>
    <row r="516" spans="1:5" x14ac:dyDescent="0.25">
      <c r="A516" s="11" t="s">
        <v>463</v>
      </c>
      <c r="B516" s="7">
        <f>Yard!$J$76</f>
        <v>1.0334674013932225E-2</v>
      </c>
      <c r="C516" s="17">
        <f t="shared" si="40"/>
        <v>600.07961390862192</v>
      </c>
      <c r="D516" s="6">
        <f t="shared" si="41"/>
        <v>1.0334674013932225E-2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8.942421071389775E-2</v>
      </c>
      <c r="C518" s="17">
        <f t="shared" si="40"/>
        <v>5192.3888229989143</v>
      </c>
      <c r="D518" s="6">
        <f t="shared" si="41"/>
        <v>8.942421071389775E-2</v>
      </c>
      <c r="E518" s="10"/>
    </row>
    <row r="519" spans="1:5" x14ac:dyDescent="0.25">
      <c r="A519" s="11" t="s">
        <v>1665</v>
      </c>
      <c r="B519" s="7">
        <f>Yard!$L$76</f>
        <v>0.16127249835869786</v>
      </c>
      <c r="C519" s="17">
        <f t="shared" si="40"/>
        <v>9364.2371707807724</v>
      </c>
      <c r="D519" s="6">
        <f t="shared" si="41"/>
        <v>0.16127249835869786</v>
      </c>
      <c r="E519" s="10"/>
    </row>
    <row r="520" spans="1:5" x14ac:dyDescent="0.25">
      <c r="A520" s="11" t="s">
        <v>1666</v>
      </c>
      <c r="B520" s="7">
        <f>Yard!$M$76</f>
        <v>1.424450018741158E-2</v>
      </c>
      <c r="C520" s="17">
        <f t="shared" si="40"/>
        <v>827.1024476688724</v>
      </c>
      <c r="D520" s="6">
        <f t="shared" si="41"/>
        <v>1.4244500187411581E-2</v>
      </c>
      <c r="E520" s="10"/>
    </row>
    <row r="521" spans="1:5" x14ac:dyDescent="0.25">
      <c r="A521" s="11" t="s">
        <v>1667</v>
      </c>
      <c r="B521" s="7">
        <f>Yard!$N$76</f>
        <v>3.8229777445788128E-2</v>
      </c>
      <c r="C521" s="17">
        <f t="shared" si="40"/>
        <v>2219.8000690253343</v>
      </c>
      <c r="D521" s="6">
        <f t="shared" si="41"/>
        <v>3.8229777445788128E-2</v>
      </c>
      <c r="E521" s="10"/>
    </row>
    <row r="522" spans="1:5" x14ac:dyDescent="0.25">
      <c r="A522" s="11" t="s">
        <v>1668</v>
      </c>
      <c r="B522" s="7">
        <f>Yard!$O$76</f>
        <v>3.3259640193580534E-2</v>
      </c>
      <c r="C522" s="17">
        <f t="shared" si="40"/>
        <v>1931.2106041465292</v>
      </c>
      <c r="D522" s="6">
        <f t="shared" si="41"/>
        <v>3.3259640193580534E-2</v>
      </c>
      <c r="E522" s="10"/>
    </row>
    <row r="523" spans="1:5" x14ac:dyDescent="0.25">
      <c r="A523" s="11" t="s">
        <v>1669</v>
      </c>
      <c r="B523" s="7">
        <f>Yard!$P$76</f>
        <v>1.184160069166108E-2</v>
      </c>
      <c r="C523" s="17">
        <f t="shared" si="40"/>
        <v>687.57884008073677</v>
      </c>
      <c r="D523" s="6">
        <f t="shared" si="41"/>
        <v>1.184160069166108E-2</v>
      </c>
      <c r="E523" s="10"/>
    </row>
    <row r="524" spans="1:5" x14ac:dyDescent="0.25">
      <c r="A524" s="11" t="s">
        <v>1670</v>
      </c>
      <c r="B524" s="7">
        <f>Yard!$Q$76</f>
        <v>0.16043569264372509</v>
      </c>
      <c r="C524" s="17">
        <f t="shared" si="40"/>
        <v>9315.648308695676</v>
      </c>
      <c r="D524" s="6">
        <f t="shared" si="41"/>
        <v>0.16043569264372509</v>
      </c>
      <c r="E524" s="10"/>
    </row>
    <row r="525" spans="1:5" x14ac:dyDescent="0.25">
      <c r="A525" s="11" t="s">
        <v>1671</v>
      </c>
      <c r="B525" s="7">
        <f>Yard!$R$76</f>
        <v>6.1981363407968851E-2</v>
      </c>
      <c r="C525" s="17">
        <f t="shared" si="40"/>
        <v>3598.9284783673729</v>
      </c>
      <c r="D525" s="6">
        <f t="shared" si="41"/>
        <v>6.1981363407968851E-2</v>
      </c>
      <c r="E525" s="10"/>
    </row>
    <row r="526" spans="1:5" x14ac:dyDescent="0.25">
      <c r="A526" s="11" t="s">
        <v>1672</v>
      </c>
      <c r="B526" s="7">
        <f>Yard!$S$76</f>
        <v>0.12765350637755454</v>
      </c>
      <c r="C526" s="17">
        <f t="shared" si="40"/>
        <v>7412.1609174954956</v>
      </c>
      <c r="D526" s="6">
        <f t="shared" si="41"/>
        <v>0.12765350637755454</v>
      </c>
      <c r="E526" s="10"/>
    </row>
    <row r="527" spans="1:5" x14ac:dyDescent="0.25">
      <c r="A527" s="11" t="s">
        <v>1673</v>
      </c>
      <c r="B527" s="7">
        <f>Otex!$B$157</f>
        <v>0.76048183954231952</v>
      </c>
      <c r="C527" s="17">
        <f t="shared" si="40"/>
        <v>44157.140132515691</v>
      </c>
      <c r="D527" s="6">
        <f t="shared" si="41"/>
        <v>0.76048183954231963</v>
      </c>
      <c r="E527" s="10"/>
    </row>
    <row r="528" spans="1:5" x14ac:dyDescent="0.25">
      <c r="A528" s="11" t="s">
        <v>1675</v>
      </c>
      <c r="B528" s="7">
        <f>Scaler!$B$437</f>
        <v>0.75908112490243507</v>
      </c>
      <c r="C528" s="17">
        <f t="shared" si="40"/>
        <v>44075.808075097637</v>
      </c>
      <c r="D528" s="6">
        <f t="shared" si="41"/>
        <v>0.75908112490243518</v>
      </c>
      <c r="E528" s="10"/>
    </row>
    <row r="529" spans="1:5" x14ac:dyDescent="0.25">
      <c r="A529" s="11" t="s">
        <v>1676</v>
      </c>
      <c r="B529" s="7">
        <f>Adjust!$B$87</f>
        <v>4.478959833824625E-4</v>
      </c>
      <c r="C529" s="17">
        <f t="shared" si="40"/>
        <v>26.006940172185026</v>
      </c>
      <c r="D529" s="6">
        <f t="shared" si="41"/>
        <v>4.4789598338246256E-4</v>
      </c>
      <c r="E529" s="10"/>
    </row>
    <row r="531" spans="1:5" x14ac:dyDescent="0.25">
      <c r="A531" s="11" t="s">
        <v>1677</v>
      </c>
      <c r="B531" s="6">
        <f>SUM($B$509:$B$529)</f>
        <v>2.6629999999999998</v>
      </c>
      <c r="C531" s="17">
        <f>SUM($C$509:$C$529)</f>
        <v>154626.26200733302</v>
      </c>
      <c r="D531" s="6">
        <f>SUM($D$509:$D$529)</f>
        <v>2.6629999999999998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348.04948095999998</v>
      </c>
      <c r="C536" s="33">
        <f>Multi!B$135</f>
        <v>348.04948095999998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0.42412046722962565</v>
      </c>
      <c r="C539" s="17">
        <f t="shared" ref="C539:C559" si="42">0+10*(B539*$B$536)</f>
        <v>1476.1490848378389</v>
      </c>
      <c r="D539" s="6">
        <f t="shared" ref="D539:D559" si="43">IF($C$536&lt;&gt;0,0.1*C539/$C$536,"")</f>
        <v>0.42412046722962565</v>
      </c>
      <c r="E539" s="10"/>
    </row>
    <row r="540" spans="1:5" x14ac:dyDescent="0.25">
      <c r="A540" s="11" t="s">
        <v>457</v>
      </c>
      <c r="B540" s="7">
        <f>Yard!$D$77</f>
        <v>3.7460721055492092E-2</v>
      </c>
      <c r="C540" s="17">
        <f t="shared" si="42"/>
        <v>130.38184519751366</v>
      </c>
      <c r="D540" s="6">
        <f t="shared" si="43"/>
        <v>3.7460721055492092E-2</v>
      </c>
      <c r="E540" s="10"/>
    </row>
    <row r="541" spans="1:5" x14ac:dyDescent="0.25">
      <c r="A541" s="11" t="s">
        <v>458</v>
      </c>
      <c r="B541" s="7">
        <f>Yard!$E$77</f>
        <v>9.8432118183879494E-2</v>
      </c>
      <c r="C541" s="17">
        <f t="shared" si="42"/>
        <v>342.59247643692629</v>
      </c>
      <c r="D541" s="6">
        <f t="shared" si="43"/>
        <v>9.8432118183879494E-2</v>
      </c>
      <c r="E541" s="10"/>
    </row>
    <row r="542" spans="1:5" x14ac:dyDescent="0.25">
      <c r="A542" s="11" t="s">
        <v>459</v>
      </c>
      <c r="B542" s="7">
        <f>Yard!$F$77</f>
        <v>2.1408814365518305E-2</v>
      </c>
      <c r="C542" s="17">
        <f t="shared" si="42"/>
        <v>74.51326727887637</v>
      </c>
      <c r="D542" s="6">
        <f t="shared" si="43"/>
        <v>2.1408814365518305E-2</v>
      </c>
      <c r="E542" s="10"/>
    </row>
    <row r="543" spans="1:5" x14ac:dyDescent="0.25">
      <c r="A543" s="11" t="s">
        <v>460</v>
      </c>
      <c r="B543" s="7">
        <f>Yard!$G$77</f>
        <v>7.7853714508154537E-3</v>
      </c>
      <c r="C543" s="17">
        <f t="shared" si="42"/>
        <v>27.096944925371208</v>
      </c>
      <c r="D543" s="6">
        <f t="shared" si="43"/>
        <v>7.7853714508154545E-3</v>
      </c>
      <c r="E543" s="10"/>
    </row>
    <row r="544" spans="1:5" x14ac:dyDescent="0.25">
      <c r="A544" s="11" t="s">
        <v>461</v>
      </c>
      <c r="B544" s="7">
        <f>Yard!$H$77</f>
        <v>0.10327044855030638</v>
      </c>
      <c r="C544" s="17">
        <f t="shared" si="42"/>
        <v>359.43226016440519</v>
      </c>
      <c r="D544" s="6">
        <f t="shared" si="43"/>
        <v>0.10327044855030638</v>
      </c>
      <c r="E544" s="10"/>
    </row>
    <row r="545" spans="1:5" x14ac:dyDescent="0.25">
      <c r="A545" s="11" t="s">
        <v>462</v>
      </c>
      <c r="B545" s="7">
        <f>Yard!$I$77</f>
        <v>7.9793256667824736E-3</v>
      </c>
      <c r="C545" s="17">
        <f t="shared" si="42"/>
        <v>27.772001567344454</v>
      </c>
      <c r="D545" s="6">
        <f t="shared" si="43"/>
        <v>7.9793256667824736E-3</v>
      </c>
      <c r="E545" s="10"/>
    </row>
    <row r="546" spans="1:5" x14ac:dyDescent="0.25">
      <c r="A546" s="11" t="s">
        <v>463</v>
      </c>
      <c r="B546" s="7">
        <f>Yard!$J$77</f>
        <v>1.6433793061129118E-2</v>
      </c>
      <c r="C546" s="17">
        <f t="shared" si="42"/>
        <v>57.197731451300385</v>
      </c>
      <c r="D546" s="6">
        <f t="shared" si="43"/>
        <v>1.6433793061129118E-2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0.14777071610586989</v>
      </c>
      <c r="C548" s="17">
        <f t="shared" si="42"/>
        <v>514.31521041735527</v>
      </c>
      <c r="D548" s="6">
        <f t="shared" si="43"/>
        <v>0.14777071610586989</v>
      </c>
      <c r="E548" s="10"/>
    </row>
    <row r="549" spans="1:5" x14ac:dyDescent="0.25">
      <c r="A549" s="11" t="s">
        <v>1665</v>
      </c>
      <c r="B549" s="7">
        <f>Yard!$L$77</f>
        <v>0.26193600637698605</v>
      </c>
      <c r="C549" s="17">
        <f t="shared" si="42"/>
        <v>911.66691064245242</v>
      </c>
      <c r="D549" s="6">
        <f t="shared" si="43"/>
        <v>0.26193600637698605</v>
      </c>
      <c r="E549" s="10"/>
    </row>
    <row r="550" spans="1:5" x14ac:dyDescent="0.25">
      <c r="A550" s="11" t="s">
        <v>1666</v>
      </c>
      <c r="B550" s="7">
        <f>Yard!$M$77</f>
        <v>2.3135671177041621E-2</v>
      </c>
      <c r="C550" s="17">
        <f t="shared" si="42"/>
        <v>80.523583448305672</v>
      </c>
      <c r="D550" s="6">
        <f t="shared" si="43"/>
        <v>2.3135671177041621E-2</v>
      </c>
      <c r="E550" s="10"/>
    </row>
    <row r="551" spans="1:5" x14ac:dyDescent="0.25">
      <c r="A551" s="11" t="s">
        <v>1667</v>
      </c>
      <c r="B551" s="7">
        <f>Yard!$N$77</f>
        <v>6.0791491871939322E-2</v>
      </c>
      <c r="C551" s="17">
        <f t="shared" si="42"/>
        <v>211.58447192812537</v>
      </c>
      <c r="D551" s="6">
        <f t="shared" si="43"/>
        <v>6.0791491871939322E-2</v>
      </c>
      <c r="E551" s="10"/>
    </row>
    <row r="552" spans="1:5" x14ac:dyDescent="0.25">
      <c r="A552" s="11" t="s">
        <v>1668</v>
      </c>
      <c r="B552" s="7">
        <f>Yard!$O$77</f>
        <v>5.2888174652830355E-2</v>
      </c>
      <c r="C552" s="17">
        <f t="shared" si="42"/>
        <v>184.07701736839431</v>
      </c>
      <c r="D552" s="6">
        <f t="shared" si="43"/>
        <v>5.2888174652830355E-2</v>
      </c>
      <c r="E552" s="10"/>
    </row>
    <row r="553" spans="1:5" x14ac:dyDescent="0.25">
      <c r="A553" s="11" t="s">
        <v>1669</v>
      </c>
      <c r="B553" s="7">
        <f>Yard!$P$77</f>
        <v>1.9232923318307189E-2</v>
      </c>
      <c r="C553" s="17">
        <f t="shared" si="42"/>
        <v>66.940089782802971</v>
      </c>
      <c r="D553" s="6">
        <f t="shared" si="43"/>
        <v>1.9232923318307189E-2</v>
      </c>
      <c r="E553" s="10"/>
    </row>
    <row r="554" spans="1:5" x14ac:dyDescent="0.25">
      <c r="A554" s="11" t="s">
        <v>1670</v>
      </c>
      <c r="B554" s="7">
        <f>Yard!$Q$77</f>
        <v>0.2551185425850418</v>
      </c>
      <c r="C554" s="17">
        <f t="shared" si="42"/>
        <v>887.93876329995453</v>
      </c>
      <c r="D554" s="6">
        <f t="shared" si="43"/>
        <v>0.2551185425850418</v>
      </c>
      <c r="E554" s="10"/>
    </row>
    <row r="555" spans="1:5" x14ac:dyDescent="0.25">
      <c r="A555" s="11" t="s">
        <v>1671</v>
      </c>
      <c r="B555" s="7">
        <f>Yard!$R$77</f>
        <v>9.8560331803406301E-2</v>
      </c>
      <c r="C555" s="17">
        <f t="shared" si="42"/>
        <v>343.03872327420942</v>
      </c>
      <c r="D555" s="6">
        <f t="shared" si="43"/>
        <v>9.8560331803406301E-2</v>
      </c>
      <c r="E555" s="10"/>
    </row>
    <row r="556" spans="1:5" x14ac:dyDescent="0.25">
      <c r="A556" s="11" t="s">
        <v>1672</v>
      </c>
      <c r="B556" s="7">
        <f>Yard!$S$77</f>
        <v>0.20298959643121406</v>
      </c>
      <c r="C556" s="17">
        <f t="shared" si="42"/>
        <v>706.50423678163918</v>
      </c>
      <c r="D556" s="6">
        <f t="shared" si="43"/>
        <v>0.20298959643121406</v>
      </c>
      <c r="E556" s="10"/>
    </row>
    <row r="557" spans="1:5" x14ac:dyDescent="0.25">
      <c r="A557" s="11" t="s">
        <v>1673</v>
      </c>
      <c r="B557" s="7">
        <f>Otex!$B$158</f>
        <v>0.76048183954231952</v>
      </c>
      <c r="C557" s="17">
        <f t="shared" si="42"/>
        <v>2646.8530953221029</v>
      </c>
      <c r="D557" s="6">
        <f t="shared" si="43"/>
        <v>0.76048183954231952</v>
      </c>
      <c r="E557" s="10"/>
    </row>
    <row r="558" spans="1:5" x14ac:dyDescent="0.25">
      <c r="A558" s="11" t="s">
        <v>1675</v>
      </c>
      <c r="B558" s="7">
        <f>Scaler!$B$438</f>
        <v>1.2543578580543104</v>
      </c>
      <c r="C558" s="17">
        <f t="shared" si="42"/>
        <v>4365.7860143390008</v>
      </c>
      <c r="D558" s="6">
        <f t="shared" si="43"/>
        <v>1.2543578580543104</v>
      </c>
      <c r="E558" s="10"/>
    </row>
    <row r="559" spans="1:5" x14ac:dyDescent="0.25">
      <c r="A559" s="11" t="s">
        <v>1676</v>
      </c>
      <c r="B559" s="7">
        <f>Adjust!$B$88</f>
        <v>-1.5421148281546948E-4</v>
      </c>
      <c r="C559" s="17">
        <f t="shared" si="42"/>
        <v>-0.53673226551996112</v>
      </c>
      <c r="D559" s="6">
        <f t="shared" si="43"/>
        <v>-1.5421148281546948E-4</v>
      </c>
      <c r="E559" s="10"/>
    </row>
    <row r="561" spans="1:5" x14ac:dyDescent="0.25">
      <c r="A561" s="11" t="s">
        <v>1677</v>
      </c>
      <c r="B561" s="6">
        <f>SUM($B$539:$B$559)</f>
        <v>3.8540000000000001</v>
      </c>
      <c r="C561" s="17">
        <f>SUM($C$539:$C$559)</f>
        <v>13413.826996198399</v>
      </c>
      <c r="D561" s="6">
        <f>SUM($D$539:$D$559)</f>
        <v>3.8540000000000001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0</v>
      </c>
      <c r="C566" s="33">
        <f>Multi!B$136</f>
        <v>0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0.12135423125955258</v>
      </c>
      <c r="C569" s="17">
        <f t="shared" ref="C569:C589" si="44">0+10*(B569*$B$566)</f>
        <v>0</v>
      </c>
      <c r="D569" s="6" t="str">
        <f t="shared" ref="D569:D589" si="45">IF($C$566&lt;&gt;0,0.1*C569/$C$566,"")</f>
        <v/>
      </c>
      <c r="E569" s="10"/>
    </row>
    <row r="570" spans="1:5" x14ac:dyDescent="0.25">
      <c r="A570" s="11" t="s">
        <v>457</v>
      </c>
      <c r="B570" s="7">
        <f>Yard!$D$78</f>
        <v>1.0718692818133889E-2</v>
      </c>
      <c r="C570" s="17">
        <f t="shared" si="44"/>
        <v>0</v>
      </c>
      <c r="D570" s="6" t="str">
        <f t="shared" si="45"/>
        <v/>
      </c>
      <c r="E570" s="10"/>
    </row>
    <row r="571" spans="1:5" x14ac:dyDescent="0.25">
      <c r="A571" s="11" t="s">
        <v>458</v>
      </c>
      <c r="B571" s="7">
        <f>Yard!$E$78</f>
        <v>3.7826543933417903E-2</v>
      </c>
      <c r="C571" s="17">
        <f t="shared" si="44"/>
        <v>0</v>
      </c>
      <c r="D571" s="6" t="str">
        <f t="shared" si="45"/>
        <v/>
      </c>
      <c r="E571" s="10"/>
    </row>
    <row r="572" spans="1:5" x14ac:dyDescent="0.25">
      <c r="A572" s="11" t="s">
        <v>459</v>
      </c>
      <c r="B572" s="7">
        <f>Yard!$F$78</f>
        <v>8.2272074613578047E-3</v>
      </c>
      <c r="C572" s="17">
        <f t="shared" si="44"/>
        <v>0</v>
      </c>
      <c r="D572" s="6" t="str">
        <f t="shared" si="45"/>
        <v/>
      </c>
      <c r="E572" s="10"/>
    </row>
    <row r="573" spans="1:5" x14ac:dyDescent="0.25">
      <c r="A573" s="11" t="s">
        <v>460</v>
      </c>
      <c r="B573" s="7">
        <f>Yard!$G$78</f>
        <v>2.2276401175712504E-3</v>
      </c>
      <c r="C573" s="17">
        <f t="shared" si="44"/>
        <v>0</v>
      </c>
      <c r="D573" s="6" t="str">
        <f t="shared" si="45"/>
        <v/>
      </c>
      <c r="E573" s="10"/>
    </row>
    <row r="574" spans="1:5" x14ac:dyDescent="0.25">
      <c r="A574" s="11" t="s">
        <v>461</v>
      </c>
      <c r="B574" s="7">
        <f>Yard!$H$78</f>
        <v>3.9685869116567428E-2</v>
      </c>
      <c r="C574" s="17">
        <f t="shared" si="44"/>
        <v>0</v>
      </c>
      <c r="D574" s="6" t="str">
        <f t="shared" si="45"/>
        <v/>
      </c>
      <c r="E574" s="10"/>
    </row>
    <row r="575" spans="1:5" x14ac:dyDescent="0.25">
      <c r="A575" s="11" t="s">
        <v>462</v>
      </c>
      <c r="B575" s="7">
        <f>Yard!$I$78</f>
        <v>3.0663803488384946E-3</v>
      </c>
      <c r="C575" s="17">
        <f t="shared" si="44"/>
        <v>0</v>
      </c>
      <c r="D575" s="6" t="str">
        <f t="shared" si="45"/>
        <v/>
      </c>
      <c r="E575" s="10"/>
    </row>
    <row r="576" spans="1:5" x14ac:dyDescent="0.25">
      <c r="A576" s="11" t="s">
        <v>463</v>
      </c>
      <c r="B576" s="7">
        <f>Yard!$J$78</f>
        <v>6.3153532270659347E-3</v>
      </c>
      <c r="C576" s="17">
        <f t="shared" si="44"/>
        <v>0</v>
      </c>
      <c r="D576" s="6" t="str">
        <f t="shared" si="45"/>
        <v/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 t="str">
        <f t="shared" si="45"/>
        <v/>
      </c>
      <c r="E577" s="10"/>
    </row>
    <row r="578" spans="1:5" x14ac:dyDescent="0.25">
      <c r="A578" s="11" t="s">
        <v>1664</v>
      </c>
      <c r="B578" s="7">
        <f>Yard!$K$78</f>
        <v>8.9271619535795196E-2</v>
      </c>
      <c r="C578" s="17">
        <f t="shared" si="44"/>
        <v>0</v>
      </c>
      <c r="D578" s="6" t="str">
        <f t="shared" si="45"/>
        <v/>
      </c>
      <c r="E578" s="10"/>
    </row>
    <row r="579" spans="1:5" x14ac:dyDescent="0.25">
      <c r="A579" s="11" t="s">
        <v>1665</v>
      </c>
      <c r="B579" s="7">
        <f>Yard!$L$78</f>
        <v>7.494814598482083E-2</v>
      </c>
      <c r="C579" s="17">
        <f t="shared" si="44"/>
        <v>0</v>
      </c>
      <c r="D579" s="6" t="str">
        <f t="shared" si="45"/>
        <v/>
      </c>
      <c r="E579" s="10"/>
    </row>
    <row r="580" spans="1:5" x14ac:dyDescent="0.25">
      <c r="A580" s="11" t="s">
        <v>1666</v>
      </c>
      <c r="B580" s="7">
        <f>Yard!$M$78</f>
        <v>6.6198446132607596E-3</v>
      </c>
      <c r="C580" s="17">
        <f t="shared" si="44"/>
        <v>0</v>
      </c>
      <c r="D580" s="6" t="str">
        <f t="shared" si="45"/>
        <v/>
      </c>
      <c r="E580" s="10"/>
    </row>
    <row r="581" spans="1:5" x14ac:dyDescent="0.25">
      <c r="A581" s="11" t="s">
        <v>1667</v>
      </c>
      <c r="B581" s="7">
        <f>Yard!$N$78</f>
        <v>2.336160270142933E-2</v>
      </c>
      <c r="C581" s="17">
        <f t="shared" si="44"/>
        <v>0</v>
      </c>
      <c r="D581" s="6" t="str">
        <f t="shared" si="45"/>
        <v/>
      </c>
      <c r="E581" s="10"/>
    </row>
    <row r="582" spans="1:5" x14ac:dyDescent="0.25">
      <c r="A582" s="11" t="s">
        <v>1668</v>
      </c>
      <c r="B582" s="7">
        <f>Yard!$O$78</f>
        <v>2.0324431689322384E-2</v>
      </c>
      <c r="C582" s="17">
        <f t="shared" si="44"/>
        <v>0</v>
      </c>
      <c r="D582" s="6" t="str">
        <f t="shared" si="45"/>
        <v/>
      </c>
      <c r="E582" s="10"/>
    </row>
    <row r="583" spans="1:5" x14ac:dyDescent="0.25">
      <c r="A583" s="11" t="s">
        <v>1669</v>
      </c>
      <c r="B583" s="7">
        <f>Yard!$P$78</f>
        <v>5.5031454610357878E-3</v>
      </c>
      <c r="C583" s="17">
        <f t="shared" si="44"/>
        <v>0</v>
      </c>
      <c r="D583" s="6" t="str">
        <f t="shared" si="45"/>
        <v/>
      </c>
      <c r="E583" s="10"/>
    </row>
    <row r="584" spans="1:5" x14ac:dyDescent="0.25">
      <c r="A584" s="11" t="s">
        <v>1670</v>
      </c>
      <c r="B584" s="7">
        <f>Yard!$Q$78</f>
        <v>9.803967381150068E-2</v>
      </c>
      <c r="C584" s="17">
        <f t="shared" si="44"/>
        <v>0</v>
      </c>
      <c r="D584" s="6" t="str">
        <f t="shared" si="45"/>
        <v/>
      </c>
      <c r="E584" s="10"/>
    </row>
    <row r="585" spans="1:5" x14ac:dyDescent="0.25">
      <c r="A585" s="11" t="s">
        <v>1671</v>
      </c>
      <c r="B585" s="7">
        <f>Yard!$R$78</f>
        <v>3.7875815230240278E-2</v>
      </c>
      <c r="C585" s="17">
        <f t="shared" si="44"/>
        <v>0</v>
      </c>
      <c r="D585" s="6" t="str">
        <f t="shared" si="45"/>
        <v/>
      </c>
      <c r="E585" s="10"/>
    </row>
    <row r="586" spans="1:5" x14ac:dyDescent="0.25">
      <c r="A586" s="11" t="s">
        <v>1672</v>
      </c>
      <c r="B586" s="7">
        <f>Yard!$S$78</f>
        <v>7.8007006545243687E-2</v>
      </c>
      <c r="C586" s="17">
        <f t="shared" si="44"/>
        <v>0</v>
      </c>
      <c r="D586" s="6" t="str">
        <f t="shared" si="45"/>
        <v/>
      </c>
      <c r="E586" s="10"/>
    </row>
    <row r="587" spans="1:5" x14ac:dyDescent="0.25">
      <c r="A587" s="11" t="s">
        <v>1673</v>
      </c>
      <c r="B587" s="7">
        <f>Otex!$B$159</f>
        <v>0.76048183954231952</v>
      </c>
      <c r="C587" s="17">
        <f t="shared" si="44"/>
        <v>0</v>
      </c>
      <c r="D587" s="6" t="str">
        <f t="shared" si="45"/>
        <v/>
      </c>
      <c r="E587" s="10"/>
    </row>
    <row r="588" spans="1:5" x14ac:dyDescent="0.25">
      <c r="A588" s="11" t="s">
        <v>1675</v>
      </c>
      <c r="B588" s="7">
        <f>Scaler!$B$439</f>
        <v>0.75778584835261065</v>
      </c>
      <c r="C588" s="17">
        <f t="shared" si="44"/>
        <v>0</v>
      </c>
      <c r="D588" s="6" t="str">
        <f t="shared" si="45"/>
        <v/>
      </c>
      <c r="E588" s="10"/>
    </row>
    <row r="589" spans="1:5" x14ac:dyDescent="0.25">
      <c r="A589" s="11" t="s">
        <v>1676</v>
      </c>
      <c r="B589" s="7">
        <f>Adjust!$B$89</f>
        <v>3.5910824991525203E-4</v>
      </c>
      <c r="C589" s="17">
        <f t="shared" si="44"/>
        <v>0</v>
      </c>
      <c r="D589" s="6" t="str">
        <f t="shared" si="45"/>
        <v/>
      </c>
      <c r="E589" s="10"/>
    </row>
    <row r="591" spans="1:5" x14ac:dyDescent="0.25">
      <c r="A591" s="11" t="s">
        <v>1677</v>
      </c>
      <c r="B591" s="6">
        <f>SUM($B$569:$B$589)</f>
        <v>2.1819999999999999</v>
      </c>
      <c r="C591" s="17">
        <f>SUM($C$569:$C$589)</f>
        <v>0</v>
      </c>
      <c r="D591" s="6">
        <f>SUM($D$569:$D$589)</f>
        <v>0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5996.7525275199996</v>
      </c>
      <c r="C596" s="33">
        <f>Loads!C$320</f>
        <v>35365.621948640008</v>
      </c>
      <c r="D596" s="33">
        <f>Loads!D$320</f>
        <v>97688.616711639974</v>
      </c>
      <c r="E596" s="33">
        <f>Multi!B$137</f>
        <v>139050.99118779998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5.0510499661155697</v>
      </c>
      <c r="C599" s="7">
        <f>Yard!$C$104</f>
        <v>0.1400865906772637</v>
      </c>
      <c r="D599" s="7">
        <f>Yard!$C$124</f>
        <v>2.2861055528819292E-2</v>
      </c>
      <c r="E599" s="6">
        <f t="shared" ref="E599:E619" si="46">IF(E$596&lt;&gt;0,(($B599*B$596+$C599*C$596+$D599*D$596))/E$596,0)</f>
        <v>0.26952278892756187</v>
      </c>
      <c r="F599" s="17">
        <f t="shared" ref="F599:F619" si="47">0+10*(B599*$B$596+C599*$C$596+D599*$D$596)</f>
        <v>374774.10948077682</v>
      </c>
      <c r="G599" s="6">
        <f t="shared" ref="G599:G619" si="48">IF($E$596&lt;&gt;0,0.1*F599/$E$596,"")</f>
        <v>0.26952278892756187</v>
      </c>
      <c r="H599" s="10"/>
    </row>
    <row r="600" spans="1:8" x14ac:dyDescent="0.25">
      <c r="A600" s="11" t="s">
        <v>457</v>
      </c>
      <c r="B600" s="7">
        <f>Yard!$D$79</f>
        <v>0.44613733228668617</v>
      </c>
      <c r="C600" s="7">
        <f>Yard!$D$104</f>
        <v>1.2373240865394644E-2</v>
      </c>
      <c r="D600" s="7">
        <f>Yard!$D$124</f>
        <v>2.0192178646628489E-3</v>
      </c>
      <c r="E600" s="6">
        <f t="shared" si="46"/>
        <v>2.3805778768623415E-2</v>
      </c>
      <c r="F600" s="17">
        <f t="shared" si="47"/>
        <v>33102.171337745705</v>
      </c>
      <c r="G600" s="6">
        <f t="shared" si="48"/>
        <v>2.3805778768623418E-2</v>
      </c>
      <c r="H600" s="10"/>
    </row>
    <row r="601" spans="1:8" x14ac:dyDescent="0.25">
      <c r="A601" s="11" t="s">
        <v>458</v>
      </c>
      <c r="B601" s="7">
        <f>Yard!$E$79</f>
        <v>1.0981984228916186</v>
      </c>
      <c r="C601" s="7">
        <f>Yard!$E$104</f>
        <v>4.4814223156093E-2</v>
      </c>
      <c r="D601" s="7">
        <f>Yard!$E$124</f>
        <v>7.9937877654066725E-3</v>
      </c>
      <c r="E601" s="6">
        <f t="shared" si="46"/>
        <v>6.4375011173085056E-2</v>
      </c>
      <c r="F601" s="17">
        <f t="shared" si="47"/>
        <v>89514.091113431758</v>
      </c>
      <c r="G601" s="6">
        <f t="shared" si="48"/>
        <v>6.437501117308507E-2</v>
      </c>
      <c r="H601" s="10"/>
    </row>
    <row r="602" spans="1:8" x14ac:dyDescent="0.25">
      <c r="A602" s="11" t="s">
        <v>459</v>
      </c>
      <c r="B602" s="7">
        <f>Yard!$F$79</f>
        <v>0.23885624535957736</v>
      </c>
      <c r="C602" s="7">
        <f>Yard!$F$104</f>
        <v>9.747015528929601E-3</v>
      </c>
      <c r="D602" s="7">
        <f>Yard!$F$124</f>
        <v>1.738634924296189E-3</v>
      </c>
      <c r="E602" s="6">
        <f t="shared" si="46"/>
        <v>1.4001452873422523E-2</v>
      </c>
      <c r="F602" s="17">
        <f t="shared" si="47"/>
        <v>19469.159001186719</v>
      </c>
      <c r="G602" s="6">
        <f t="shared" si="48"/>
        <v>1.4001452873422523E-2</v>
      </c>
      <c r="H602" s="10"/>
    </row>
    <row r="603" spans="1:8" x14ac:dyDescent="0.25">
      <c r="A603" s="11" t="s">
        <v>460</v>
      </c>
      <c r="B603" s="7">
        <f>Yard!$G$79</f>
        <v>9.2719647461738039E-2</v>
      </c>
      <c r="C603" s="7">
        <f>Yard!$G$104</f>
        <v>2.5715008540494622E-3</v>
      </c>
      <c r="D603" s="7">
        <f>Yard!$G$124</f>
        <v>4.1964918649685048E-4</v>
      </c>
      <c r="E603" s="6">
        <f t="shared" si="46"/>
        <v>4.9474976767030845E-3</v>
      </c>
      <c r="F603" s="17">
        <f t="shared" si="47"/>
        <v>6879.5445584490153</v>
      </c>
      <c r="G603" s="6">
        <f t="shared" si="48"/>
        <v>4.9474976767030845E-3</v>
      </c>
      <c r="H603" s="10"/>
    </row>
    <row r="604" spans="1:8" x14ac:dyDescent="0.25">
      <c r="A604" s="11" t="s">
        <v>461</v>
      </c>
      <c r="B604" s="7">
        <f>Yard!$H$79</f>
        <v>1.1521792461825766</v>
      </c>
      <c r="C604" s="7">
        <f>Yard!$H$104</f>
        <v>4.7017020583848324E-2</v>
      </c>
      <c r="D604" s="7">
        <f>Yard!$H$124</f>
        <v>8.3867142491778311E-3</v>
      </c>
      <c r="E604" s="6">
        <f t="shared" si="46"/>
        <v>6.7539299183386345E-2</v>
      </c>
      <c r="F604" s="17">
        <f t="shared" si="47"/>
        <v>93914.064955792419</v>
      </c>
      <c r="G604" s="6">
        <f t="shared" si="48"/>
        <v>6.7539299183386345E-2</v>
      </c>
      <c r="H604" s="10"/>
    </row>
    <row r="605" spans="1:8" x14ac:dyDescent="0.25">
      <c r="A605" s="11" t="s">
        <v>462</v>
      </c>
      <c r="B605" s="7">
        <f>Yard!$I$79</f>
        <v>8.9024629609507383E-2</v>
      </c>
      <c r="C605" s="7">
        <f>Yard!$I$104</f>
        <v>3.6328313122179004E-3</v>
      </c>
      <c r="D605" s="7">
        <f>Yard!$I$124</f>
        <v>6.4801039607991927E-4</v>
      </c>
      <c r="E605" s="6">
        <f t="shared" si="46"/>
        <v>5.2185118884999389E-3</v>
      </c>
      <c r="F605" s="17">
        <f t="shared" si="47"/>
        <v>7256.3925062123453</v>
      </c>
      <c r="G605" s="6">
        <f t="shared" si="48"/>
        <v>5.2185118884999398E-3</v>
      </c>
      <c r="H605" s="10"/>
    </row>
    <row r="606" spans="1:8" x14ac:dyDescent="0.25">
      <c r="A606" s="11" t="s">
        <v>463</v>
      </c>
      <c r="B606" s="7">
        <f>Yard!$J$79</f>
        <v>0.18335037338264781</v>
      </c>
      <c r="C606" s="7">
        <f>Yard!$J$104</f>
        <v>7.4819853837414059E-3</v>
      </c>
      <c r="D606" s="7">
        <f>Yard!$J$124</f>
        <v>1.3346076091329461E-3</v>
      </c>
      <c r="E606" s="6">
        <f t="shared" si="46"/>
        <v>1.0747768426054391E-2</v>
      </c>
      <c r="F606" s="17">
        <f t="shared" si="47"/>
        <v>14944.87852699804</v>
      </c>
      <c r="G606" s="6">
        <f t="shared" si="48"/>
        <v>1.0747768426054391E-2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1.5477878299831207</v>
      </c>
      <c r="C608" s="7">
        <f>Yard!$K$104</f>
        <v>0.11515888874880754</v>
      </c>
      <c r="D608" s="7">
        <f>Yard!$K$124</f>
        <v>6.6477817835662318E-4</v>
      </c>
      <c r="E608" s="6">
        <f t="shared" si="46"/>
        <v>9.6506378351317479E-2</v>
      </c>
      <c r="F608" s="17">
        <f t="shared" si="47"/>
        <v>134193.07565695536</v>
      </c>
      <c r="G608" s="6">
        <f t="shared" si="48"/>
        <v>9.6506378351317479E-2</v>
      </c>
      <c r="H608" s="10"/>
    </row>
    <row r="609" spans="1:8" x14ac:dyDescent="0.25">
      <c r="A609" s="11" t="s">
        <v>1665</v>
      </c>
      <c r="B609" s="7">
        <f>Yard!$L$79</f>
        <v>3.1195190007621143</v>
      </c>
      <c r="C609" s="7">
        <f>Yard!$L$104</f>
        <v>8.6517216084041046E-2</v>
      </c>
      <c r="D609" s="7">
        <f>Yard!$L$124</f>
        <v>1.4118945086277503E-2</v>
      </c>
      <c r="E609" s="6">
        <f t="shared" si="46"/>
        <v>0.16645676974851148</v>
      </c>
      <c r="F609" s="17">
        <f t="shared" si="47"/>
        <v>231459.78823449922</v>
      </c>
      <c r="G609" s="6">
        <f t="shared" si="48"/>
        <v>0.16645676974851151</v>
      </c>
      <c r="H609" s="10"/>
    </row>
    <row r="610" spans="1:8" x14ac:dyDescent="0.25">
      <c r="A610" s="11" t="s">
        <v>1666</v>
      </c>
      <c r="B610" s="7">
        <f>Yard!$M$79</f>
        <v>0.27553358100868885</v>
      </c>
      <c r="C610" s="7">
        <f>Yard!$M$104</f>
        <v>7.641690389035785E-3</v>
      </c>
      <c r="D610" s="7">
        <f>Yard!$M$124</f>
        <v>1.2470651721424571E-3</v>
      </c>
      <c r="E610" s="6">
        <f t="shared" si="46"/>
        <v>1.4702404390145161E-2</v>
      </c>
      <c r="F610" s="17">
        <f t="shared" si="47"/>
        <v>20443.839032935466</v>
      </c>
      <c r="G610" s="6">
        <f t="shared" si="48"/>
        <v>1.4702404390145161E-2</v>
      </c>
      <c r="H610" s="10"/>
    </row>
    <row r="611" spans="1:8" x14ac:dyDescent="0.25">
      <c r="A611" s="11" t="s">
        <v>1667</v>
      </c>
      <c r="B611" s="7">
        <f>Yard!$N$79</f>
        <v>0.67824528955352803</v>
      </c>
      <c r="C611" s="7">
        <f>Yard!$N$104</f>
        <v>2.7677180304620057E-2</v>
      </c>
      <c r="D611" s="7">
        <f>Yard!$N$124</f>
        <v>4.9369483551997143E-3</v>
      </c>
      <c r="E611" s="6">
        <f t="shared" si="46"/>
        <v>3.975788635548759E-2</v>
      </c>
      <c r="F611" s="17">
        <f t="shared" si="47"/>
        <v>55283.735052624579</v>
      </c>
      <c r="G611" s="6">
        <f t="shared" si="48"/>
        <v>3.975788635548759E-2</v>
      </c>
      <c r="H611" s="10"/>
    </row>
    <row r="612" spans="1:8" x14ac:dyDescent="0.25">
      <c r="A612" s="11" t="s">
        <v>1668</v>
      </c>
      <c r="B612" s="7">
        <f>Yard!$O$79</f>
        <v>0.59006867946144625</v>
      </c>
      <c r="C612" s="7">
        <f>Yard!$O$104</f>
        <v>2.4078954155824783E-2</v>
      </c>
      <c r="D612" s="7">
        <f>Yard!$O$124</f>
        <v>4.2951106943030911E-3</v>
      </c>
      <c r="E612" s="6">
        <f t="shared" si="46"/>
        <v>3.4589084305183856E-2</v>
      </c>
      <c r="F612" s="17">
        <f t="shared" si="47"/>
        <v>48096.464569141906</v>
      </c>
      <c r="G612" s="6">
        <f t="shared" si="48"/>
        <v>3.4589084305183856E-2</v>
      </c>
      <c r="H612" s="10"/>
    </row>
    <row r="613" spans="1:8" x14ac:dyDescent="0.25">
      <c r="A613" s="11" t="s">
        <v>1669</v>
      </c>
      <c r="B613" s="7">
        <f>Yard!$P$79</f>
        <v>0.22905392260317919</v>
      </c>
      <c r="C613" s="7">
        <f>Yard!$P$104</f>
        <v>6.352616448854792E-3</v>
      </c>
      <c r="D613" s="7">
        <f>Yard!$P$124</f>
        <v>1.0366982070763673E-3</v>
      </c>
      <c r="E613" s="6">
        <f t="shared" si="46"/>
        <v>1.2222261202908528E-2</v>
      </c>
      <c r="F613" s="17">
        <f t="shared" si="47"/>
        <v>16995.175348206234</v>
      </c>
      <c r="G613" s="6">
        <f t="shared" si="48"/>
        <v>1.2222261202908528E-2</v>
      </c>
      <c r="H613" s="10"/>
    </row>
    <row r="614" spans="1:8" x14ac:dyDescent="0.25">
      <c r="A614" s="11" t="s">
        <v>1670</v>
      </c>
      <c r="B614" s="7">
        <f>Yard!$Q$79</f>
        <v>2.8463349797463318</v>
      </c>
      <c r="C614" s="7">
        <f>Yard!$Q$104</f>
        <v>0.11615049548467082</v>
      </c>
      <c r="D614" s="7">
        <f>Yard!$Q$124</f>
        <v>2.0718476063219381E-2</v>
      </c>
      <c r="E614" s="6">
        <f t="shared" si="46"/>
        <v>0.16684857882153067</v>
      </c>
      <c r="F614" s="17">
        <f t="shared" si="47"/>
        <v>232004.60263409611</v>
      </c>
      <c r="G614" s="6">
        <f t="shared" si="48"/>
        <v>0.16684857882153067</v>
      </c>
      <c r="H614" s="10"/>
    </row>
    <row r="615" spans="1:8" x14ac:dyDescent="0.25">
      <c r="A615" s="11" t="s">
        <v>1671</v>
      </c>
      <c r="B615" s="7">
        <f>Yard!$R$79</f>
        <v>1.0996288908867757</v>
      </c>
      <c r="C615" s="7">
        <f>Yard!$R$104</f>
        <v>4.487259631582112E-2</v>
      </c>
      <c r="D615" s="7">
        <f>Yard!$R$124</f>
        <v>8.0042001438258518E-3</v>
      </c>
      <c r="E615" s="6">
        <f t="shared" si="46"/>
        <v>6.4458863408939221E-2</v>
      </c>
      <c r="F615" s="17">
        <f t="shared" si="47"/>
        <v>89630.688478520096</v>
      </c>
      <c r="G615" s="6">
        <f t="shared" si="48"/>
        <v>6.4458863408939221E-2</v>
      </c>
      <c r="H615" s="10"/>
    </row>
    <row r="616" spans="1:8" x14ac:dyDescent="0.25">
      <c r="A616" s="11" t="s">
        <v>1672</v>
      </c>
      <c r="B616" s="7">
        <f>Yard!$S$79</f>
        <v>2.2647369453914092</v>
      </c>
      <c r="C616" s="7">
        <f>Yard!$S$104</f>
        <v>9.2417203253109495E-2</v>
      </c>
      <c r="D616" s="7">
        <f>Yard!$S$124</f>
        <v>1.6485023205793651E-2</v>
      </c>
      <c r="E616" s="6">
        <f t="shared" si="46"/>
        <v>0.13275603308534234</v>
      </c>
      <c r="F616" s="17">
        <f t="shared" si="47"/>
        <v>184598.5798667722</v>
      </c>
      <c r="G616" s="6">
        <f t="shared" si="48"/>
        <v>0.13275603308534234</v>
      </c>
      <c r="H616" s="10"/>
    </row>
    <row r="617" spans="1:8" x14ac:dyDescent="0.25">
      <c r="A617" s="11" t="s">
        <v>1673</v>
      </c>
      <c r="B617" s="7">
        <f>Otex!$B$160</f>
        <v>0.76048183954231952</v>
      </c>
      <c r="C617" s="7">
        <f>Otex!$B$160</f>
        <v>0.76048183954231952</v>
      </c>
      <c r="D617" s="7">
        <f>Otex!$B$160</f>
        <v>0.76048183954231952</v>
      </c>
      <c r="E617" s="6">
        <f t="shared" si="46"/>
        <v>0.76048183954231952</v>
      </c>
      <c r="F617" s="17">
        <f t="shared" si="47"/>
        <v>1057457.5356868098</v>
      </c>
      <c r="G617" s="6">
        <f t="shared" si="48"/>
        <v>0.76048183954231952</v>
      </c>
      <c r="H617" s="10"/>
    </row>
    <row r="618" spans="1:8" x14ac:dyDescent="0.25">
      <c r="A618" s="11" t="s">
        <v>1675</v>
      </c>
      <c r="B618" s="7">
        <f>Scaler!$B$440</f>
        <v>13.138461247959231</v>
      </c>
      <c r="C618" s="7">
        <f>Scaler!$C$440</f>
        <v>0.97753100772265156</v>
      </c>
      <c r="D618" s="7">
        <f>Scaler!$D$440</f>
        <v>5.6429971638442674E-3</v>
      </c>
      <c r="E618" s="6">
        <f t="shared" si="46"/>
        <v>0.81919839889392576</v>
      </c>
      <c r="F618" s="17">
        <f t="shared" si="47"/>
        <v>1139103.4934565912</v>
      </c>
      <c r="G618" s="6">
        <f t="shared" si="48"/>
        <v>0.81919839889392576</v>
      </c>
      <c r="H618" s="10"/>
    </row>
    <row r="619" spans="1:8" x14ac:dyDescent="0.25">
      <c r="A619" s="11" t="s">
        <v>1676</v>
      </c>
      <c r="B619" s="7">
        <f>Adjust!$B$90</f>
        <v>-3.68070188066838E-4</v>
      </c>
      <c r="C619" s="7">
        <f>Adjust!$C$90</f>
        <v>3.9590318870530439E-4</v>
      </c>
      <c r="D619" s="7">
        <f>Adjust!$D$90</f>
        <v>-3.3759336431016251E-5</v>
      </c>
      <c r="E619" s="6">
        <f t="shared" si="46"/>
        <v>6.1101569429984024E-5</v>
      </c>
      <c r="F619" s="17">
        <f t="shared" si="47"/>
        <v>84.962337923694577</v>
      </c>
      <c r="G619" s="6">
        <f t="shared" si="48"/>
        <v>6.1101569429984024E-5</v>
      </c>
      <c r="H619" s="10"/>
    </row>
    <row r="621" spans="1:8" x14ac:dyDescent="0.25">
      <c r="A621" s="11" t="s">
        <v>1677</v>
      </c>
      <c r="B621" s="6">
        <f>SUM($B$599:$B$619)</f>
        <v>34.901000000000003</v>
      </c>
      <c r="C621" s="6">
        <f>SUM($C$599:$C$619)</f>
        <v>2.5270000000000001</v>
      </c>
      <c r="D621" s="6">
        <f>SUM($D$599:$D$619)</f>
        <v>0.88300000000000001</v>
      </c>
      <c r="E621" s="6">
        <f>SUM(E$599:E$619)</f>
        <v>2.7681977085923783</v>
      </c>
      <c r="F621" s="17">
        <f>SUM($F$599:$F$619)</f>
        <v>3849206.3518356686</v>
      </c>
      <c r="G621" s="6">
        <f>SUM($G$599:$G$619)</f>
        <v>2.7681977085923783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1381.6104318517782</v>
      </c>
      <c r="C626" s="33">
        <f>Loads!E$321</f>
        <v>130.78358839739849</v>
      </c>
      <c r="D626" s="33">
        <f>Multi!B$138</f>
        <v>1381.6104318517782</v>
      </c>
      <c r="E626" s="6">
        <f>IF(C626,D626/C626,"")</f>
        <v>10.564096373113898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-0.1817118798772229</v>
      </c>
      <c r="C629" s="9"/>
      <c r="D629" s="17">
        <f>0.01*Input!$F$58*(C629*$C$626)+10*(B629*$B$626)</f>
        <v>-2510.5502882976839</v>
      </c>
      <c r="E629" s="6">
        <f t="shared" ref="E629:E651" si="49">IF($D$626&lt;&gt;0,0.1*D629/$D$626,"")</f>
        <v>-0.1817118798772229</v>
      </c>
      <c r="F629" s="35">
        <f t="shared" ref="F629:F651" si="50">IF($C$626&lt;&gt;0,D629/$C$626,"")</f>
        <v>-19.196218111626788</v>
      </c>
      <c r="G629" s="10"/>
    </row>
    <row r="630" spans="1:7" x14ac:dyDescent="0.25">
      <c r="A630" s="11" t="s">
        <v>457</v>
      </c>
      <c r="B630" s="7">
        <f>Yard!$D$42</f>
        <v>-1.6049822091854585E-2</v>
      </c>
      <c r="C630" s="9"/>
      <c r="D630" s="17">
        <f>0.01*Input!$F$58*(C630*$C$626)+10*(B630*$B$626)</f>
        <v>-221.74601631471421</v>
      </c>
      <c r="E630" s="6">
        <f t="shared" si="49"/>
        <v>-1.6049822091854585E-2</v>
      </c>
      <c r="F630" s="35">
        <f t="shared" si="50"/>
        <v>-1.695518673496843</v>
      </c>
      <c r="G630" s="10"/>
    </row>
    <row r="631" spans="1:7" x14ac:dyDescent="0.25">
      <c r="A631" s="11" t="s">
        <v>458</v>
      </c>
      <c r="B631" s="7">
        <f>Yard!$E$42</f>
        <v>-4.7625711796057797E-2</v>
      </c>
      <c r="C631" s="9"/>
      <c r="D631" s="17">
        <f>0.01*Input!$F$58*(C631*$C$626)+10*(B631*$B$626)</f>
        <v>-658.0018024179974</v>
      </c>
      <c r="E631" s="6">
        <f t="shared" si="49"/>
        <v>-4.762571179605779E-2</v>
      </c>
      <c r="F631" s="35">
        <f t="shared" si="50"/>
        <v>-5.0312260925170191</v>
      </c>
      <c r="G631" s="10"/>
    </row>
    <row r="632" spans="1:7" x14ac:dyDescent="0.25">
      <c r="A632" s="11" t="s">
        <v>459</v>
      </c>
      <c r="B632" s="7">
        <f>Yard!$F$42</f>
        <v>-1.0358509414201161E-2</v>
      </c>
      <c r="C632" s="9"/>
      <c r="D632" s="17">
        <f>0.01*Input!$F$58*(C632*$C$626)+10*(B632*$B$626)</f>
        <v>-143.11424665095177</v>
      </c>
      <c r="E632" s="6">
        <f t="shared" si="49"/>
        <v>-1.0358509414201161E-2</v>
      </c>
      <c r="F632" s="35">
        <f t="shared" si="50"/>
        <v>-1.0942829173342865</v>
      </c>
      <c r="G632" s="10"/>
    </row>
    <row r="633" spans="1:7" x14ac:dyDescent="0.25">
      <c r="A633" s="11" t="s">
        <v>460</v>
      </c>
      <c r="B633" s="7">
        <f>Yard!$G$42</f>
        <v>-3.3355958770652778E-3</v>
      </c>
      <c r="C633" s="9"/>
      <c r="D633" s="17">
        <f>0.01*Input!$F$58*(C633*$C$626)+10*(B633*$B$626)</f>
        <v>-46.084940601951693</v>
      </c>
      <c r="E633" s="6">
        <f t="shared" si="49"/>
        <v>-3.3355958770652774E-3</v>
      </c>
      <c r="F633" s="35">
        <f t="shared" si="50"/>
        <v>-0.35237556307078971</v>
      </c>
      <c r="G633" s="10"/>
    </row>
    <row r="634" spans="1:7" x14ac:dyDescent="0.25">
      <c r="A634" s="11" t="s">
        <v>461</v>
      </c>
      <c r="B634" s="7">
        <f>Yard!$H$42</f>
        <v>-4.996670508013102E-2</v>
      </c>
      <c r="C634" s="9"/>
      <c r="D634" s="17">
        <f>0.01*Input!$F$58*(C634*$C$626)+10*(B634*$B$626)</f>
        <v>-690.34520983970253</v>
      </c>
      <c r="E634" s="6">
        <f t="shared" si="49"/>
        <v>-4.9966705080131013E-2</v>
      </c>
      <c r="F634" s="35">
        <f t="shared" si="50"/>
        <v>-5.2785308791346379</v>
      </c>
      <c r="G634" s="10"/>
    </row>
    <row r="635" spans="1:7" x14ac:dyDescent="0.25">
      <c r="A635" s="11" t="s">
        <v>462</v>
      </c>
      <c r="B635" s="7">
        <f>Yard!$I$42</f>
        <v>-3.8607425253529295E-3</v>
      </c>
      <c r="C635" s="9"/>
      <c r="D635" s="17">
        <f>0.01*Input!$F$58*(C635*$C$626)+10*(B635*$B$626)</f>
        <v>-53.340421477213852</v>
      </c>
      <c r="E635" s="6">
        <f t="shared" si="49"/>
        <v>-3.8607425253529295E-3</v>
      </c>
      <c r="F635" s="35">
        <f t="shared" si="50"/>
        <v>-0.40785256109607471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-8.619820897204189E-2</v>
      </c>
      <c r="C639" s="9"/>
      <c r="D639" s="17">
        <f>0.01*Input!$F$58*(C639*$C$626)+10*(B639*$B$626)</f>
        <v>-1190.9234472271262</v>
      </c>
      <c r="E639" s="6">
        <f t="shared" si="49"/>
        <v>-8.619820897204189E-2</v>
      </c>
      <c r="F639" s="35">
        <f t="shared" si="50"/>
        <v>-9.1060618677046161</v>
      </c>
      <c r="G639" s="10"/>
    </row>
    <row r="640" spans="1:7" x14ac:dyDescent="0.25">
      <c r="A640" s="11" t="s">
        <v>1665</v>
      </c>
      <c r="B640" s="7">
        <f>Yard!$L$42</f>
        <v>-0.11222491674877047</v>
      </c>
      <c r="C640" s="9"/>
      <c r="D640" s="17">
        <f>0.01*Input!$F$58*(C640*$C$626)+10*(B640*$B$626)</f>
        <v>-1550.5111569379865</v>
      </c>
      <c r="E640" s="6">
        <f t="shared" si="49"/>
        <v>-0.1122249167487705</v>
      </c>
      <c r="F640" s="35">
        <f t="shared" si="50"/>
        <v>-11.855548359986955</v>
      </c>
      <c r="G640" s="10"/>
    </row>
    <row r="641" spans="1:7" x14ac:dyDescent="0.25">
      <c r="A641" s="11" t="s">
        <v>1666</v>
      </c>
      <c r="B641" s="7">
        <f>Yard!$M$42</f>
        <v>-9.9123400699391087E-3</v>
      </c>
      <c r="C641" s="9"/>
      <c r="D641" s="17">
        <f>0.01*Input!$F$58*(C641*$C$626)+10*(B641*$B$626)</f>
        <v>-136.94992444690257</v>
      </c>
      <c r="E641" s="6">
        <f t="shared" si="49"/>
        <v>-9.9123400699391087E-3</v>
      </c>
      <c r="F641" s="35">
        <f t="shared" si="50"/>
        <v>-1.047149157819153</v>
      </c>
      <c r="G641" s="10"/>
    </row>
    <row r="642" spans="1:7" x14ac:dyDescent="0.25">
      <c r="A642" s="11" t="s">
        <v>1667</v>
      </c>
      <c r="B642" s="7">
        <f>Yard!$N$42</f>
        <v>-2.941355042402749E-2</v>
      </c>
      <c r="C642" s="9"/>
      <c r="D642" s="17">
        <f>0.01*Input!$F$58*(C642*$C$626)+10*(B642*$B$626)</f>
        <v>-406.38068103634674</v>
      </c>
      <c r="E642" s="6">
        <f t="shared" si="49"/>
        <v>-2.9413550424027494E-2</v>
      </c>
      <c r="F642" s="35">
        <f t="shared" si="50"/>
        <v>-3.1072758135487155</v>
      </c>
      <c r="G642" s="10"/>
    </row>
    <row r="643" spans="1:7" x14ac:dyDescent="0.25">
      <c r="A643" s="11" t="s">
        <v>1668</v>
      </c>
      <c r="B643" s="7">
        <f>Yard!$O$42</f>
        <v>-2.5589584069804012E-2</v>
      </c>
      <c r="C643" s="9"/>
      <c r="D643" s="17">
        <f>0.01*Input!$F$58*(C643*$C$626)+10*(B643*$B$626)</f>
        <v>-353.5483629758931</v>
      </c>
      <c r="E643" s="6">
        <f t="shared" si="49"/>
        <v>-2.5589584069804015E-2</v>
      </c>
      <c r="F643" s="35">
        <f t="shared" si="50"/>
        <v>-2.7033083226130978</v>
      </c>
      <c r="G643" s="10"/>
    </row>
    <row r="644" spans="1:7" x14ac:dyDescent="0.25">
      <c r="A644" s="11" t="s">
        <v>1669</v>
      </c>
      <c r="B644" s="7">
        <f>Yard!$P$42</f>
        <v>-8.2402310705083429E-3</v>
      </c>
      <c r="C644" s="9"/>
      <c r="D644" s="17">
        <f>0.01*Input!$F$58*(C644*$C$626)+10*(B644*$B$626)</f>
        <v>-113.84789207883472</v>
      </c>
      <c r="E644" s="6">
        <f t="shared" si="49"/>
        <v>-8.2402310705083429E-3</v>
      </c>
      <c r="F644" s="35">
        <f t="shared" si="50"/>
        <v>-0.87050595165577627</v>
      </c>
      <c r="G644" s="10"/>
    </row>
    <row r="645" spans="1:7" x14ac:dyDescent="0.25">
      <c r="A645" s="11" t="s">
        <v>1670</v>
      </c>
      <c r="B645" s="7">
        <f>Yard!$Q$42</f>
        <v>-0.1234373739706373</v>
      </c>
      <c r="C645" s="9"/>
      <c r="D645" s="17">
        <f>0.01*Input!$F$58*(C645*$C$626)+10*(B645*$B$626)</f>
        <v>-1705.4236355822163</v>
      </c>
      <c r="E645" s="6">
        <f t="shared" si="49"/>
        <v>-0.1234373739706373</v>
      </c>
      <c r="F645" s="35">
        <f t="shared" si="50"/>
        <v>-13.040043146699132</v>
      </c>
      <c r="G645" s="10"/>
    </row>
    <row r="646" spans="1:7" x14ac:dyDescent="0.25">
      <c r="A646" s="11" t="s">
        <v>1671</v>
      </c>
      <c r="B646" s="7">
        <f>Yard!$R$42</f>
        <v>-4.7687747084991711E-2</v>
      </c>
      <c r="C646" s="9"/>
      <c r="D646" s="17">
        <f>0.01*Input!$F$58*(C646*$C$626)+10*(B646*$B$626)</f>
        <v>-658.85888844133774</v>
      </c>
      <c r="E646" s="6">
        <f t="shared" si="49"/>
        <v>-4.7687747084991711E-2</v>
      </c>
      <c r="F646" s="35">
        <f t="shared" si="50"/>
        <v>-5.0377795602253377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-3.8708092739403455E-4</v>
      </c>
      <c r="C651" s="36">
        <f>Adjust!$E$91</f>
        <v>0</v>
      </c>
      <c r="D651" s="17">
        <f>0.01*Input!$F$58*(C651*$C$626)+10*(B651*$B$626)</f>
        <v>-5.3479504725845883</v>
      </c>
      <c r="E651" s="6">
        <f t="shared" si="49"/>
        <v>-3.8708092739403449E-4</v>
      </c>
      <c r="F651" s="35">
        <f t="shared" si="50"/>
        <v>-4.0891602211848843E-2</v>
      </c>
      <c r="G651" s="10"/>
    </row>
    <row r="653" spans="1:7" x14ac:dyDescent="0.25">
      <c r="A653" s="11" t="s">
        <v>1677</v>
      </c>
      <c r="B653" s="6">
        <f>SUM($B$629:$B$651)</f>
        <v>-0.75600000000000001</v>
      </c>
      <c r="C653" s="35">
        <f>SUM($C$629:$C$651)</f>
        <v>0</v>
      </c>
      <c r="D653" s="17">
        <f>SUM($D$629:$D$651)</f>
        <v>-10444.974864799444</v>
      </c>
      <c r="E653" s="6">
        <f>SUM($E$629:$E$651)</f>
        <v>-0.75600000000000001</v>
      </c>
      <c r="F653" s="35">
        <f>SUM($F$629:$F$651)</f>
        <v>-79.864568580741064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-0.17819163128181542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-1.5738893804097251E-2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-4.6703073467905393E-2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-1.0157837183852244E-2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-3.2709763997420564E-3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-4.899871540606944E-2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-8.4528317469815969E-2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-0.11005081780806551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-9.7203113416469301E-3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-2.8843730720240983E-2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-2.5093844895019979E-2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-8.0805955977401901E-3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-0.12104605953024673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4.2480490625818046E-4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-0.69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21502.955819685209</v>
      </c>
      <c r="C690" s="33">
        <f>Loads!E$323</f>
        <v>146.88003004630912</v>
      </c>
      <c r="D690" s="33">
        <f>Loads!G$323</f>
        <v>1706</v>
      </c>
      <c r="E690" s="33">
        <f>Multi!B$140</f>
        <v>21502.955819685209</v>
      </c>
      <c r="F690" s="6">
        <f>IF(C690,E690/C690,"")</f>
        <v>146.39808973967149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-0.1817118798772229</v>
      </c>
      <c r="C693" s="9"/>
      <c r="D693" s="7">
        <f>Reactive!$C$77</f>
        <v>4.7454598554507933E-2</v>
      </c>
      <c r="E693" s="17">
        <f>0.01*Input!$F$58*(C693*$C$690)+10*(B693*$B$690+D693*$D$690)</f>
        <v>-38263.849797778792</v>
      </c>
      <c r="F693" s="6">
        <f t="shared" ref="F693:F715" si="53">IF($E$690&lt;&gt;0,0.1*E693/$E$690,"")</f>
        <v>-0.17794693026690578</v>
      </c>
      <c r="G693" s="35">
        <f t="shared" ref="G693:G715" si="54">IF($C$690&lt;&gt;0,E693/$C$690,"")</f>
        <v>-260.51090666113538</v>
      </c>
      <c r="H693" s="10"/>
    </row>
    <row r="694" spans="1:8" x14ac:dyDescent="0.25">
      <c r="A694" s="11" t="s">
        <v>457</v>
      </c>
      <c r="B694" s="7">
        <f>Yard!$D$44</f>
        <v>-1.6049822091854585E-2</v>
      </c>
      <c r="C694" s="9"/>
      <c r="D694" s="7">
        <f>Reactive!$D$77</f>
        <v>5.987798334962607E-3</v>
      </c>
      <c r="E694" s="17">
        <f>0.01*Input!$F$58*(C694*$C$690)+10*(B694*$B$690+D694*$D$690)</f>
        <v>-3349.0343139551055</v>
      </c>
      <c r="F694" s="6">
        <f t="shared" si="53"/>
        <v>-1.5574762567707928E-2</v>
      </c>
      <c r="G694" s="35">
        <f t="shared" si="54"/>
        <v>-22.801154880613819</v>
      </c>
      <c r="H694" s="10"/>
    </row>
    <row r="695" spans="1:8" x14ac:dyDescent="0.25">
      <c r="A695" s="11" t="s">
        <v>458</v>
      </c>
      <c r="B695" s="7">
        <f>Yard!$E$44</f>
        <v>-4.7625711796057797E-2</v>
      </c>
      <c r="C695" s="9"/>
      <c r="D695" s="7">
        <f>Reactive!$E$77</f>
        <v>1.7767994944851852E-2</v>
      </c>
      <c r="E695" s="17">
        <f>0.01*Input!$F$58*(C695*$C$690)+10*(B695*$B$690+D695*$D$690)</f>
        <v>-9937.8137725577435</v>
      </c>
      <c r="F695" s="6">
        <f t="shared" si="53"/>
        <v>-4.6216035859870115E-2</v>
      </c>
      <c r="G695" s="35">
        <f t="shared" si="54"/>
        <v>-67.65939365225141</v>
      </c>
      <c r="H695" s="10"/>
    </row>
    <row r="696" spans="1:8" x14ac:dyDescent="0.25">
      <c r="A696" s="11" t="s">
        <v>459</v>
      </c>
      <c r="B696" s="7">
        <f>Yard!$F$44</f>
        <v>-1.0358509414201161E-2</v>
      </c>
      <c r="C696" s="9"/>
      <c r="D696" s="7">
        <f>Reactive!$F$77</f>
        <v>3.864507971993422E-3</v>
      </c>
      <c r="E696" s="17">
        <f>0.01*Input!$F$58*(C696*$C$690)+10*(B696*$B$690+D696*$D$690)</f>
        <v>-2161.4571969114008</v>
      </c>
      <c r="F696" s="6">
        <f t="shared" si="53"/>
        <v>-1.0051907351884442E-2</v>
      </c>
      <c r="G696" s="35">
        <f t="shared" si="54"/>
        <v>-14.715800345560423</v>
      </c>
      <c r="H696" s="10"/>
    </row>
    <row r="697" spans="1:8" x14ac:dyDescent="0.25">
      <c r="A697" s="11" t="s">
        <v>460</v>
      </c>
      <c r="B697" s="7">
        <f>Yard!$G$44</f>
        <v>-3.3355958770652778E-3</v>
      </c>
      <c r="C697" s="9"/>
      <c r="D697" s="7">
        <f>Reactive!$G$77</f>
        <v>2.9036693215133721E-3</v>
      </c>
      <c r="E697" s="17">
        <f>0.01*Input!$F$58*(C697*$C$690)+10*(B697*$B$690+D697*$D$690)</f>
        <v>-667.71510914356998</v>
      </c>
      <c r="F697" s="6">
        <f t="shared" si="53"/>
        <v>-3.1052247641800948E-3</v>
      </c>
      <c r="G697" s="35">
        <f t="shared" si="54"/>
        <v>-4.5459897368828779</v>
      </c>
      <c r="H697" s="10"/>
    </row>
    <row r="698" spans="1:8" x14ac:dyDescent="0.25">
      <c r="A698" s="11" t="s">
        <v>461</v>
      </c>
      <c r="B698" s="7">
        <f>Yard!$H$44</f>
        <v>-4.996670508013102E-2</v>
      </c>
      <c r="C698" s="9"/>
      <c r="D698" s="7">
        <f>Reactive!$H$77</f>
        <v>1.3048953828837291E-2</v>
      </c>
      <c r="E698" s="17">
        <f>0.01*Input!$F$58*(C698*$C$690)+10*(B698*$B$690+D698*$D$690)</f>
        <v>-10521.703365613013</v>
      </c>
      <c r="F698" s="6">
        <f t="shared" si="53"/>
        <v>-4.8931428096879406E-2</v>
      </c>
      <c r="G698" s="35">
        <f t="shared" si="54"/>
        <v>-71.634676016172349</v>
      </c>
      <c r="H698" s="10"/>
    </row>
    <row r="699" spans="1:8" x14ac:dyDescent="0.25">
      <c r="A699" s="11" t="s">
        <v>462</v>
      </c>
      <c r="B699" s="7">
        <f>Yard!$I$44</f>
        <v>-3.8607425253529295E-3</v>
      </c>
      <c r="C699" s="9"/>
      <c r="D699" s="7">
        <f>Reactive!$I$77</f>
        <v>1.008244407502304E-3</v>
      </c>
      <c r="E699" s="17">
        <f>0.01*Input!$F$58*(C699*$C$690)+10*(B699*$B$690+D699*$D$690)</f>
        <v>-812.97310994644999</v>
      </c>
      <c r="F699" s="6">
        <f t="shared" si="53"/>
        <v>-3.7807505012971351E-3</v>
      </c>
      <c r="G699" s="35">
        <f t="shared" si="54"/>
        <v>-5.53494651172206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2.0765263431859497E-3</v>
      </c>
      <c r="E700" s="17">
        <f>0.01*Input!$F$58*(C700*$C$690)+10*(B700*$B$690+D700*$D$690)</f>
        <v>35.425539414752301</v>
      </c>
      <c r="F700" s="6">
        <f t="shared" si="53"/>
        <v>1.6474730130971784E-4</v>
      </c>
      <c r="G700" s="35">
        <f t="shared" si="54"/>
        <v>0.24118690201508775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-8.619820897204189E-2</v>
      </c>
      <c r="C703" s="9"/>
      <c r="D703" s="7">
        <f>Reactive!$K$77</f>
        <v>2.2510918964955166E-2</v>
      </c>
      <c r="E703" s="17">
        <f>0.01*Input!$F$58*(C703*$C$690)+10*(B703*$B$690+D703*$D$690)</f>
        <v>-18151.126515075965</v>
      </c>
      <c r="F703" s="6">
        <f t="shared" si="53"/>
        <v>-8.4412239262749364E-2</v>
      </c>
      <c r="G703" s="35">
        <f t="shared" si="54"/>
        <v>-123.57790578714602</v>
      </c>
      <c r="H703" s="10"/>
    </row>
    <row r="704" spans="1:8" x14ac:dyDescent="0.25">
      <c r="A704" s="11" t="s">
        <v>1665</v>
      </c>
      <c r="B704" s="7">
        <f>Yard!$L$44</f>
        <v>-0.11222491674877047</v>
      </c>
      <c r="C704" s="9"/>
      <c r="D704" s="7">
        <f>Reactive!$L$77</f>
        <v>2.9307871206463287E-2</v>
      </c>
      <c r="E704" s="17">
        <f>0.01*Input!$F$58*(C704*$C$690)+10*(B704*$B$690+D704*$D$690)</f>
        <v>-23631.681984384355</v>
      </c>
      <c r="F704" s="6">
        <f t="shared" si="53"/>
        <v>-0.10989969091947058</v>
      </c>
      <c r="G704" s="35">
        <f t="shared" si="54"/>
        <v>-160.89104813590814</v>
      </c>
      <c r="H704" s="10"/>
    </row>
    <row r="705" spans="1:8" x14ac:dyDescent="0.25">
      <c r="A705" s="11" t="s">
        <v>1666</v>
      </c>
      <c r="B705" s="7">
        <f>Yard!$M$44</f>
        <v>-9.9123400699391087E-3</v>
      </c>
      <c r="C705" s="9"/>
      <c r="D705" s="7">
        <f>Reactive!$M$77</f>
        <v>3.6980530392599609E-3</v>
      </c>
      <c r="E705" s="17">
        <f>0.01*Input!$F$58*(C705*$C$690)+10*(B705*$B$690+D705*$D$690)</f>
        <v>-2068.3573210861855</v>
      </c>
      <c r="F705" s="6">
        <f t="shared" si="53"/>
        <v>-9.6189441973957672E-3</v>
      </c>
      <c r="G705" s="35">
        <f t="shared" si="54"/>
        <v>-14.081950558112379</v>
      </c>
      <c r="H705" s="10"/>
    </row>
    <row r="706" spans="1:8" x14ac:dyDescent="0.25">
      <c r="A706" s="11" t="s">
        <v>1667</v>
      </c>
      <c r="B706" s="7">
        <f>Yard!$N$44</f>
        <v>-2.941355042402749E-2</v>
      </c>
      <c r="C706" s="9"/>
      <c r="D706" s="7">
        <f>Reactive!$N$77</f>
        <v>1.0973480406596781E-2</v>
      </c>
      <c r="E706" s="17">
        <f>0.01*Input!$F$58*(C706*$C$690)+10*(B706*$B$690+D706*$D$690)</f>
        <v>-6137.5751769429226</v>
      </c>
      <c r="F706" s="6">
        <f t="shared" si="53"/>
        <v>-2.854293720551751E-2</v>
      </c>
      <c r="G706" s="35">
        <f t="shared" si="54"/>
        <v>-41.78631482447161</v>
      </c>
      <c r="H706" s="10"/>
    </row>
    <row r="707" spans="1:8" x14ac:dyDescent="0.25">
      <c r="A707" s="11" t="s">
        <v>1668</v>
      </c>
      <c r="B707" s="7">
        <f>Yard!$O$44</f>
        <v>-2.5589584069804012E-2</v>
      </c>
      <c r="C707" s="9"/>
      <c r="D707" s="7">
        <f>Reactive!$O$77</f>
        <v>9.5468515481751722E-3</v>
      </c>
      <c r="E707" s="17">
        <f>0.01*Input!$F$58*(C707*$C$690)+10*(B707*$B$690+D707*$D$690)</f>
        <v>-5339.6476695592919</v>
      </c>
      <c r="F707" s="6">
        <f t="shared" si="53"/>
        <v>-2.4832156631559604E-2</v>
      </c>
      <c r="G707" s="35">
        <f t="shared" si="54"/>
        <v>-36.353802949766411</v>
      </c>
      <c r="H707" s="10"/>
    </row>
    <row r="708" spans="1:8" x14ac:dyDescent="0.25">
      <c r="A708" s="11" t="s">
        <v>1669</v>
      </c>
      <c r="B708" s="7">
        <f>Yard!$P$44</f>
        <v>-8.2402310705083429E-3</v>
      </c>
      <c r="C708" s="9"/>
      <c r="D708" s="7">
        <f>Reactive!$P$77</f>
        <v>7.1732029428779971E-3</v>
      </c>
      <c r="E708" s="17">
        <f>0.01*Input!$F$58*(C708*$C$690)+10*(B708*$B$690+D708*$D$690)</f>
        <v>-1649.5184043258837</v>
      </c>
      <c r="F708" s="6">
        <f t="shared" si="53"/>
        <v>-7.6711239987565195E-3</v>
      </c>
      <c r="G708" s="35">
        <f t="shared" si="54"/>
        <v>-11.230378995741047</v>
      </c>
      <c r="H708" s="10"/>
    </row>
    <row r="709" spans="1:8" x14ac:dyDescent="0.25">
      <c r="A709" s="11" t="s">
        <v>1670</v>
      </c>
      <c r="B709" s="7">
        <f>Yard!$Q$44</f>
        <v>-0.1234373739706373</v>
      </c>
      <c r="C709" s="9"/>
      <c r="D709" s="7">
        <f>Reactive!$Q$77</f>
        <v>3.223603779982414E-2</v>
      </c>
      <c r="E709" s="17">
        <f>0.01*Input!$F$58*(C709*$C$690)+10*(B709*$B$690+D709*$D$690)</f>
        <v>-25992.737185020746</v>
      </c>
      <c r="F709" s="6">
        <f t="shared" si="53"/>
        <v>-0.12087983346561731</v>
      </c>
      <c r="G709" s="35">
        <f t="shared" si="54"/>
        <v>-176.96576707415988</v>
      </c>
      <c r="H709" s="10"/>
    </row>
    <row r="710" spans="1:8" x14ac:dyDescent="0.25">
      <c r="A710" s="11" t="s">
        <v>1671</v>
      </c>
      <c r="B710" s="7">
        <f>Yard!$R$44</f>
        <v>-4.7687747084991711E-2</v>
      </c>
      <c r="C710" s="9"/>
      <c r="D710" s="7">
        <f>Reactive!$R$77</f>
        <v>1.2453797161837898E-2</v>
      </c>
      <c r="E710" s="17">
        <f>0.01*Input!$F$58*(C710*$C$690)+10*(B710*$B$690+D710*$D$690)</f>
        <v>-10041.813407508032</v>
      </c>
      <c r="F710" s="6">
        <f t="shared" si="53"/>
        <v>-4.6699688599625463E-2</v>
      </c>
      <c r="G710" s="35">
        <f t="shared" si="54"/>
        <v>-68.367452024226822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2.5649175623314053E-2</v>
      </c>
      <c r="E711" s="17">
        <f>0.01*Input!$F$58*(C711*$C$690)+10*(B711*$B$690+D711*$D$690)</f>
        <v>437.57493613373776</v>
      </c>
      <c r="F711" s="6">
        <f t="shared" si="53"/>
        <v>2.0349524958478181E-3</v>
      </c>
      <c r="G711" s="35">
        <f t="shared" si="54"/>
        <v>2.9791315810309733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-3.8708092739403455E-4</v>
      </c>
      <c r="C715" s="36">
        <f>Adjust!$E$93</f>
        <v>0</v>
      </c>
      <c r="D715" s="7">
        <f>Adjust!$G$93</f>
        <v>3.3831759934080385E-4</v>
      </c>
      <c r="E715" s="17">
        <f>0.01*Input!$F$58*(C715*$C$690)+10*(B715*$B$690+D715*$D$690)</f>
        <v>-77.462142559212921</v>
      </c>
      <c r="F715" s="6">
        <f t="shared" si="53"/>
        <v>-3.6023950943664694E-4</v>
      </c>
      <c r="G715" s="35">
        <f t="shared" si="54"/>
        <v>-0.52738376030281475</v>
      </c>
      <c r="H715" s="10"/>
    </row>
    <row r="717" spans="1:8" x14ac:dyDescent="0.25">
      <c r="A717" s="11" t="s">
        <v>1677</v>
      </c>
      <c r="B717" s="6">
        <f>SUM($B$693:$B$715)</f>
        <v>-0.75600000000000001</v>
      </c>
      <c r="C717" s="35">
        <f>SUM($C$693:$C$715)</f>
        <v>0</v>
      </c>
      <c r="D717" s="6">
        <f>SUM($D$693:$D$715)</f>
        <v>0.248</v>
      </c>
      <c r="E717" s="17">
        <f>SUM($E$693:$E$715)</f>
        <v>-158331.46599682019</v>
      </c>
      <c r="F717" s="6">
        <f>SUM($F$693:$F$715)</f>
        <v>-0.73632419340169586</v>
      </c>
      <c r="G717" s="35">
        <f>SUM($G$693:$G$715)</f>
        <v>-1077.9645534311273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176.9278279104434</v>
      </c>
      <c r="C722" s="33">
        <f>Loads!C$324</f>
        <v>1131.9291490942144</v>
      </c>
      <c r="D722" s="33">
        <f>Loads!D$324</f>
        <v>1196.8820062756456</v>
      </c>
      <c r="E722" s="33">
        <f>Loads!E$324</f>
        <v>11.066303633626028</v>
      </c>
      <c r="F722" s="33">
        <f>Loads!G$324</f>
        <v>404</v>
      </c>
      <c r="G722" s="33">
        <f>Multi!B$141</f>
        <v>2505.7389832803037</v>
      </c>
      <c r="H722" s="6">
        <f>IF(E722,G722/E722,"")</f>
        <v>226.42962512490394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-1.5685130532102816</v>
      </c>
      <c r="C725" s="7">
        <f>Yard!$C$105</f>
        <v>-0.12576635062354674</v>
      </c>
      <c r="D725" s="7">
        <f>Yard!$C$125</f>
        <v>-2.2052829498499925E-2</v>
      </c>
      <c r="E725" s="9"/>
      <c r="F725" s="7">
        <f>Reactive!$C$78</f>
        <v>4.7454598554507933E-2</v>
      </c>
      <c r="G725" s="6">
        <f t="shared" ref="G725:G747" si="55">IF(G$722&lt;&gt;0,(($B725*B$722+$C725*C$722+$D725*D$722+$F725*F$722))/G$722,0)</f>
        <v>-0.17044679659281575</v>
      </c>
      <c r="H725" s="17">
        <f>0.01*Input!$F$58*(E725*$E$722)+10*(B725*$B$722+C725*$C$722+D725*$D$722+F725*$F$722)</f>
        <v>-4270.9518279786689</v>
      </c>
      <c r="I725" s="6">
        <f t="shared" ref="I725:I747" si="56">IF($G$722&lt;&gt;0,0.1*H725/$G$722,"")</f>
        <v>-0.17044679659281578</v>
      </c>
      <c r="J725" s="35">
        <f t="shared" ref="J725:J747" si="57">IF($E$722&lt;&gt;0,H725/$E$722,"")</f>
        <v>-385.94204256252027</v>
      </c>
      <c r="K725" s="10"/>
    </row>
    <row r="726" spans="1:11" x14ac:dyDescent="0.25">
      <c r="A726" s="11" t="s">
        <v>457</v>
      </c>
      <c r="B726" s="7">
        <f>Yard!$D$80</f>
        <v>-0.13853995385324389</v>
      </c>
      <c r="C726" s="7">
        <f>Yard!$D$105</f>
        <v>-1.110839618198649E-2</v>
      </c>
      <c r="D726" s="7">
        <f>Yard!$D$125</f>
        <v>-1.9478307654517447E-3</v>
      </c>
      <c r="E726" s="9"/>
      <c r="F726" s="7">
        <f>Reactive!$D$78</f>
        <v>5.987798334962607E-3</v>
      </c>
      <c r="G726" s="6">
        <f t="shared" si="55"/>
        <v>-1.4765202547483602E-2</v>
      </c>
      <c r="H726" s="17">
        <f>0.01*Input!$F$58*(E726*$E$722)+10*(B726*$B$722+C726*$C$722+D726*$D$722+F726*$F$722)</f>
        <v>-369.97743619259313</v>
      </c>
      <c r="I726" s="6">
        <f t="shared" si="56"/>
        <v>-1.4765202547483605E-2</v>
      </c>
      <c r="J726" s="35">
        <f t="shared" si="57"/>
        <v>-33.432792777199886</v>
      </c>
      <c r="K726" s="10"/>
    </row>
    <row r="727" spans="1:11" x14ac:dyDescent="0.25">
      <c r="A727" s="11" t="s">
        <v>458</v>
      </c>
      <c r="B727" s="7">
        <f>Yard!$E$80</f>
        <v>-0.33883903674897581</v>
      </c>
      <c r="C727" s="7">
        <f>Yard!$E$105</f>
        <v>-4.3278375522500676E-2</v>
      </c>
      <c r="D727" s="7">
        <f>Yard!$E$125</f>
        <v>-7.7111766959087847E-3</v>
      </c>
      <c r="E727" s="9"/>
      <c r="F727" s="7">
        <f>Reactive!$E$78</f>
        <v>1.7767994944851852E-2</v>
      </c>
      <c r="G727" s="6">
        <f t="shared" si="55"/>
        <v>-4.4294002280379038E-2</v>
      </c>
      <c r="H727" s="17">
        <f>0.01*Input!$F$58*(E727*$E$722)+10*(B727*$B$722+C727*$C$722+D727*$D$722+F727*$F$722)</f>
        <v>-1109.8920823945243</v>
      </c>
      <c r="I727" s="6">
        <f t="shared" si="56"/>
        <v>-4.4294002280379045E-2</v>
      </c>
      <c r="J727" s="35">
        <f t="shared" si="57"/>
        <v>-100.29474331627867</v>
      </c>
      <c r="K727" s="10"/>
    </row>
    <row r="728" spans="1:11" x14ac:dyDescent="0.25">
      <c r="A728" s="11" t="s">
        <v>459</v>
      </c>
      <c r="B728" s="7">
        <f>Yard!$F$80</f>
        <v>-7.3696900680309554E-2</v>
      </c>
      <c r="C728" s="7">
        <f>Yard!$F$105</f>
        <v>-9.4129713420527637E-3</v>
      </c>
      <c r="D728" s="7">
        <f>Yard!$F$125</f>
        <v>-1.6771675086177185E-3</v>
      </c>
      <c r="E728" s="9"/>
      <c r="F728" s="7">
        <f>Reactive!$F$78</f>
        <v>3.864507971993422E-3</v>
      </c>
      <c r="G728" s="6">
        <f t="shared" si="55"/>
        <v>-9.6338683940033545E-3</v>
      </c>
      <c r="H728" s="17">
        <f>0.01*Input!$F$58*(E728*$E$722)+10*(B728*$B$722+C728*$C$722+D728*$D$722+F728*$F$722)</f>
        <v>-241.39959594646217</v>
      </c>
      <c r="I728" s="6">
        <f t="shared" si="56"/>
        <v>-9.6338683940033545E-3</v>
      </c>
      <c r="J728" s="35">
        <f t="shared" si="57"/>
        <v>-21.813932089568397</v>
      </c>
      <c r="K728" s="10"/>
    </row>
    <row r="729" spans="1:11" x14ac:dyDescent="0.25">
      <c r="A729" s="11" t="s">
        <v>460</v>
      </c>
      <c r="B729" s="7">
        <f>Yard!$G$80</f>
        <v>-2.8792425002406748E-2</v>
      </c>
      <c r="C729" s="7">
        <f>Yard!$G$105</f>
        <v>-2.3086312292674299E-3</v>
      </c>
      <c r="D729" s="7">
        <f>Yard!$G$125</f>
        <v>-4.0481297756933478E-4</v>
      </c>
      <c r="E729" s="9"/>
      <c r="F729" s="7">
        <f>Reactive!$G$78</f>
        <v>2.9036693215133721E-3</v>
      </c>
      <c r="G729" s="6">
        <f t="shared" si="55"/>
        <v>-2.8010974840431829E-3</v>
      </c>
      <c r="H729" s="17">
        <f>0.01*Input!$F$58*(E729*$E$722)+10*(B729*$B$722+C729*$C$722+D729*$D$722+F729*$F$722)</f>
        <v>-70.188191617353823</v>
      </c>
      <c r="I729" s="6">
        <f t="shared" si="56"/>
        <v>-2.8010974840431834E-3</v>
      </c>
      <c r="J729" s="35">
        <f t="shared" si="57"/>
        <v>-6.3425145325020953</v>
      </c>
      <c r="K729" s="10"/>
    </row>
    <row r="730" spans="1:11" x14ac:dyDescent="0.25">
      <c r="A730" s="11" t="s">
        <v>461</v>
      </c>
      <c r="B730" s="7">
        <f>Yard!$H$80</f>
        <v>-0.35549432397718367</v>
      </c>
      <c r="C730" s="7">
        <f>Yard!$H$105</f>
        <v>-4.5405679926424754E-2</v>
      </c>
      <c r="D730" s="7">
        <f>Yard!$H$125</f>
        <v>-8.0902117208282148E-3</v>
      </c>
      <c r="E730" s="9"/>
      <c r="F730" s="7">
        <f>Reactive!$H$78</f>
        <v>1.3048953828837291E-2</v>
      </c>
      <c r="G730" s="6">
        <f t="shared" si="55"/>
        <v>-4.7372892188598449E-2</v>
      </c>
      <c r="H730" s="17">
        <f>0.01*Input!$F$58*(E730*$E$722)+10*(B730*$B$722+C730*$C$722+D730*$D$722+F730*$F$722)</f>
        <v>-1187.0410270770612</v>
      </c>
      <c r="I730" s="6">
        <f t="shared" si="56"/>
        <v>-4.7372892188598449E-2</v>
      </c>
      <c r="J730" s="35">
        <f t="shared" si="57"/>
        <v>-107.26626219346838</v>
      </c>
      <c r="K730" s="10"/>
    </row>
    <row r="731" spans="1:11" x14ac:dyDescent="0.25">
      <c r="A731" s="11" t="s">
        <v>462</v>
      </c>
      <c r="B731" s="7">
        <f>Yard!$I$80</f>
        <v>-2.7467731800591758E-2</v>
      </c>
      <c r="C731" s="7">
        <f>Yard!$I$105</f>
        <v>-3.5083289783343916E-3</v>
      </c>
      <c r="D731" s="7">
        <f>Yard!$I$125</f>
        <v>-6.2510074217662004E-4</v>
      </c>
      <c r="E731" s="9"/>
      <c r="F731" s="7">
        <f>Reactive!$I$78</f>
        <v>1.008244407502304E-3</v>
      </c>
      <c r="G731" s="6">
        <f t="shared" si="55"/>
        <v>-3.6603281951086393E-3</v>
      </c>
      <c r="H731" s="17">
        <f>0.01*Input!$F$58*(E731*$E$722)+10*(B731*$B$722+C731*$C$722+D731*$D$722+F731*$F$722)</f>
        <v>-91.718270500837505</v>
      </c>
      <c r="I731" s="6">
        <f t="shared" si="56"/>
        <v>-3.6603281951086393E-3</v>
      </c>
      <c r="J731" s="35">
        <f t="shared" si="57"/>
        <v>-8.2880674105256542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2.0765263431859497E-3</v>
      </c>
      <c r="G732" s="6">
        <f t="shared" si="55"/>
        <v>3.3479809678695429E-4</v>
      </c>
      <c r="H732" s="17">
        <f>0.01*Input!$F$58*(E732*$E$722)+10*(B732*$B$722+C732*$C$722+D732*$D$722+F732*$F$722)</f>
        <v>8.3891664264712364</v>
      </c>
      <c r="I732" s="6">
        <f t="shared" si="56"/>
        <v>3.3479809678695435E-4</v>
      </c>
      <c r="J732" s="35">
        <f t="shared" si="57"/>
        <v>0.75808207548001372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-0.65687448979659557</v>
      </c>
      <c r="C735" s="7">
        <f>Yard!$K$105</f>
        <v>-8.6180829262919742E-2</v>
      </c>
      <c r="D735" s="7">
        <f>Yard!$K$125</f>
        <v>-6.412757190122244E-4</v>
      </c>
      <c r="E735" s="9"/>
      <c r="F735" s="7">
        <f>Reactive!$K$78</f>
        <v>2.2510918964955166E-2</v>
      </c>
      <c r="G735" s="6">
        <f t="shared" si="55"/>
        <v>-8.1989022361642502E-2</v>
      </c>
      <c r="H735" s="17">
        <f>0.01*Input!$F$58*(E735*$E$722)+10*(B735*$B$722+C735*$C$722+D735*$D$722+F735*$F$722)</f>
        <v>-2054.430895326082</v>
      </c>
      <c r="I735" s="6">
        <f t="shared" si="56"/>
        <v>-8.1989022361642516E-2</v>
      </c>
      <c r="J735" s="35">
        <f t="shared" si="57"/>
        <v>-185.6474359770408</v>
      </c>
      <c r="K735" s="10"/>
    </row>
    <row r="736" spans="1:11" x14ac:dyDescent="0.25">
      <c r="A736" s="11" t="s">
        <v>1665</v>
      </c>
      <c r="B736" s="7">
        <f>Yard!$L$80</f>
        <v>-0.96871072455372287</v>
      </c>
      <c r="C736" s="7">
        <f>Yard!$L$105</f>
        <v>-7.7673062642138135E-2</v>
      </c>
      <c r="D736" s="7">
        <f>Yard!$L$125</f>
        <v>-1.3619786203390672E-2</v>
      </c>
      <c r="E736" s="9"/>
      <c r="F736" s="7">
        <f>Reactive!$L$78</f>
        <v>2.9307871206463287E-2</v>
      </c>
      <c r="G736" s="6">
        <f t="shared" si="55"/>
        <v>-0.10526762240667928</v>
      </c>
      <c r="H736" s="17">
        <f>0.01*Input!$F$58*(E736*$E$722)+10*(B736*$B$722+C736*$C$722+D736*$D$722+F736*$F$722)</f>
        <v>-2637.7318514164745</v>
      </c>
      <c r="I736" s="6">
        <f t="shared" si="56"/>
        <v>-0.10526762240667928</v>
      </c>
      <c r="J736" s="35">
        <f t="shared" si="57"/>
        <v>-238.35708279334327</v>
      </c>
      <c r="K736" s="10"/>
    </row>
    <row r="737" spans="1:11" x14ac:dyDescent="0.25">
      <c r="A737" s="11" t="s">
        <v>1666</v>
      </c>
      <c r="B737" s="7">
        <f>Yard!$M$80</f>
        <v>-8.5562016077671221E-2</v>
      </c>
      <c r="C737" s="7">
        <f>Yard!$M$105</f>
        <v>-6.8605246810396177E-3</v>
      </c>
      <c r="D737" s="7">
        <f>Yard!$M$125</f>
        <v>-1.2029766333451284E-3</v>
      </c>
      <c r="E737" s="9"/>
      <c r="F737" s="7">
        <f>Reactive!$M$78</f>
        <v>3.6980530392599609E-3</v>
      </c>
      <c r="G737" s="6">
        <f t="shared" si="55"/>
        <v>-9.118961444841589E-3</v>
      </c>
      <c r="H737" s="17">
        <f>0.01*Input!$F$58*(E737*$E$722)+10*(B737*$B$722+C737*$C$722+D737*$D$722+F737*$F$722)</f>
        <v>-228.49737179369652</v>
      </c>
      <c r="I737" s="6">
        <f t="shared" si="56"/>
        <v>-9.118961444841589E-3</v>
      </c>
      <c r="J737" s="35">
        <f t="shared" si="57"/>
        <v>-20.648030214839334</v>
      </c>
      <c r="K737" s="10"/>
    </row>
    <row r="738" spans="1:11" x14ac:dyDescent="0.25">
      <c r="A738" s="11" t="s">
        <v>1667</v>
      </c>
      <c r="B738" s="7">
        <f>Yard!$N$80</f>
        <v>-0.2092663546053263</v>
      </c>
      <c r="C738" s="7">
        <f>Yard!$N$105</f>
        <v>-2.6728643682054961E-2</v>
      </c>
      <c r="D738" s="7">
        <f>Yard!$N$125</f>
        <v>-4.7624082878793455E-3</v>
      </c>
      <c r="E738" s="9"/>
      <c r="F738" s="7">
        <f>Reactive!$N$78</f>
        <v>1.0973480406596781E-2</v>
      </c>
      <c r="G738" s="6">
        <f t="shared" si="55"/>
        <v>-2.7355892865915329E-2</v>
      </c>
      <c r="H738" s="17">
        <f>0.01*Input!$F$58*(E738*$E$722)+10*(B738*$B$722+C738*$C$722+D738*$D$722+F738*$F$722)</f>
        <v>-685.46727176563593</v>
      </c>
      <c r="I738" s="6">
        <f t="shared" si="56"/>
        <v>-2.7355892865915329E-2</v>
      </c>
      <c r="J738" s="35">
        <f t="shared" si="57"/>
        <v>-61.941845665862424</v>
      </c>
      <c r="K738" s="10"/>
    </row>
    <row r="739" spans="1:11" x14ac:dyDescent="0.25">
      <c r="A739" s="11" t="s">
        <v>1668</v>
      </c>
      <c r="B739" s="7">
        <f>Yard!$O$80</f>
        <v>-0.18206027143802278</v>
      </c>
      <c r="C739" s="7">
        <f>Yard!$O$105</f>
        <v>-2.3253733898613353E-2</v>
      </c>
      <c r="D739" s="7">
        <f>Yard!$O$125</f>
        <v>-4.1432620510126403E-3</v>
      </c>
      <c r="E739" s="9"/>
      <c r="F739" s="7">
        <f>Reactive!$O$78</f>
        <v>9.5468515481751722E-3</v>
      </c>
      <c r="G739" s="6">
        <f t="shared" si="55"/>
        <v>-2.379943632119472E-2</v>
      </c>
      <c r="H739" s="17">
        <f>0.01*Input!$F$58*(E739*$E$722)+10*(B739*$B$722+C739*$C$722+D739*$D$722+F739*$F$722)</f>
        <v>-596.35175370114791</v>
      </c>
      <c r="I739" s="6">
        <f t="shared" si="56"/>
        <v>-2.379943632119472E-2</v>
      </c>
      <c r="J739" s="35">
        <f t="shared" si="57"/>
        <v>-53.888974443921434</v>
      </c>
      <c r="K739" s="10"/>
    </row>
    <row r="740" spans="1:11" x14ac:dyDescent="0.25">
      <c r="A740" s="11" t="s">
        <v>1669</v>
      </c>
      <c r="B740" s="7">
        <f>Yard!$P$80</f>
        <v>-7.1128591065670696E-2</v>
      </c>
      <c r="C740" s="7">
        <f>Yard!$P$105</f>
        <v>-5.7032252967325068E-3</v>
      </c>
      <c r="D740" s="7">
        <f>Yard!$P$125</f>
        <v>-1.00004694766762E-3</v>
      </c>
      <c r="E740" s="9"/>
      <c r="F740" s="7">
        <f>Reactive!$P$78</f>
        <v>7.1732029428779971E-3</v>
      </c>
      <c r="G740" s="6">
        <f t="shared" si="55"/>
        <v>-6.9198102438725586E-3</v>
      </c>
      <c r="H740" s="17">
        <f>0.01*Input!$F$58*(E740*$E$722)+10*(B740*$B$722+C740*$C$722+D740*$D$722+F740*$F$722)</f>
        <v>-173.39238284973857</v>
      </c>
      <c r="I740" s="6">
        <f t="shared" si="56"/>
        <v>-6.9198102438725586E-3</v>
      </c>
      <c r="J740" s="35">
        <f t="shared" si="57"/>
        <v>-15.668500394555336</v>
      </c>
      <c r="K740" s="10"/>
    </row>
    <row r="741" spans="1:11" x14ac:dyDescent="0.25">
      <c r="A741" s="11" t="s">
        <v>1670</v>
      </c>
      <c r="B741" s="7">
        <f>Yard!$Q$80</f>
        <v>-0.87821051523886973</v>
      </c>
      <c r="C741" s="7">
        <f>Yard!$Q$105</f>
        <v>-0.11216985159379367</v>
      </c>
      <c r="D741" s="7">
        <f>Yard!$Q$125</f>
        <v>-1.9985998438040033E-2</v>
      </c>
      <c r="E741" s="9"/>
      <c r="F741" s="7">
        <f>Reactive!$Q$78</f>
        <v>3.223603779982414E-2</v>
      </c>
      <c r="G741" s="6">
        <f t="shared" si="55"/>
        <v>-0.11702963803150528</v>
      </c>
      <c r="H741" s="17">
        <f>0.01*Input!$F$58*(E741*$E$722)+10*(B741*$B$722+C741*$C$722+D741*$D$722+F741*$F$722)</f>
        <v>-2932.4572621472598</v>
      </c>
      <c r="I741" s="6">
        <f t="shared" si="56"/>
        <v>-0.11702963803150528</v>
      </c>
      <c r="J741" s="35">
        <f t="shared" si="57"/>
        <v>-264.98977067976938</v>
      </c>
      <c r="K741" s="10"/>
    </row>
    <row r="742" spans="1:11" x14ac:dyDescent="0.25">
      <c r="A742" s="11" t="s">
        <v>1671</v>
      </c>
      <c r="B742" s="7">
        <f>Yard!$R$80</f>
        <v>-0.33928039451044761</v>
      </c>
      <c r="C742" s="7">
        <f>Yard!$R$105</f>
        <v>-4.3334748150412779E-2</v>
      </c>
      <c r="D742" s="7">
        <f>Yard!$R$125</f>
        <v>-7.7212209567987756E-3</v>
      </c>
      <c r="E742" s="9"/>
      <c r="F742" s="7">
        <f>Reactive!$R$78</f>
        <v>1.2453797161837898E-2</v>
      </c>
      <c r="G742" s="6">
        <f t="shared" si="55"/>
        <v>-4.5212236783505333E-2</v>
      </c>
      <c r="H742" s="17">
        <f>0.01*Input!$F$58*(E742*$E$722)+10*(B742*$B$722+C742*$C$722+D742*$D$722+F742*$F$722)</f>
        <v>-1132.90064229729</v>
      </c>
      <c r="I742" s="6">
        <f t="shared" si="56"/>
        <v>-4.521223678350534E-2</v>
      </c>
      <c r="J742" s="35">
        <f t="shared" si="57"/>
        <v>-102.37389825947506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2.5649175623314053E-2</v>
      </c>
      <c r="G743" s="6">
        <f t="shared" si="55"/>
        <v>4.1354135530323535E-3</v>
      </c>
      <c r="H743" s="17">
        <f>0.01*Input!$F$58*(E743*$E$722)+10*(B743*$B$722+C743*$C$722+D743*$D$722+F743*$F$722)</f>
        <v>103.62266951818879</v>
      </c>
      <c r="I743" s="6">
        <f t="shared" si="56"/>
        <v>4.1354135530323544E-3</v>
      </c>
      <c r="J743" s="35">
        <f t="shared" si="57"/>
        <v>9.3638014054956287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4.3678255932011467E-4</v>
      </c>
      <c r="C747" s="7">
        <f>Adjust!$C$94</f>
        <v>-3.0664698818194669E-4</v>
      </c>
      <c r="D747" s="7">
        <f>Adjust!$D$94</f>
        <v>-4.1389485380122215E-4</v>
      </c>
      <c r="E747" s="36">
        <f>Adjust!$E$94</f>
        <v>0</v>
      </c>
      <c r="F747" s="7">
        <f>Adjust!$G$94</f>
        <v>3.3831759934080385E-4</v>
      </c>
      <c r="G747" s="6">
        <f t="shared" si="55"/>
        <v>-2.5083485230520489E-4</v>
      </c>
      <c r="H747" s="17">
        <f>0.01*Input!$F$58*(E747*$E$722)+10*(B747*$B$722+C747*$C$722+D747*$D$722+F747*$F$722)</f>
        <v>-6.2852666778650921</v>
      </c>
      <c r="I747" s="6">
        <f t="shared" si="56"/>
        <v>-2.5083485230520489E-4</v>
      </c>
      <c r="J747" s="35">
        <f t="shared" si="57"/>
        <v>-0.56796441575728185</v>
      </c>
      <c r="K747" s="10"/>
    </row>
    <row r="749" spans="1:11" x14ac:dyDescent="0.25">
      <c r="A749" s="11" t="s">
        <v>1677</v>
      </c>
      <c r="B749" s="6">
        <f>SUM($B$725:$B$747)</f>
        <v>-5.9219999999999997</v>
      </c>
      <c r="C749" s="6">
        <f>SUM($C$725:$C$747)</f>
        <v>-0.623</v>
      </c>
      <c r="D749" s="6">
        <f>SUM($D$725:$D$747)</f>
        <v>-9.6000000000000002E-2</v>
      </c>
      <c r="E749" s="35">
        <f>SUM($E$725:$E$747)</f>
        <v>0</v>
      </c>
      <c r="F749" s="6">
        <f>SUM($F$725:$F$747)</f>
        <v>0.248</v>
      </c>
      <c r="G749" s="6">
        <f>SUM(G$725:G$747)</f>
        <v>-0.70544743134407462</v>
      </c>
      <c r="H749" s="17">
        <f>SUM($H$725:$H$747)</f>
        <v>-17676.671293738029</v>
      </c>
      <c r="I749" s="6">
        <f>SUM($I$725:$I$747)</f>
        <v>-0.70544743134407473</v>
      </c>
      <c r="J749" s="35">
        <f>SUM($J$725:$J$747)</f>
        <v>-1597.3419742456522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163.46818453135461</v>
      </c>
      <c r="C754" s="33">
        <f>Loads!E$325</f>
        <v>1.0060276030569115</v>
      </c>
      <c r="D754" s="33">
        <f>Loads!G$325</f>
        <v>0</v>
      </c>
      <c r="E754" s="33">
        <f>Multi!B$142</f>
        <v>163.46818453135461</v>
      </c>
      <c r="F754" s="6">
        <f>IF(C754,E754/C754,"")</f>
        <v>162.48876674421339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-0.17819163128181542</v>
      </c>
      <c r="C757" s="9"/>
      <c r="D757" s="7">
        <f>Reactive!$C$79</f>
        <v>4.6535275150776684E-2</v>
      </c>
      <c r="E757" s="17">
        <f>0.01*Input!$F$58*(C757*$C$754)+10*(B757*$B$754+D757*$D$754)</f>
        <v>-291.28662464318904</v>
      </c>
      <c r="F757" s="6">
        <f t="shared" ref="F757:F779" si="58">IF($E$754&lt;&gt;0,0.1*E757/$E$754,"")</f>
        <v>-0.17819163128181545</v>
      </c>
      <c r="G757" s="35">
        <f t="shared" ref="G757:G779" si="59">IF($C$754&lt;&gt;0,E757/$C$754,"")</f>
        <v>-289.54138411121789</v>
      </c>
      <c r="H757" s="10"/>
    </row>
    <row r="758" spans="1:8" x14ac:dyDescent="0.25">
      <c r="A758" s="11" t="s">
        <v>457</v>
      </c>
      <c r="B758" s="7">
        <f>Yard!$D$46</f>
        <v>-1.5738893804097251E-2</v>
      </c>
      <c r="C758" s="9"/>
      <c r="D758" s="7">
        <f>Reactive!$D$79</f>
        <v>5.8717985517207092E-3</v>
      </c>
      <c r="E758" s="17">
        <f>0.01*Input!$F$58*(C758*$C$754)+10*(B758*$B$754+D758*$D$754)</f>
        <v>-25.72808396687563</v>
      </c>
      <c r="F758" s="6">
        <f t="shared" si="58"/>
        <v>-1.5738893804097251E-2</v>
      </c>
      <c r="G758" s="35">
        <f t="shared" si="59"/>
        <v>-25.573934441459038</v>
      </c>
      <c r="H758" s="10"/>
    </row>
    <row r="759" spans="1:8" x14ac:dyDescent="0.25">
      <c r="A759" s="11" t="s">
        <v>458</v>
      </c>
      <c r="B759" s="7">
        <f>Yard!$E$46</f>
        <v>-4.6703073467905393E-2</v>
      </c>
      <c r="C759" s="9"/>
      <c r="D759" s="7">
        <f>Reactive!$E$79</f>
        <v>1.7423781020643465E-2</v>
      </c>
      <c r="E759" s="17">
        <f>0.01*Input!$F$58*(C759*$C$754)+10*(B759*$B$754+D759*$D$754)</f>
        <v>-76.344666318329701</v>
      </c>
      <c r="F759" s="6">
        <f t="shared" si="58"/>
        <v>-4.6703073467905393E-2</v>
      </c>
      <c r="G759" s="35">
        <f t="shared" si="59"/>
        <v>-75.887248109643409</v>
      </c>
      <c r="H759" s="10"/>
    </row>
    <row r="760" spans="1:8" x14ac:dyDescent="0.25">
      <c r="A760" s="11" t="s">
        <v>459</v>
      </c>
      <c r="B760" s="7">
        <f>Yard!$F$46</f>
        <v>-1.0157837183852244E-2</v>
      </c>
      <c r="C760" s="9"/>
      <c r="D760" s="7">
        <f>Reactive!$F$79</f>
        <v>3.7896420426466854E-3</v>
      </c>
      <c r="E760" s="17">
        <f>0.01*Input!$F$58*(C760*$C$754)+10*(B760*$B$754+D760*$D$754)</f>
        <v>-16.604832032094137</v>
      </c>
      <c r="F760" s="6">
        <f t="shared" si="58"/>
        <v>-1.0157837183852244E-2</v>
      </c>
      <c r="G760" s="35">
        <f t="shared" si="59"/>
        <v>-16.505344367926646</v>
      </c>
      <c r="H760" s="10"/>
    </row>
    <row r="761" spans="1:8" x14ac:dyDescent="0.25">
      <c r="A761" s="11" t="s">
        <v>460</v>
      </c>
      <c r="B761" s="7">
        <f>Yard!$G$46</f>
        <v>-3.2709763997420564E-3</v>
      </c>
      <c r="C761" s="9"/>
      <c r="D761" s="7">
        <f>Reactive!$G$79</f>
        <v>2.8474174250633895E-3</v>
      </c>
      <c r="E761" s="17">
        <f>0.01*Input!$F$58*(C761*$C$754)+10*(B761*$B$754+D761*$D$754)</f>
        <v>-5.3470057371074038</v>
      </c>
      <c r="F761" s="6">
        <f t="shared" si="58"/>
        <v>-3.2709763997420564E-3</v>
      </c>
      <c r="G761" s="35">
        <f t="shared" si="59"/>
        <v>-5.3149692124351393</v>
      </c>
      <c r="H761" s="10"/>
    </row>
    <row r="762" spans="1:8" x14ac:dyDescent="0.25">
      <c r="A762" s="11" t="s">
        <v>461</v>
      </c>
      <c r="B762" s="7">
        <f>Yard!$H$46</f>
        <v>-4.899871540606944E-2</v>
      </c>
      <c r="C762" s="9"/>
      <c r="D762" s="7">
        <f>Reactive!$H$79</f>
        <v>1.2796160442854282E-2</v>
      </c>
      <c r="E762" s="17">
        <f>0.01*Input!$F$58*(C762*$C$754)+10*(B762*$B$754+D762*$D$754)</f>
        <v>-80.09731051798687</v>
      </c>
      <c r="F762" s="6">
        <f t="shared" si="58"/>
        <v>-4.8998715406069433E-2</v>
      </c>
      <c r="G762" s="35">
        <f t="shared" si="59"/>
        <v>-79.61740838382913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9.887119973938643E-4</v>
      </c>
      <c r="E763" s="17">
        <f>0.01*Input!$F$58*(C763*$C$754)+10*(B763*$B$754+D763*$D$754)</f>
        <v>0</v>
      </c>
      <c r="F763" s="6">
        <f t="shared" si="58"/>
        <v>0</v>
      </c>
      <c r="G763" s="35">
        <f t="shared" si="59"/>
        <v>0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-8.4528317469815969E-2</v>
      </c>
      <c r="C767" s="9"/>
      <c r="D767" s="7">
        <f>Reactive!$K$79</f>
        <v>2.2074821826335182E-2</v>
      </c>
      <c r="E767" s="17">
        <f>0.01*Input!$F$58*(C767*$C$754)+10*(B767*$B$754+D767*$D$754)</f>
        <v>-138.17690598280802</v>
      </c>
      <c r="F767" s="6">
        <f t="shared" si="58"/>
        <v>-8.4528317469815969E-2</v>
      </c>
      <c r="G767" s="35">
        <f t="shared" si="59"/>
        <v>-137.34902060633746</v>
      </c>
      <c r="H767" s="10"/>
    </row>
    <row r="768" spans="1:8" x14ac:dyDescent="0.25">
      <c r="A768" s="11" t="s">
        <v>1665</v>
      </c>
      <c r="B768" s="7">
        <f>Yard!$L$46</f>
        <v>-0.11005081780806551</v>
      </c>
      <c r="C768" s="9"/>
      <c r="D768" s="7">
        <f>Reactive!$L$79</f>
        <v>2.8740098793791951E-2</v>
      </c>
      <c r="E768" s="17">
        <f>0.01*Input!$F$58*(C768*$C$754)+10*(B768*$B$754+D768*$D$754)</f>
        <v>-179.89807393275339</v>
      </c>
      <c r="F768" s="6">
        <f t="shared" si="58"/>
        <v>-0.11005081780806551</v>
      </c>
      <c r="G768" s="35">
        <f t="shared" si="59"/>
        <v>-178.82021664824683</v>
      </c>
      <c r="H768" s="10"/>
    </row>
    <row r="769" spans="1:8" x14ac:dyDescent="0.25">
      <c r="A769" s="11" t="s">
        <v>1666</v>
      </c>
      <c r="B769" s="7">
        <f>Yard!$M$46</f>
        <v>-9.7203113416469301E-3</v>
      </c>
      <c r="C769" s="9"/>
      <c r="D769" s="7">
        <f>Reactive!$M$79</f>
        <v>3.6264117903444079E-3</v>
      </c>
      <c r="E769" s="17">
        <f>0.01*Input!$F$58*(C769*$C$754)+10*(B769*$B$754+D769*$D$754)</f>
        <v>-15.889616480985595</v>
      </c>
      <c r="F769" s="6">
        <f t="shared" si="58"/>
        <v>-9.7203113416469301E-3</v>
      </c>
      <c r="G769" s="35">
        <f t="shared" si="59"/>
        <v>-15.794414022740002</v>
      </c>
      <c r="H769" s="10"/>
    </row>
    <row r="770" spans="1:8" x14ac:dyDescent="0.25">
      <c r="A770" s="11" t="s">
        <v>1667</v>
      </c>
      <c r="B770" s="7">
        <f>Yard!$N$46</f>
        <v>-2.8843730720240983E-2</v>
      </c>
      <c r="C770" s="9"/>
      <c r="D770" s="7">
        <f>Reactive!$N$79</f>
        <v>1.0760894531561236E-2</v>
      </c>
      <c r="E770" s="17">
        <f>0.01*Input!$F$58*(C770*$C$754)+10*(B770*$B$754+D770*$D$754)</f>
        <v>-47.150322959490545</v>
      </c>
      <c r="F770" s="6">
        <f t="shared" si="58"/>
        <v>-2.8843730720240979E-2</v>
      </c>
      <c r="G770" s="35">
        <f t="shared" si="59"/>
        <v>-46.86782233034139</v>
      </c>
      <c r="H770" s="10"/>
    </row>
    <row r="771" spans="1:8" x14ac:dyDescent="0.25">
      <c r="A771" s="11" t="s">
        <v>1668</v>
      </c>
      <c r="B771" s="7">
        <f>Yard!$O$46</f>
        <v>-2.5093844895019979E-2</v>
      </c>
      <c r="C771" s="9"/>
      <c r="D771" s="7">
        <f>Reactive!$O$79</f>
        <v>9.3619033170758391E-3</v>
      </c>
      <c r="E771" s="17">
        <f>0.01*Input!$F$58*(C771*$C$754)+10*(B771*$B$754+D771*$D$754)</f>
        <v>-41.020452679003164</v>
      </c>
      <c r="F771" s="6">
        <f t="shared" si="58"/>
        <v>-2.5093844895019979E-2</v>
      </c>
      <c r="G771" s="35">
        <f t="shared" si="59"/>
        <v>-40.774679098623714</v>
      </c>
      <c r="H771" s="10"/>
    </row>
    <row r="772" spans="1:8" x14ac:dyDescent="0.25">
      <c r="A772" s="11" t="s">
        <v>1669</v>
      </c>
      <c r="B772" s="7">
        <f>Yard!$P$46</f>
        <v>-8.0805955977401901E-3</v>
      </c>
      <c r="C772" s="9"/>
      <c r="D772" s="7">
        <f>Reactive!$P$79</f>
        <v>7.0342386792244553E-3</v>
      </c>
      <c r="E772" s="17">
        <f>0.01*Input!$F$58*(C772*$C$754)+10*(B772*$B$754+D772*$D$754)</f>
        <v>-13.209202922946449</v>
      </c>
      <c r="F772" s="6">
        <f t="shared" si="58"/>
        <v>-8.0805955977401901E-3</v>
      </c>
      <c r="G772" s="35">
        <f t="shared" si="59"/>
        <v>-13.130060132355233</v>
      </c>
      <c r="H772" s="10"/>
    </row>
    <row r="773" spans="1:8" x14ac:dyDescent="0.25">
      <c r="A773" s="11" t="s">
        <v>1670</v>
      </c>
      <c r="B773" s="7">
        <f>Yard!$Q$46</f>
        <v>-0.12104605953024673</v>
      </c>
      <c r="C773" s="9"/>
      <c r="D773" s="7">
        <f>Reactive!$Q$79</f>
        <v>3.1611538912558163E-2</v>
      </c>
      <c r="E773" s="17">
        <f>0.01*Input!$F$58*(C773*$C$754)+10*(B773*$B$754+D773*$D$754)</f>
        <v>-197.87179596083706</v>
      </c>
      <c r="F773" s="6">
        <f t="shared" si="58"/>
        <v>-0.12104605953024672</v>
      </c>
      <c r="G773" s="35">
        <f t="shared" si="59"/>
        <v>-196.6862493231643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1.2212533563684212E-2</v>
      </c>
      <c r="E774" s="17">
        <f>0.01*Input!$F$58*(C774*$C$754)+10*(B774*$B$754+D774*$D$754)</f>
        <v>0</v>
      </c>
      <c r="F774" s="6">
        <f t="shared" si="58"/>
        <v>0</v>
      </c>
      <c r="G774" s="35">
        <f t="shared" si="59"/>
        <v>0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4.2480490625818046E-4</v>
      </c>
      <c r="C779" s="36">
        <f>Adjust!$E$95</f>
        <v>0</v>
      </c>
      <c r="D779" s="7">
        <f>Adjust!$G$95</f>
        <v>3.2477195432550898E-4</v>
      </c>
      <c r="E779" s="17">
        <f>0.01*Input!$F$58*(C779*$C$754)+10*(B779*$B$754+D779*$D$754)</f>
        <v>0.6944208680603704</v>
      </c>
      <c r="F779" s="6">
        <f t="shared" si="58"/>
        <v>4.2480490625818046E-4</v>
      </c>
      <c r="G779" s="35">
        <f t="shared" si="59"/>
        <v>0.69026025324782925</v>
      </c>
      <c r="H779" s="10"/>
    </row>
    <row r="781" spans="1:8" x14ac:dyDescent="0.25">
      <c r="A781" s="11" t="s">
        <v>1677</v>
      </c>
      <c r="B781" s="6">
        <f>SUM($B$757:$B$779)</f>
        <v>-0.69</v>
      </c>
      <c r="C781" s="35">
        <f>SUM($C$757:$C$779)</f>
        <v>0</v>
      </c>
      <c r="D781" s="6">
        <f>SUM($D$757:$D$779)</f>
        <v>0.216</v>
      </c>
      <c r="E781" s="17">
        <f>SUM($E$757:$E$779)</f>
        <v>-1127.9304732663466</v>
      </c>
      <c r="F781" s="6">
        <f>SUM($F$757:$F$779)</f>
        <v>-0.69</v>
      </c>
      <c r="G781" s="35">
        <f>SUM($G$757:$G$779)</f>
        <v>-1121.1724905350723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0</v>
      </c>
      <c r="C786" s="33">
        <f>Loads!C$326</f>
        <v>0</v>
      </c>
      <c r="D786" s="33">
        <f>Loads!D$326</f>
        <v>0</v>
      </c>
      <c r="E786" s="33">
        <f>Loads!E$326</f>
        <v>0</v>
      </c>
      <c r="F786" s="33">
        <f>Loads!G$326</f>
        <v>0</v>
      </c>
      <c r="G786" s="33">
        <f>Multi!B$143</f>
        <v>0</v>
      </c>
      <c r="H786" s="6" t="str">
        <f>IF(E786,G786/E786,"")</f>
        <v/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-1.5381267302237354</v>
      </c>
      <c r="C789" s="7">
        <f>Yard!$C$106</f>
        <v>-0.12332991763176217</v>
      </c>
      <c r="D789" s="7">
        <f>Yard!$C$126</f>
        <v>-2.1625606786813117E-2</v>
      </c>
      <c r="E789" s="9"/>
      <c r="F789" s="7">
        <f>Reactive!$C$80</f>
        <v>4.6535275150776684E-2</v>
      </c>
      <c r="G789" s="6">
        <f t="shared" ref="G789:G811" si="60">IF(G$786&lt;&gt;0,(($B789*B$786+$C789*C$786+$D789*D$786+$F789*F$786))/G$786,0)</f>
        <v>0</v>
      </c>
      <c r="H789" s="17">
        <f>0.01*Input!$F$58*(E789*$E$786)+10*(B789*$B$786+C789*$C$786+D789*$D$786+F789*$F$786)</f>
        <v>0</v>
      </c>
      <c r="I789" s="6" t="str">
        <f t="shared" ref="I789:I811" si="61">IF($G$786&lt;&gt;0,0.1*H789/$G$786,"")</f>
        <v/>
      </c>
      <c r="J789" s="35" t="str">
        <f t="shared" ref="J789:J811" si="62">IF($E$786&lt;&gt;0,H789/$E$786,"")</f>
        <v/>
      </c>
      <c r="K789" s="10"/>
    </row>
    <row r="790" spans="1:11" x14ac:dyDescent="0.25">
      <c r="A790" s="11" t="s">
        <v>457</v>
      </c>
      <c r="B790" s="7">
        <f>Yard!$D$81</f>
        <v>-0.13585606175830098</v>
      </c>
      <c r="C790" s="7">
        <f>Yard!$D$106</f>
        <v>-1.0893196624955383E-2</v>
      </c>
      <c r="D790" s="7">
        <f>Yard!$D$126</f>
        <v>-1.9100960366007424E-3</v>
      </c>
      <c r="E790" s="9"/>
      <c r="F790" s="7">
        <f>Reactive!$D$80</f>
        <v>5.8717985517207092E-3</v>
      </c>
      <c r="G790" s="6">
        <f t="shared" si="60"/>
        <v>0</v>
      </c>
      <c r="H790" s="17">
        <f>0.01*Input!$F$58*(E790*$E$786)+10*(B790*$B$786+C790*$C$786+D790*$D$786+F790*$F$786)</f>
        <v>0</v>
      </c>
      <c r="I790" s="6" t="str">
        <f t="shared" si="61"/>
        <v/>
      </c>
      <c r="J790" s="35" t="str">
        <f t="shared" si="62"/>
        <v/>
      </c>
      <c r="K790" s="10"/>
    </row>
    <row r="791" spans="1:11" x14ac:dyDescent="0.25">
      <c r="A791" s="11" t="s">
        <v>458</v>
      </c>
      <c r="B791" s="7">
        <f>Yard!$E$81</f>
        <v>-0.3322748118673074</v>
      </c>
      <c r="C791" s="7">
        <f>Yard!$E$106</f>
        <v>-4.2439956808503883E-2</v>
      </c>
      <c r="D791" s="7">
        <f>Yard!$E$126</f>
        <v>-7.5617904315046476E-3</v>
      </c>
      <c r="E791" s="9"/>
      <c r="F791" s="7">
        <f>Reactive!$E$80</f>
        <v>1.7423781020643465E-2</v>
      </c>
      <c r="G791" s="6">
        <f t="shared" si="60"/>
        <v>0</v>
      </c>
      <c r="H791" s="17">
        <f>0.01*Input!$F$58*(E791*$E$786)+10*(B791*$B$786+C791*$C$786+D791*$D$786+F791*$F$786)</f>
        <v>0</v>
      </c>
      <c r="I791" s="6" t="str">
        <f t="shared" si="61"/>
        <v/>
      </c>
      <c r="J791" s="35" t="str">
        <f t="shared" si="62"/>
        <v/>
      </c>
      <c r="K791" s="10"/>
    </row>
    <row r="792" spans="1:11" x14ac:dyDescent="0.25">
      <c r="A792" s="11" t="s">
        <v>459</v>
      </c>
      <c r="B792" s="7">
        <f>Yard!$F$81</f>
        <v>-7.226919319480539E-2</v>
      </c>
      <c r="C792" s="7">
        <f>Yard!$F$106</f>
        <v>-9.2306167311827347E-3</v>
      </c>
      <c r="D792" s="7">
        <f>Yard!$F$126</f>
        <v>-1.6446762561444968E-3</v>
      </c>
      <c r="E792" s="9"/>
      <c r="F792" s="7">
        <f>Reactive!$F$80</f>
        <v>3.7896420426466854E-3</v>
      </c>
      <c r="G792" s="6">
        <f t="shared" si="60"/>
        <v>0</v>
      </c>
      <c r="H792" s="17">
        <f>0.01*Input!$F$58*(E792*$E$786)+10*(B792*$B$786+C792*$C$786+D792*$D$786+F792*$F$786)</f>
        <v>0</v>
      </c>
      <c r="I792" s="6" t="str">
        <f t="shared" si="61"/>
        <v/>
      </c>
      <c r="J792" s="35" t="str">
        <f t="shared" si="62"/>
        <v/>
      </c>
      <c r="K792" s="10"/>
    </row>
    <row r="793" spans="1:11" x14ac:dyDescent="0.25">
      <c r="A793" s="11" t="s">
        <v>460</v>
      </c>
      <c r="B793" s="7">
        <f>Yard!$G$81</f>
        <v>-2.823463817117931E-2</v>
      </c>
      <c r="C793" s="7">
        <f>Yard!$G$106</f>
        <v>-2.2639068235343891E-3</v>
      </c>
      <c r="D793" s="7">
        <f>Yard!$G$126</f>
        <v>-3.9697065973819443E-4</v>
      </c>
      <c r="E793" s="9"/>
      <c r="F793" s="7">
        <f>Reactive!$G$80</f>
        <v>2.8474174250633895E-3</v>
      </c>
      <c r="G793" s="6">
        <f t="shared" si="60"/>
        <v>0</v>
      </c>
      <c r="H793" s="17">
        <f>0.01*Input!$F$58*(E793*$E$786)+10*(B793*$B$786+C793*$C$786+D793*$D$786+F793*$F$786)</f>
        <v>0</v>
      </c>
      <c r="I793" s="6" t="str">
        <f t="shared" si="61"/>
        <v/>
      </c>
      <c r="J793" s="35" t="str">
        <f t="shared" si="62"/>
        <v/>
      </c>
      <c r="K793" s="10"/>
    </row>
    <row r="794" spans="1:11" x14ac:dyDescent="0.25">
      <c r="A794" s="11" t="s">
        <v>461</v>
      </c>
      <c r="B794" s="7">
        <f>Yard!$H$81</f>
        <v>-0.34860744131710902</v>
      </c>
      <c r="C794" s="7">
        <f>Yard!$H$106</f>
        <v>-4.4526049595746783E-2</v>
      </c>
      <c r="D794" s="7">
        <f>Yard!$H$126</f>
        <v>-7.9334825269745321E-3</v>
      </c>
      <c r="E794" s="9"/>
      <c r="F794" s="7">
        <f>Reactive!$H$80</f>
        <v>1.2796160442854282E-2</v>
      </c>
      <c r="G794" s="6">
        <f t="shared" si="60"/>
        <v>0</v>
      </c>
      <c r="H794" s="17">
        <f>0.01*Input!$F$58*(E794*$E$786)+10*(B794*$B$786+C794*$C$786+D794*$D$786+F794*$F$786)</f>
        <v>0</v>
      </c>
      <c r="I794" s="6" t="str">
        <f t="shared" si="61"/>
        <v/>
      </c>
      <c r="J794" s="35" t="str">
        <f t="shared" si="62"/>
        <v/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9.887119973938643E-4</v>
      </c>
      <c r="G795" s="6">
        <f t="shared" si="60"/>
        <v>0</v>
      </c>
      <c r="H795" s="17">
        <f>0.01*Input!$F$58*(E795*$E$786)+10*(B795*$B$786+C795*$C$786+D795*$D$786+F795*$F$786)</f>
        <v>0</v>
      </c>
      <c r="I795" s="6" t="str">
        <f t="shared" si="61"/>
        <v/>
      </c>
      <c r="J795" s="35" t="str">
        <f t="shared" si="62"/>
        <v/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 t="str">
        <f t="shared" si="61"/>
        <v/>
      </c>
      <c r="J796" s="35" t="str">
        <f t="shared" si="62"/>
        <v/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 t="str">
        <f t="shared" si="61"/>
        <v/>
      </c>
      <c r="J797" s="35" t="str">
        <f t="shared" si="62"/>
        <v/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 t="str">
        <f t="shared" si="61"/>
        <v/>
      </c>
      <c r="J798" s="35" t="str">
        <f t="shared" si="62"/>
        <v/>
      </c>
      <c r="K798" s="10"/>
    </row>
    <row r="799" spans="1:11" x14ac:dyDescent="0.25">
      <c r="A799" s="11" t="s">
        <v>1664</v>
      </c>
      <c r="B799" s="7">
        <f>Yard!$K$81</f>
        <v>-0.64414906148872797</v>
      </c>
      <c r="C799" s="7">
        <f>Yard!$K$106</f>
        <v>-8.4511274452475721E-2</v>
      </c>
      <c r="D799" s="7">
        <f>Yard!$K$126</f>
        <v>-6.2885248091327898E-4</v>
      </c>
      <c r="E799" s="9"/>
      <c r="F799" s="7">
        <f>Reactive!$K$80</f>
        <v>2.2074821826335182E-2</v>
      </c>
      <c r="G799" s="6">
        <f t="shared" si="60"/>
        <v>0</v>
      </c>
      <c r="H799" s="17">
        <f>0.01*Input!$F$58*(E799*$E$786)+10*(B799*$B$786+C799*$C$786+D799*$D$786+F799*$F$786)</f>
        <v>0</v>
      </c>
      <c r="I799" s="6" t="str">
        <f t="shared" si="61"/>
        <v/>
      </c>
      <c r="J799" s="35" t="str">
        <f t="shared" si="62"/>
        <v/>
      </c>
      <c r="K799" s="10"/>
    </row>
    <row r="800" spans="1:11" x14ac:dyDescent="0.25">
      <c r="A800" s="11" t="s">
        <v>1665</v>
      </c>
      <c r="B800" s="7">
        <f>Yard!$L$81</f>
        <v>-0.94994418837694405</v>
      </c>
      <c r="C800" s="7">
        <f>Yard!$L$106</f>
        <v>-7.6168326188738769E-2</v>
      </c>
      <c r="D800" s="7">
        <f>Yard!$L$126</f>
        <v>-1.3355934256646019E-2</v>
      </c>
      <c r="E800" s="9"/>
      <c r="F800" s="7">
        <f>Reactive!$L$80</f>
        <v>2.8740098793791951E-2</v>
      </c>
      <c r="G800" s="6">
        <f t="shared" si="60"/>
        <v>0</v>
      </c>
      <c r="H800" s="17">
        <f>0.01*Input!$F$58*(E800*$E$786)+10*(B800*$B$786+C800*$C$786+D800*$D$786+F800*$F$786)</f>
        <v>0</v>
      </c>
      <c r="I800" s="6" t="str">
        <f t="shared" si="61"/>
        <v/>
      </c>
      <c r="J800" s="35" t="str">
        <f t="shared" si="62"/>
        <v/>
      </c>
      <c r="K800" s="10"/>
    </row>
    <row r="801" spans="1:11" x14ac:dyDescent="0.25">
      <c r="A801" s="11" t="s">
        <v>1666</v>
      </c>
      <c r="B801" s="7">
        <f>Yard!$M$81</f>
        <v>-8.39044493455392E-2</v>
      </c>
      <c r="C801" s="7">
        <f>Yard!$M$106</f>
        <v>-6.7276178375877413E-3</v>
      </c>
      <c r="D801" s="7">
        <f>Yard!$M$126</f>
        <v>-1.179671735466671E-3</v>
      </c>
      <c r="E801" s="9"/>
      <c r="F801" s="7">
        <f>Reactive!$M$80</f>
        <v>3.6264117903444079E-3</v>
      </c>
      <c r="G801" s="6">
        <f t="shared" si="60"/>
        <v>0</v>
      </c>
      <c r="H801" s="17">
        <f>0.01*Input!$F$58*(E801*$E$786)+10*(B801*$B$786+C801*$C$786+D801*$D$786+F801*$F$786)</f>
        <v>0</v>
      </c>
      <c r="I801" s="6" t="str">
        <f t="shared" si="61"/>
        <v/>
      </c>
      <c r="J801" s="35" t="str">
        <f t="shared" si="62"/>
        <v/>
      </c>
      <c r="K801" s="10"/>
    </row>
    <row r="802" spans="1:11" x14ac:dyDescent="0.25">
      <c r="A802" s="11" t="s">
        <v>1667</v>
      </c>
      <c r="B802" s="7">
        <f>Yard!$N$81</f>
        <v>-0.20521230161020465</v>
      </c>
      <c r="C802" s="7">
        <f>Yard!$N$106</f>
        <v>-2.6210837854266068E-2</v>
      </c>
      <c r="D802" s="7">
        <f>Yard!$N$126</f>
        <v>-4.6701476107156312E-3</v>
      </c>
      <c r="E802" s="9"/>
      <c r="F802" s="7">
        <f>Reactive!$N$80</f>
        <v>1.0760894531561236E-2</v>
      </c>
      <c r="G802" s="6">
        <f t="shared" si="60"/>
        <v>0</v>
      </c>
      <c r="H802" s="17">
        <f>0.01*Input!$F$58*(E802*$E$786)+10*(B802*$B$786+C802*$C$786+D802*$D$786+F802*$F$786)</f>
        <v>0</v>
      </c>
      <c r="I802" s="6" t="str">
        <f t="shared" si="61"/>
        <v/>
      </c>
      <c r="J802" s="35" t="str">
        <f t="shared" si="62"/>
        <v/>
      </c>
      <c r="K802" s="10"/>
    </row>
    <row r="803" spans="1:11" x14ac:dyDescent="0.25">
      <c r="A803" s="11" t="s">
        <v>1668</v>
      </c>
      <c r="B803" s="7">
        <f>Yard!$O$81</f>
        <v>-0.17853327355961085</v>
      </c>
      <c r="C803" s="7">
        <f>Yard!$O$106</f>
        <v>-2.2803246433787807E-2</v>
      </c>
      <c r="D803" s="7">
        <f>Yard!$O$126</f>
        <v>-4.0629959042679294E-3</v>
      </c>
      <c r="E803" s="9"/>
      <c r="F803" s="7">
        <f>Reactive!$O$80</f>
        <v>9.3619033170758391E-3</v>
      </c>
      <c r="G803" s="6">
        <f t="shared" si="60"/>
        <v>0</v>
      </c>
      <c r="H803" s="17">
        <f>0.01*Input!$F$58*(E803*$E$786)+10*(B803*$B$786+C803*$C$786+D803*$D$786+F803*$F$786)</f>
        <v>0</v>
      </c>
      <c r="I803" s="6" t="str">
        <f t="shared" si="61"/>
        <v/>
      </c>
      <c r="J803" s="35" t="str">
        <f t="shared" si="62"/>
        <v/>
      </c>
      <c r="K803" s="10"/>
    </row>
    <row r="804" spans="1:11" x14ac:dyDescent="0.25">
      <c r="A804" s="11" t="s">
        <v>1669</v>
      </c>
      <c r="B804" s="7">
        <f>Yard!$P$81</f>
        <v>-6.9750638655726893E-2</v>
      </c>
      <c r="C804" s="7">
        <f>Yard!$P$106</f>
        <v>-5.5927384598031867E-3</v>
      </c>
      <c r="D804" s="7">
        <f>Yard!$P$126</f>
        <v>-9.8067334443789666E-4</v>
      </c>
      <c r="E804" s="9"/>
      <c r="F804" s="7">
        <f>Reactive!$P$80</f>
        <v>7.0342386792244553E-3</v>
      </c>
      <c r="G804" s="6">
        <f t="shared" si="60"/>
        <v>0</v>
      </c>
      <c r="H804" s="17">
        <f>0.01*Input!$F$58*(E804*$E$786)+10*(B804*$B$786+C804*$C$786+D804*$D$786+F804*$F$786)</f>
        <v>0</v>
      </c>
      <c r="I804" s="6" t="str">
        <f t="shared" si="61"/>
        <v/>
      </c>
      <c r="J804" s="35" t="str">
        <f t="shared" si="62"/>
        <v/>
      </c>
      <c r="K804" s="10"/>
    </row>
    <row r="805" spans="1:11" x14ac:dyDescent="0.25">
      <c r="A805" s="11" t="s">
        <v>1670</v>
      </c>
      <c r="B805" s="7">
        <f>Yard!$Q$81</f>
        <v>-0.86119721189937126</v>
      </c>
      <c r="C805" s="7">
        <f>Yard!$Q$106</f>
        <v>-0.10999681941347106</v>
      </c>
      <c r="D805" s="7">
        <f>Yard!$Q$126</f>
        <v>-1.9598815811472835E-2</v>
      </c>
      <c r="E805" s="9"/>
      <c r="F805" s="7">
        <f>Reactive!$Q$80</f>
        <v>3.1611538912558163E-2</v>
      </c>
      <c r="G805" s="6">
        <f t="shared" si="60"/>
        <v>0</v>
      </c>
      <c r="H805" s="17">
        <f>0.01*Input!$F$58*(E805*$E$786)+10*(B805*$B$786+C805*$C$786+D805*$D$786+F805*$F$786)</f>
        <v>0</v>
      </c>
      <c r="I805" s="6" t="str">
        <f t="shared" si="61"/>
        <v/>
      </c>
      <c r="J805" s="35" t="str">
        <f t="shared" si="62"/>
        <v/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1.2212533563684212E-2</v>
      </c>
      <c r="G806" s="6">
        <f t="shared" si="60"/>
        <v>0</v>
      </c>
      <c r="H806" s="17">
        <f>0.01*Input!$F$58*(E806*$E$786)+10*(B806*$B$786+C806*$C$786+D806*$D$786+F806*$F$786)</f>
        <v>0</v>
      </c>
      <c r="I806" s="6" t="str">
        <f t="shared" si="61"/>
        <v/>
      </c>
      <c r="J806" s="35" t="str">
        <f t="shared" si="62"/>
        <v/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 t="str">
        <f t="shared" si="61"/>
        <v/>
      </c>
      <c r="J807" s="35" t="str">
        <f t="shared" si="62"/>
        <v/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 t="str">
        <f t="shared" si="61"/>
        <v/>
      </c>
      <c r="J808" s="35" t="str">
        <f t="shared" si="62"/>
        <v/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 t="str">
        <f t="shared" si="61"/>
        <v/>
      </c>
      <c r="J809" s="35" t="str">
        <f t="shared" si="62"/>
        <v/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 t="str">
        <f t="shared" si="61"/>
        <v/>
      </c>
      <c r="J810" s="35" t="str">
        <f t="shared" si="62"/>
        <v/>
      </c>
      <c r="K810" s="10"/>
    </row>
    <row r="811" spans="1:11" x14ac:dyDescent="0.25">
      <c r="A811" s="11" t="s">
        <v>1676</v>
      </c>
      <c r="B811" s="7">
        <f>Adjust!$B$96</f>
        <v>6.0001468561665661E-5</v>
      </c>
      <c r="C811" s="7">
        <f>Adjust!$C$96</f>
        <v>-3.0549514418432011E-4</v>
      </c>
      <c r="D811" s="7">
        <f>Adjust!$D$96</f>
        <v>-4.5028615830400298E-4</v>
      </c>
      <c r="E811" s="36">
        <f>Adjust!$E$96</f>
        <v>0</v>
      </c>
      <c r="F811" s="7">
        <f>Adjust!$G$96</f>
        <v>3.2477195432550898E-4</v>
      </c>
      <c r="G811" s="6">
        <f t="shared" si="60"/>
        <v>0</v>
      </c>
      <c r="H811" s="17">
        <f>0.01*Input!$F$58*(E811*$E$786)+10*(B811*$B$786+C811*$C$786+D811*$D$786+F811*$F$786)</f>
        <v>0</v>
      </c>
      <c r="I811" s="6" t="str">
        <f t="shared" si="61"/>
        <v/>
      </c>
      <c r="J811" s="35" t="str">
        <f t="shared" si="62"/>
        <v/>
      </c>
      <c r="K811" s="10"/>
    </row>
    <row r="813" spans="1:11" x14ac:dyDescent="0.25">
      <c r="A813" s="11" t="s">
        <v>1677</v>
      </c>
      <c r="B813" s="6">
        <f>SUM($B$789:$B$811)</f>
        <v>-5.4480000000000004</v>
      </c>
      <c r="C813" s="6">
        <f>SUM($C$789:$C$811)</f>
        <v>-0.56499999999999995</v>
      </c>
      <c r="D813" s="6">
        <f>SUM($D$789:$D$811)</f>
        <v>-8.5999999999999993E-2</v>
      </c>
      <c r="E813" s="35">
        <f>SUM($E$789:$E$811)</f>
        <v>0</v>
      </c>
      <c r="F813" s="6">
        <f>SUM($F$789:$F$811)</f>
        <v>0.216</v>
      </c>
      <c r="G813" s="6">
        <f>SUM(G$789:G$811)</f>
        <v>0</v>
      </c>
      <c r="H813" s="17">
        <f>SUM($H$789:$H$811)</f>
        <v>0</v>
      </c>
      <c r="I813" s="6">
        <f>SUM($I$789:$I$811)</f>
        <v>0</v>
      </c>
      <c r="J813" s="35">
        <f>SUM($J$789:$J$811)</f>
        <v>0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108095.05131667118</v>
      </c>
      <c r="C818" s="33">
        <f>Loads!E$327</f>
        <v>53</v>
      </c>
      <c r="D818" s="33">
        <f>Loads!G$327</f>
        <v>1218</v>
      </c>
      <c r="E818" s="33">
        <f>Multi!B$144</f>
        <v>108095.05131667118</v>
      </c>
      <c r="F818" s="6">
        <f>IF(C818,E818/C818,"")</f>
        <v>2039.5292701258713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-0.17483901357190357</v>
      </c>
      <c r="C821" s="9"/>
      <c r="D821" s="7">
        <f>Reactive!$C$81</f>
        <v>4.5659729051985024E-2</v>
      </c>
      <c r="E821" s="17">
        <f>0.01*Input!$F$58*(C821*$C$818)+10*(B821*$B$818+D821*$D$818)</f>
        <v>-188436.18594225764</v>
      </c>
      <c r="F821" s="6">
        <f t="shared" ref="F821:F843" si="63">IF($E$818&lt;&gt;0,0.1*E821/$E$818,"")</f>
        <v>-0.17432452609714957</v>
      </c>
      <c r="G821" s="35">
        <f t="shared" ref="G821:G843" si="64">IF($C$818&lt;&gt;0,E821/$C$818,"")</f>
        <v>-3555.3997347595782</v>
      </c>
      <c r="H821" s="10"/>
    </row>
    <row r="822" spans="1:8" x14ac:dyDescent="0.25">
      <c r="A822" s="11" t="s">
        <v>457</v>
      </c>
      <c r="B822" s="7">
        <f>Yard!$D$48</f>
        <v>-9.8833738401796767E-3</v>
      </c>
      <c r="C822" s="9"/>
      <c r="D822" s="7">
        <f>Reactive!$D$81</f>
        <v>3.6872464433157174E-3</v>
      </c>
      <c r="E822" s="17">
        <f>0.01*Input!$F$58*(C822*$C$818)+10*(B822*$B$818+D822*$D$818)</f>
        <v>-10638.52736268109</v>
      </c>
      <c r="F822" s="6">
        <f t="shared" si="63"/>
        <v>-9.841826460227918E-3</v>
      </c>
      <c r="G822" s="35">
        <f t="shared" si="64"/>
        <v>-200.72693137134132</v>
      </c>
      <c r="H822" s="10"/>
    </row>
    <row r="823" spans="1:8" x14ac:dyDescent="0.25">
      <c r="A823" s="11" t="s">
        <v>458</v>
      </c>
      <c r="B823" s="7">
        <f>Yard!$E$48</f>
        <v>-2.932759699087131E-2</v>
      </c>
      <c r="C823" s="9"/>
      <c r="D823" s="7">
        <f>Reactive!$E$81</f>
        <v>1.0941413270837183E-2</v>
      </c>
      <c r="E823" s="17">
        <f>0.01*Input!$F$58*(C823*$C$818)+10*(B823*$B$818+D823*$D$818)</f>
        <v>-31568.414603590056</v>
      </c>
      <c r="F823" s="6">
        <f t="shared" si="63"/>
        <v>-2.9204310668310269E-2</v>
      </c>
      <c r="G823" s="35">
        <f t="shared" si="64"/>
        <v>-595.63046421868034</v>
      </c>
      <c r="H823" s="10"/>
    </row>
    <row r="824" spans="1:8" x14ac:dyDescent="0.25">
      <c r="A824" s="11" t="s">
        <v>459</v>
      </c>
      <c r="B824" s="7">
        <f>Yard!$F$48</f>
        <v>-3.5880194786386079E-3</v>
      </c>
      <c r="C824" s="9"/>
      <c r="D824" s="7">
        <f>Reactive!$F$81</f>
        <v>1.3386028167196398E-3</v>
      </c>
      <c r="E824" s="17">
        <f>0.01*Input!$F$58*(C824*$C$818)+10*(B824*$B$818+D824*$D$818)</f>
        <v>-3862.1673143789158</v>
      </c>
      <c r="F824" s="6">
        <f t="shared" si="63"/>
        <v>-3.5729362883268881E-3</v>
      </c>
      <c r="G824" s="35">
        <f t="shared" si="64"/>
        <v>-72.871081403375769</v>
      </c>
      <c r="H824" s="10"/>
    </row>
    <row r="825" spans="1:8" x14ac:dyDescent="0.25">
      <c r="A825" s="11" t="s">
        <v>460</v>
      </c>
      <c r="B825" s="7">
        <f>Yard!$G$48</f>
        <v>-1.1553962545391787E-3</v>
      </c>
      <c r="C825" s="9"/>
      <c r="D825" s="7">
        <f>Reactive!$G$81</f>
        <v>1.0057839085256832E-3</v>
      </c>
      <c r="E825" s="17">
        <f>0.01*Input!$F$58*(C825*$C$818)+10*(B825*$B$818+D825*$D$818)</f>
        <v>-1236.6757262491792</v>
      </c>
      <c r="F825" s="6">
        <f t="shared" si="63"/>
        <v>-1.1440632213830593E-3</v>
      </c>
      <c r="G825" s="35">
        <f t="shared" si="64"/>
        <v>-23.333504268852437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4.5199457413762209E-3</v>
      </c>
      <c r="E826" s="17">
        <f>0.01*Input!$F$58*(C826*$C$818)+10*(B826*$B$818+D826*$D$818)</f>
        <v>55.052939129962368</v>
      </c>
      <c r="F826" s="6">
        <f t="shared" si="63"/>
        <v>5.0930119796771599E-5</v>
      </c>
      <c r="G826" s="35">
        <f t="shared" si="64"/>
        <v>1.0387347005653278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-8.2937944610553219E-2</v>
      </c>
      <c r="C831" s="9"/>
      <c r="D831" s="7">
        <f>Reactive!$K$81</f>
        <v>2.165949121812568E-2</v>
      </c>
      <c r="E831" s="17">
        <f>0.01*Input!$F$58*(C831*$C$818)+10*(B831*$B$818+D831*$D$818)</f>
        <v>-89388.001184733061</v>
      </c>
      <c r="F831" s="6">
        <f t="shared" si="63"/>
        <v>-8.2693888476786367E-2</v>
      </c>
      <c r="G831" s="35">
        <f t="shared" si="64"/>
        <v>-1686.5660600893029</v>
      </c>
      <c r="H831" s="10"/>
    </row>
    <row r="832" spans="1:8" x14ac:dyDescent="0.25">
      <c r="A832" s="11" t="s">
        <v>1665</v>
      </c>
      <c r="B832" s="7">
        <f>Yard!$L$48</f>
        <v>-0.10798024738834652</v>
      </c>
      <c r="C832" s="9"/>
      <c r="D832" s="7">
        <f>Reactive!$L$81</f>
        <v>2.8199363162676398E-2</v>
      </c>
      <c r="E832" s="17">
        <f>0.01*Input!$F$58*(C832*$C$818)+10*(B832*$B$818+D832*$D$818)</f>
        <v>-116377.83558298026</v>
      </c>
      <c r="F832" s="6">
        <f t="shared" si="63"/>
        <v>-0.10766250088733864</v>
      </c>
      <c r="G832" s="35">
        <f t="shared" si="64"/>
        <v>-2195.8082185467974</v>
      </c>
      <c r="H832" s="10"/>
    </row>
    <row r="833" spans="1:8" x14ac:dyDescent="0.25">
      <c r="A833" s="11" t="s">
        <v>1666</v>
      </c>
      <c r="B833" s="7">
        <f>Yard!$M$48</f>
        <v>-9.5374268385115205E-3</v>
      </c>
      <c r="C833" s="9"/>
      <c r="D833" s="7">
        <f>Reactive!$M$81</f>
        <v>3.5581820294724531E-3</v>
      </c>
      <c r="E833" s="17">
        <f>0.01*Input!$F$58*(C833*$C$818)+10*(B833*$B$818+D833*$D$818)</f>
        <v>-10266.147778260021</v>
      </c>
      <c r="F833" s="6">
        <f t="shared" si="63"/>
        <v>-9.4973337384194438E-3</v>
      </c>
      <c r="G833" s="35">
        <f t="shared" si="64"/>
        <v>-193.70090147660417</v>
      </c>
      <c r="H833" s="10"/>
    </row>
    <row r="834" spans="1:8" x14ac:dyDescent="0.25">
      <c r="A834" s="11" t="s">
        <v>1667</v>
      </c>
      <c r="B834" s="7">
        <f>Yard!$N$48</f>
        <v>-2.8301045288063348E-2</v>
      </c>
      <c r="C834" s="9"/>
      <c r="D834" s="7">
        <f>Reactive!$N$81</f>
        <v>1.0558431793432141E-2</v>
      </c>
      <c r="E834" s="17">
        <f>0.01*Input!$F$58*(C834*$C$818)+10*(B834*$B$818+D834*$D$818)</f>
        <v>-30463.427728042421</v>
      </c>
      <c r="F834" s="6">
        <f t="shared" si="63"/>
        <v>-2.8182074347509137E-2</v>
      </c>
      <c r="G834" s="35">
        <f t="shared" si="64"/>
        <v>-574.78165524608346</v>
      </c>
      <c r="H834" s="10"/>
    </row>
    <row r="835" spans="1:8" x14ac:dyDescent="0.25">
      <c r="A835" s="11" t="s">
        <v>1668</v>
      </c>
      <c r="B835" s="7">
        <f>Yard!$O$48</f>
        <v>-2.4621712347606624E-2</v>
      </c>
      <c r="C835" s="9"/>
      <c r="D835" s="7">
        <f>Reactive!$O$81</f>
        <v>9.1857621446002798E-3</v>
      </c>
      <c r="E835" s="17">
        <f>0.01*Input!$F$58*(C835*$C$818)+10*(B835*$B$818+D835*$D$818)</f>
        <v>-26502.97001426731</v>
      </c>
      <c r="F835" s="6">
        <f t="shared" si="63"/>
        <v>-2.4518208457688977E-2</v>
      </c>
      <c r="G835" s="35">
        <f t="shared" si="64"/>
        <v>-500.0560380050436</v>
      </c>
      <c r="H835" s="10"/>
    </row>
    <row r="836" spans="1:8" x14ac:dyDescent="0.25">
      <c r="A836" s="11" t="s">
        <v>1669</v>
      </c>
      <c r="B836" s="7">
        <f>Yard!$P$48</f>
        <v>-7.9285618141514743E-3</v>
      </c>
      <c r="C836" s="9"/>
      <c r="D836" s="7">
        <f>Reactive!$P$81</f>
        <v>6.9018917614591781E-3</v>
      </c>
      <c r="E836" s="17">
        <f>0.01*Input!$F$58*(C836*$C$818)+10*(B836*$B$818+D836*$D$818)</f>
        <v>-8486.3179200264585</v>
      </c>
      <c r="F836" s="6">
        <f t="shared" si="63"/>
        <v>-7.8507922579779E-3</v>
      </c>
      <c r="G836" s="35">
        <f t="shared" si="64"/>
        <v>-160.11920603823506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3.1016778067542959E-2</v>
      </c>
      <c r="E837" s="17">
        <f>0.01*Input!$F$58*(C837*$C$818)+10*(B837*$B$818+D837*$D$818)</f>
        <v>377.78435686267323</v>
      </c>
      <c r="F837" s="6">
        <f t="shared" si="63"/>
        <v>3.4949274019578424E-4</v>
      </c>
      <c r="G837" s="35">
        <f t="shared" si="64"/>
        <v>7.1280067332579859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39.080110583250622</v>
      </c>
      <c r="D841" s="9"/>
      <c r="E841" s="17">
        <f>0.01*Input!$F$58*(C841*$C$818)+10*(B841*$B$818+D841*$D$818)</f>
        <v>7560.0473923298332</v>
      </c>
      <c r="F841" s="6">
        <f t="shared" si="63"/>
        <v>6.99388852703553E-3</v>
      </c>
      <c r="G841" s="35">
        <f t="shared" si="64"/>
        <v>142.64240362886477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1.0033842336504284E-4</v>
      </c>
      <c r="C843" s="36">
        <f>Adjust!$E$97</f>
        <v>-1.1058325062407448E-4</v>
      </c>
      <c r="D843" s="7">
        <f>Adjust!$G$97</f>
        <v>-2.3262141006857862E-4</v>
      </c>
      <c r="E843" s="17">
        <f>0.01*Input!$F$58*(C843*$C$818)+10*(B843*$B$818+D843*$D$818)</f>
        <v>105.60614912231331</v>
      </c>
      <c r="F843" s="6">
        <f t="shared" si="63"/>
        <v>9.7697487383519092E-5</v>
      </c>
      <c r="G843" s="35">
        <f t="shared" si="64"/>
        <v>1.9925688513644022</v>
      </c>
      <c r="H843" s="10"/>
    </row>
    <row r="845" spans="1:8" x14ac:dyDescent="0.25">
      <c r="A845" s="11" t="s">
        <v>1677</v>
      </c>
      <c r="B845" s="6">
        <f>SUM($B$821:$B$843)</f>
        <v>-0.48</v>
      </c>
      <c r="C845" s="35">
        <f>SUM($C$821:$C$843)</f>
        <v>39.08</v>
      </c>
      <c r="D845" s="6">
        <f>SUM($D$821:$D$843)</f>
        <v>0.17799999999999999</v>
      </c>
      <c r="E845" s="17">
        <f>SUM($E$821:$E$843)</f>
        <v>-509128.18032002164</v>
      </c>
      <c r="F845" s="6">
        <f>SUM($F$821:$F$843)</f>
        <v>-0.47100045202670654</v>
      </c>
      <c r="G845" s="35">
        <f>SUM($G$821:$G$843)</f>
        <v>-9606.1920815098401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12657.308844516067</v>
      </c>
      <c r="C850" s="33">
        <f>Loads!C$328</f>
        <v>57665.426178566748</v>
      </c>
      <c r="D850" s="33">
        <f>Loads!D$328</f>
        <v>64974.522800770712</v>
      </c>
      <c r="E850" s="33">
        <f>Loads!E$328</f>
        <v>33</v>
      </c>
      <c r="F850" s="33">
        <f>Loads!G$328</f>
        <v>532</v>
      </c>
      <c r="G850" s="33">
        <f>Multi!B$145</f>
        <v>135297.25782385352</v>
      </c>
      <c r="H850" s="6">
        <f>IF(E850,G850/E850,"")</f>
        <v>4099.9169037531374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-1.5091873749984535</v>
      </c>
      <c r="C853" s="7">
        <f>Yard!$C$107</f>
        <v>-0.12100950525863402</v>
      </c>
      <c r="D853" s="7">
        <f>Yard!$C$127</f>
        <v>-2.1218728013778061E-2</v>
      </c>
      <c r="E853" s="9"/>
      <c r="F853" s="7">
        <f>Reactive!$C$82</f>
        <v>4.5659729051985024E-2</v>
      </c>
      <c r="G853" s="6">
        <f t="shared" ref="G853:G875" si="65">IF(G$850&lt;&gt;0,(($B853*B$850+$C853*C$850+$D853*D$850+$F853*F$850))/G$850,0)</f>
        <v>-0.20277351954164005</v>
      </c>
      <c r="H853" s="17">
        <f>0.01*Input!$F$58*(E853*$E$850)+10*(B853*$B$850+C853*$C$850+D853*$D$850+F853*$F$850)</f>
        <v>-274347.01153275475</v>
      </c>
      <c r="I853" s="6">
        <f t="shared" ref="I853:I875" si="66">IF($G$850&lt;&gt;0,0.1*H853/$G$850,"")</f>
        <v>-0.20277351954164008</v>
      </c>
      <c r="J853" s="35">
        <f t="shared" ref="J853:J875" si="67">IF($E$850&lt;&gt;0,H853/$E$850,"")</f>
        <v>-8313.5458040228714</v>
      </c>
      <c r="K853" s="10"/>
    </row>
    <row r="854" spans="1:11" x14ac:dyDescent="0.25">
      <c r="A854" s="11" t="s">
        <v>457</v>
      </c>
      <c r="B854" s="7">
        <f>Yard!$D$82</f>
        <v>-8.5311983391252177E-2</v>
      </c>
      <c r="C854" s="7">
        <f>Yard!$D$107</f>
        <v>-6.840476586162012E-3</v>
      </c>
      <c r="D854" s="7">
        <f>Yard!$D$127</f>
        <v>-1.1994612477438638E-3</v>
      </c>
      <c r="E854" s="9"/>
      <c r="F854" s="7">
        <f>Reactive!$D$82</f>
        <v>3.6872464433157174E-3</v>
      </c>
      <c r="G854" s="6">
        <f t="shared" si="65"/>
        <v>-1.1458117862429121E-2</v>
      </c>
      <c r="H854" s="17">
        <f>0.01*Input!$F$58*(E854*$E$850)+10*(B854*$B$850+C854*$C$850+D854*$D$850+F854*$F$850)</f>
        <v>-15502.519266091742</v>
      </c>
      <c r="I854" s="6">
        <f t="shared" si="66"/>
        <v>-1.1458117862429121E-2</v>
      </c>
      <c r="J854" s="35">
        <f t="shared" si="67"/>
        <v>-469.77331109368913</v>
      </c>
      <c r="K854" s="10"/>
    </row>
    <row r="855" spans="1:11" x14ac:dyDescent="0.25">
      <c r="A855" s="11" t="s">
        <v>458</v>
      </c>
      <c r="B855" s="7">
        <f>Yard!$E$82</f>
        <v>-0.20865482823863124</v>
      </c>
      <c r="C855" s="7">
        <f>Yard!$E$107</f>
        <v>-2.6650536188911108E-2</v>
      </c>
      <c r="D855" s="7">
        <f>Yard!$E$127</f>
        <v>-4.748491391192833E-3</v>
      </c>
      <c r="E855" s="9"/>
      <c r="F855" s="7">
        <f>Reactive!$E$82</f>
        <v>1.0941413270837183E-2</v>
      </c>
      <c r="G855" s="6">
        <f t="shared" si="65"/>
        <v>-3.3116216341030534E-2</v>
      </c>
      <c r="H855" s="17">
        <f>0.01*Input!$F$58*(E855*$E$850)+10*(B855*$B$850+C855*$C$850+D855*$D$850+F855*$F$850)</f>
        <v>-44805.332604429197</v>
      </c>
      <c r="I855" s="6">
        <f t="shared" si="66"/>
        <v>-3.3116216341030534E-2</v>
      </c>
      <c r="J855" s="35">
        <f t="shared" si="67"/>
        <v>-1357.7373516493697</v>
      </c>
      <c r="K855" s="10"/>
    </row>
    <row r="856" spans="1:11" x14ac:dyDescent="0.25">
      <c r="A856" s="11" t="s">
        <v>459</v>
      </c>
      <c r="B856" s="7">
        <f>Yard!$F$82</f>
        <v>-2.5527409840814225E-2</v>
      </c>
      <c r="C856" s="7">
        <f>Yard!$F$107</f>
        <v>-3.260500442356061E-3</v>
      </c>
      <c r="D856" s="7">
        <f>Yard!$F$127</f>
        <v>-5.809435942211998E-4</v>
      </c>
      <c r="E856" s="9"/>
      <c r="F856" s="7">
        <f>Reactive!$F$82</f>
        <v>1.3386028167196398E-3</v>
      </c>
      <c r="G856" s="6">
        <f t="shared" si="65"/>
        <v>-4.051529667685112E-3</v>
      </c>
      <c r="H856" s="17">
        <f>0.01*Input!$F$58*(E856*$E$850)+10*(B856*$B$850+C856*$C$850+D856*$D$850+F856*$F$850)</f>
        <v>-5481.6085402978424</v>
      </c>
      <c r="I856" s="6">
        <f t="shared" si="66"/>
        <v>-4.051529667685112E-3</v>
      </c>
      <c r="J856" s="35">
        <f t="shared" si="67"/>
        <v>-166.10934970599521</v>
      </c>
      <c r="K856" s="10"/>
    </row>
    <row r="857" spans="1:11" x14ac:dyDescent="0.25">
      <c r="A857" s="11" t="s">
        <v>460</v>
      </c>
      <c r="B857" s="7">
        <f>Yard!$G$82</f>
        <v>-9.9732285423465711E-3</v>
      </c>
      <c r="C857" s="7">
        <f>Yard!$G$107</f>
        <v>-7.9967237450676574E-4</v>
      </c>
      <c r="D857" s="7">
        <f>Yard!$G$127</f>
        <v>-1.4022064282078758E-4</v>
      </c>
      <c r="E857" s="9"/>
      <c r="F857" s="7">
        <f>Reactive!$G$82</f>
        <v>1.0057839085256832E-3</v>
      </c>
      <c r="G857" s="6">
        <f t="shared" si="65"/>
        <v>-1.337228686976737E-3</v>
      </c>
      <c r="H857" s="17">
        <f>0.01*Input!$F$58*(E857*$E$850)+10*(B857*$B$850+C857*$C$850+D857*$D$850+F857*$F$850)</f>
        <v>-1809.233744313447</v>
      </c>
      <c r="I857" s="6">
        <f t="shared" si="66"/>
        <v>-1.337228686976737E-3</v>
      </c>
      <c r="J857" s="35">
        <f t="shared" si="67"/>
        <v>-54.825264979195367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4.5199457413762209E-3</v>
      </c>
      <c r="G858" s="6">
        <f t="shared" si="65"/>
        <v>1.7772800225875722E-5</v>
      </c>
      <c r="H858" s="17">
        <f>0.01*Input!$F$58*(E858*$E$850)+10*(B858*$B$850+C858*$C$850+D858*$D$850+F858*$F$850)</f>
        <v>24.046111344121496</v>
      </c>
      <c r="I858" s="6">
        <f t="shared" si="66"/>
        <v>1.7772800225875725E-5</v>
      </c>
      <c r="J858" s="35">
        <f t="shared" si="67"/>
        <v>0.72867004073095443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-0.63202960595742541</v>
      </c>
      <c r="C863" s="7">
        <f>Yard!$K$107</f>
        <v>-8.292122225205284E-2</v>
      </c>
      <c r="D863" s="7">
        <f>Yard!$K$127</f>
        <v>-6.1702082558095009E-4</v>
      </c>
      <c r="E863" s="9"/>
      <c r="F863" s="7">
        <f>Reactive!$K$82</f>
        <v>2.165949121812568E-2</v>
      </c>
      <c r="G863" s="6">
        <f t="shared" si="65"/>
        <v>-9.4680775740060508E-2</v>
      </c>
      <c r="H863" s="17">
        <f>0.01*Input!$F$58*(E863*$E$850)+10*(B863*$B$850+C863*$C$850+D863*$D$850+F863*$F$850)</f>
        <v>-128100.49326265421</v>
      </c>
      <c r="I863" s="6">
        <f t="shared" si="66"/>
        <v>-9.4680775740060508E-2</v>
      </c>
      <c r="J863" s="35">
        <f t="shared" si="67"/>
        <v>-3881.8331291713398</v>
      </c>
      <c r="K863" s="10"/>
    </row>
    <row r="864" spans="1:11" x14ac:dyDescent="0.25">
      <c r="A864" s="11" t="s">
        <v>1665</v>
      </c>
      <c r="B864" s="7">
        <f>Yard!$L$82</f>
        <v>-0.93207129678001188</v>
      </c>
      <c r="C864" s="7">
        <f>Yard!$L$107</f>
        <v>-7.4735243852167954E-2</v>
      </c>
      <c r="D864" s="7">
        <f>Yard!$L$127</f>
        <v>-1.3104646688317779E-2</v>
      </c>
      <c r="E864" s="9"/>
      <c r="F864" s="7">
        <f>Reactive!$L$82</f>
        <v>2.8199363162676398E-2</v>
      </c>
      <c r="G864" s="6">
        <f t="shared" si="65"/>
        <v>-0.12523254596667771</v>
      </c>
      <c r="H864" s="17">
        <f>0.01*Input!$F$58*(E864*$E$850)+10*(B864*$B$850+C864*$C$850+D864*$D$850+F864*$F$850)</f>
        <v>-169436.20059591183</v>
      </c>
      <c r="I864" s="6">
        <f t="shared" si="66"/>
        <v>-0.12523254596667771</v>
      </c>
      <c r="J864" s="35">
        <f t="shared" si="67"/>
        <v>-5134.4303210882372</v>
      </c>
      <c r="K864" s="10"/>
    </row>
    <row r="865" spans="1:11" x14ac:dyDescent="0.25">
      <c r="A865" s="11" t="s">
        <v>1666</v>
      </c>
      <c r="B865" s="7">
        <f>Yard!$M$82</f>
        <v>-8.2325814362556343E-2</v>
      </c>
      <c r="C865" s="7">
        <f>Yard!$M$107</f>
        <v>-6.6010398914430994E-3</v>
      </c>
      <c r="D865" s="7">
        <f>Yard!$M$127</f>
        <v>-1.1574765946300448E-3</v>
      </c>
      <c r="E865" s="9"/>
      <c r="F865" s="7">
        <f>Reactive!$M$82</f>
        <v>3.5581820294724531E-3</v>
      </c>
      <c r="G865" s="6">
        <f t="shared" si="65"/>
        <v>-1.1057050212518632E-2</v>
      </c>
      <c r="H865" s="17">
        <f>0.01*Input!$F$58*(E865*$E$850)+10*(B865*$B$850+C865*$C$850+D865*$D$850+F865*$F$850)</f>
        <v>-14959.885733744277</v>
      </c>
      <c r="I865" s="6">
        <f t="shared" si="66"/>
        <v>-1.1057050212518632E-2</v>
      </c>
      <c r="J865" s="35">
        <f t="shared" si="67"/>
        <v>-453.32987071952357</v>
      </c>
      <c r="K865" s="10"/>
    </row>
    <row r="866" spans="1:11" x14ac:dyDescent="0.25">
      <c r="A866" s="11" t="s">
        <v>1667</v>
      </c>
      <c r="B866" s="7">
        <f>Yard!$N$82</f>
        <v>-0.20135129875770783</v>
      </c>
      <c r="C866" s="7">
        <f>Yard!$N$107</f>
        <v>-2.5717689446848074E-2</v>
      </c>
      <c r="D866" s="7">
        <f>Yard!$N$127</f>
        <v>-4.5822802991311402E-3</v>
      </c>
      <c r="E866" s="9"/>
      <c r="F866" s="7">
        <f>Reactive!$N$82</f>
        <v>1.0558431793432141E-2</v>
      </c>
      <c r="G866" s="6">
        <f t="shared" si="65"/>
        <v>-3.1957051876037944E-2</v>
      </c>
      <c r="H866" s="17">
        <f>0.01*Input!$F$58*(E866*$E$850)+10*(B866*$B$850+C866*$C$850+D866*$D$850+F866*$F$850)</f>
        <v>-43237.014869625673</v>
      </c>
      <c r="I866" s="6">
        <f t="shared" si="66"/>
        <v>-3.1957051876037944E-2</v>
      </c>
      <c r="J866" s="35">
        <f t="shared" si="67"/>
        <v>-1310.2125718068385</v>
      </c>
      <c r="K866" s="10"/>
    </row>
    <row r="867" spans="1:11" x14ac:dyDescent="0.25">
      <c r="A867" s="11" t="s">
        <v>1668</v>
      </c>
      <c r="B867" s="7">
        <f>Yard!$O$82</f>
        <v>-0.17517422796112334</v>
      </c>
      <c r="C867" s="7">
        <f>Yard!$O$107</f>
        <v>-2.2374210753001587E-2</v>
      </c>
      <c r="D867" s="7">
        <f>Yard!$O$127</f>
        <v>-3.9865519549872538E-3</v>
      </c>
      <c r="E867" s="9"/>
      <c r="F867" s="7">
        <f>Reactive!$O$82</f>
        <v>9.1857621446002798E-3</v>
      </c>
      <c r="G867" s="6">
        <f t="shared" si="65"/>
        <v>-2.7802412623296868E-2</v>
      </c>
      <c r="H867" s="17">
        <f>0.01*Input!$F$58*(E867*$E$850)+10*(B867*$B$850+C867*$C$850+D867*$D$850+F867*$F$850)</f>
        <v>-37615.901888193563</v>
      </c>
      <c r="I867" s="6">
        <f t="shared" si="66"/>
        <v>-2.7802412623296871E-2</v>
      </c>
      <c r="J867" s="35">
        <f t="shared" si="67"/>
        <v>-1139.8758147937442</v>
      </c>
      <c r="K867" s="10"/>
    </row>
    <row r="868" spans="1:11" x14ac:dyDescent="0.25">
      <c r="A868" s="11" t="s">
        <v>1669</v>
      </c>
      <c r="B868" s="7">
        <f>Yard!$P$82</f>
        <v>-6.8438303027208977E-2</v>
      </c>
      <c r="C868" s="7">
        <f>Yard!$P$107</f>
        <v>-5.4875129008228806E-3</v>
      </c>
      <c r="D868" s="7">
        <f>Yard!$P$127</f>
        <v>-9.6222229374292212E-4</v>
      </c>
      <c r="E868" s="9"/>
      <c r="F868" s="7">
        <f>Reactive!$P$82</f>
        <v>6.9018917614591781E-3</v>
      </c>
      <c r="G868" s="6">
        <f t="shared" si="65"/>
        <v>-9.1763325895325154E-3</v>
      </c>
      <c r="H868" s="17">
        <f>0.01*Input!$F$58*(E868*$E$850)+10*(B868*$B$850+C868*$C$850+D868*$D$850+F868*$F$850)</f>
        <v>-12415.326362434102</v>
      </c>
      <c r="I868" s="6">
        <f t="shared" si="66"/>
        <v>-9.1763325895325154E-3</v>
      </c>
      <c r="J868" s="35">
        <f t="shared" si="67"/>
        <v>-376.22201098285154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3.1016778067542959E-2</v>
      </c>
      <c r="G869" s="6">
        <f t="shared" si="65"/>
        <v>1.2196053487954482E-4</v>
      </c>
      <c r="H869" s="17">
        <f>0.01*Input!$F$58*(E869*$E$850)+10*(B869*$B$850+C869*$C$850+D869*$D$850+F869*$F$850)</f>
        <v>165.00925931932855</v>
      </c>
      <c r="I869" s="6">
        <f t="shared" si="66"/>
        <v>1.2196053487954482E-4</v>
      </c>
      <c r="J869" s="35">
        <f t="shared" si="67"/>
        <v>5.0002805854341981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39.080110583250622</v>
      </c>
      <c r="F873" s="9"/>
      <c r="G873" s="6">
        <f t="shared" si="65"/>
        <v>0</v>
      </c>
      <c r="H873" s="17">
        <f>0.01*Input!$F$58*(E873*$E$850)+10*(B873*$B$850+C873*$C$850+D873*$D$850+F873*$F$850)</f>
        <v>4707.1993197525371</v>
      </c>
      <c r="I873" s="6">
        <f t="shared" si="66"/>
        <v>3.4791535286553582E-3</v>
      </c>
      <c r="J873" s="35">
        <f t="shared" si="67"/>
        <v>142.64240362886477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4.5371857531506521E-5</v>
      </c>
      <c r="C875" s="7">
        <f>Adjust!$C$98</f>
        <v>3.9760994690646312E-4</v>
      </c>
      <c r="D875" s="7">
        <f>Adjust!$D$98</f>
        <v>2.9804354614683393E-4</v>
      </c>
      <c r="E875" s="36">
        <f>Adjust!$E$98</f>
        <v>-1.1058325062407448E-4</v>
      </c>
      <c r="F875" s="7">
        <f>Adjust!$G$98</f>
        <v>-2.3262141006857862E-4</v>
      </c>
      <c r="G875" s="6">
        <f t="shared" si="65"/>
        <v>3.1592743221046791E-4</v>
      </c>
      <c r="H875" s="17">
        <f>0.01*Input!$F$58*(E875*$E$850)+10*(B875*$B$850+C875*$C$850+D875*$D$850+F875*$F$850)</f>
        <v>427.42783274153919</v>
      </c>
      <c r="I875" s="6">
        <f t="shared" si="66"/>
        <v>3.1591758740448159E-4</v>
      </c>
      <c r="J875" s="35">
        <f t="shared" si="67"/>
        <v>12.95235856792543</v>
      </c>
      <c r="K875" s="10"/>
    </row>
    <row r="877" spans="1:11" x14ac:dyDescent="0.25">
      <c r="A877" s="11" t="s">
        <v>1677</v>
      </c>
      <c r="B877" s="6">
        <f>SUM($B$853:$B$875)</f>
        <v>-3.93</v>
      </c>
      <c r="C877" s="6">
        <f>SUM($C$853:$C$875)</f>
        <v>-0.376</v>
      </c>
      <c r="D877" s="6">
        <f>SUM($D$853:$D$875)</f>
        <v>-5.1999999999999998E-2</v>
      </c>
      <c r="E877" s="35">
        <f>SUM($E$853:$E$875)</f>
        <v>39.08</v>
      </c>
      <c r="F877" s="6">
        <f>SUM($F$853:$F$875)</f>
        <v>0.17799999999999999</v>
      </c>
      <c r="G877" s="6">
        <f>SUM(G$853:G$875)</f>
        <v>-0.55218712034056994</v>
      </c>
      <c r="H877" s="17">
        <f>SUM($H$853:$H$875)</f>
        <v>-742386.84587729315</v>
      </c>
      <c r="I877" s="6">
        <f>SUM($I$853:$I$875)</f>
        <v>-0.54870797665672055</v>
      </c>
      <c r="J877" s="35">
        <f>SUM($J$853:$J$875)</f>
        <v>-22496.571087190699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WPD South Wales in April 16 (Finals)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11610695.477565099</v>
      </c>
      <c r="C8" s="33">
        <f>'M-ATW'!$D$40</f>
        <v>1025522.3648752689</v>
      </c>
      <c r="D8" s="33">
        <f>'M-ATW'!$D$41</f>
        <v>3043101.1827070974</v>
      </c>
      <c r="E8" s="33">
        <f>'M-ATW'!$D$42</f>
        <v>661869.21015314641</v>
      </c>
      <c r="F8" s="33">
        <f>'M-ATW'!$D$43</f>
        <v>213131.84361415618</v>
      </c>
      <c r="G8" s="33">
        <f>'M-ATW'!$D$44</f>
        <v>3192681.717313664</v>
      </c>
      <c r="H8" s="33">
        <f>'M-ATW'!$D$45</f>
        <v>246686.70980370685</v>
      </c>
      <c r="I8" s="33">
        <f>'M-ATW'!$D$46</f>
        <v>487629.91698935354</v>
      </c>
      <c r="J8" s="33">
        <f>'M-ATW'!$D$47</f>
        <v>0</v>
      </c>
      <c r="K8" s="33">
        <f>'M-ATW'!$D$48</f>
        <v>0</v>
      </c>
      <c r="L8" s="33">
        <f>'M-ATW'!$D$49</f>
        <v>5507736.5099195614</v>
      </c>
      <c r="M8" s="33">
        <f>'M-ATW'!$D$50</f>
        <v>7170743.7854116764</v>
      </c>
      <c r="N8" s="33">
        <f>'M-ATW'!$D$51</f>
        <v>633360.69221171178</v>
      </c>
      <c r="O8" s="33">
        <f>'M-ATW'!$D$52</f>
        <v>1879413.5921005162</v>
      </c>
      <c r="P8" s="33">
        <f>'M-ATW'!$D$53</f>
        <v>1635076.7392467419</v>
      </c>
      <c r="Q8" s="33">
        <f>'M-ATW'!$D$54</f>
        <v>526519.31006980466</v>
      </c>
      <c r="R8" s="33">
        <f>'M-ATW'!$D$55</f>
        <v>7887177.0007098895</v>
      </c>
      <c r="S8" s="33">
        <f>'M-ATW'!$D$56</f>
        <v>3047065.0008634068</v>
      </c>
      <c r="T8" s="33">
        <f>'M-ATW'!$D$57</f>
        <v>6023186.4724877095</v>
      </c>
      <c r="U8" s="33">
        <f>'M-ATW'!$D$58</f>
        <v>8160218.1582772629</v>
      </c>
      <c r="V8" s="33">
        <f>'M-ATW'!$D$59</f>
        <v>0</v>
      </c>
      <c r="W8" s="33">
        <f>'M-ATW'!$D$60</f>
        <v>46752650.006517701</v>
      </c>
      <c r="X8" s="33">
        <f>'M-ATW'!$D$61</f>
        <v>-14987.646621457057</v>
      </c>
      <c r="Y8" s="17">
        <f t="shared" ref="Y8:Y34" si="0">SUM($B8:$X8)</f>
        <v>109689478.04421602</v>
      </c>
      <c r="Z8" s="10"/>
    </row>
    <row r="9" spans="1:26" x14ac:dyDescent="0.25">
      <c r="A9" s="11" t="s">
        <v>172</v>
      </c>
      <c r="B9" s="33">
        <f>'M-ATW'!$F$71</f>
        <v>724590.90362608479</v>
      </c>
      <c r="C9" s="33">
        <f>'M-ATW'!$F$72</f>
        <v>63999.971275584969</v>
      </c>
      <c r="D9" s="33">
        <f>'M-ATW'!$F$73</f>
        <v>188192.78108009422</v>
      </c>
      <c r="E9" s="33">
        <f>'M-ATW'!$F$74</f>
        <v>40931.602300256105</v>
      </c>
      <c r="F9" s="33">
        <f>'M-ATW'!$F$75</f>
        <v>13300.959917024829</v>
      </c>
      <c r="G9" s="33">
        <f>'M-ATW'!$F$76</f>
        <v>197443.20527335585</v>
      </c>
      <c r="H9" s="33">
        <f>'M-ATW'!$F$77</f>
        <v>15255.706329212173</v>
      </c>
      <c r="I9" s="33">
        <f>'M-ATW'!$F$78</f>
        <v>28307.574973440976</v>
      </c>
      <c r="J9" s="33">
        <f>'M-ATW'!$F$79</f>
        <v>0</v>
      </c>
      <c r="K9" s="33">
        <f>'M-ATW'!$F$80</f>
        <v>0</v>
      </c>
      <c r="L9" s="33">
        <f>'M-ATW'!$F$81</f>
        <v>325099.33485726389</v>
      </c>
      <c r="M9" s="33">
        <f>'M-ATW'!$F$82</f>
        <v>447505.98525147187</v>
      </c>
      <c r="N9" s="33">
        <f>'M-ATW'!$F$83</f>
        <v>39526.262417070073</v>
      </c>
      <c r="O9" s="33">
        <f>'M-ATW'!$F$84</f>
        <v>116227.50919589426</v>
      </c>
      <c r="P9" s="33">
        <f>'M-ATW'!$F$85</f>
        <v>101117.1237377268</v>
      </c>
      <c r="Q9" s="33">
        <f>'M-ATW'!$F$86</f>
        <v>32858.591752513159</v>
      </c>
      <c r="R9" s="33">
        <f>'M-ATW'!$F$87</f>
        <v>487762.21542332345</v>
      </c>
      <c r="S9" s="33">
        <f>'M-ATW'!$F$88</f>
        <v>188437.91323894926</v>
      </c>
      <c r="T9" s="33">
        <f>'M-ATW'!$F$89</f>
        <v>349654.10592862358</v>
      </c>
      <c r="U9" s="33">
        <f>'M-ATW'!$F$90</f>
        <v>473711.680245639</v>
      </c>
      <c r="V9" s="33">
        <f>'M-ATW'!$F$91</f>
        <v>0</v>
      </c>
      <c r="W9" s="33">
        <f>'M-ATW'!$F$92</f>
        <v>2759619.1997491438</v>
      </c>
      <c r="X9" s="33">
        <f>'M-ATW'!$F$93</f>
        <v>-1240.1559617263431</v>
      </c>
      <c r="Y9" s="17">
        <f t="shared" si="0"/>
        <v>6592302.4706109455</v>
      </c>
      <c r="Z9" s="10"/>
    </row>
    <row r="10" spans="1:26" x14ac:dyDescent="0.25">
      <c r="A10" s="11" t="s">
        <v>211</v>
      </c>
      <c r="B10" s="33">
        <f>'M-ATW'!$C$103</f>
        <v>1392.7251209243832</v>
      </c>
      <c r="C10" s="33">
        <f>'M-ATW'!$C$104</f>
        <v>123.01336835432136</v>
      </c>
      <c r="D10" s="33">
        <f>'M-ATW'!$C$105</f>
        <v>482.80397342108404</v>
      </c>
      <c r="E10" s="33">
        <f>'M-ATW'!$C$106</f>
        <v>105.0090238086477</v>
      </c>
      <c r="F10" s="33">
        <f>'M-ATW'!$C$107</f>
        <v>25.565572126486611</v>
      </c>
      <c r="G10" s="33">
        <f>'M-ATW'!$C$108</f>
        <v>506.53571026404234</v>
      </c>
      <c r="H10" s="33">
        <f>'M-ATW'!$C$109</f>
        <v>39.138141170006293</v>
      </c>
      <c r="I10" s="33">
        <f>'M-ATW'!$C$110</f>
        <v>0</v>
      </c>
      <c r="J10" s="9"/>
      <c r="K10" s="9"/>
      <c r="L10" s="33">
        <f>'M-ATW'!$C$111</f>
        <v>533.5796194710947</v>
      </c>
      <c r="M10" s="33">
        <f>'M-ATW'!$C$112</f>
        <v>860.14442674450481</v>
      </c>
      <c r="N10" s="33">
        <f>'M-ATW'!$C$113</f>
        <v>75.972825947743644</v>
      </c>
      <c r="O10" s="33">
        <f>'M-ATW'!$C$114</f>
        <v>298.17882991341173</v>
      </c>
      <c r="P10" s="33">
        <f>'M-ATW'!$C$115</f>
        <v>259.41350588101676</v>
      </c>
      <c r="Q10" s="33">
        <f>'M-ATW'!$C$116</f>
        <v>63.156997890687293</v>
      </c>
      <c r="R10" s="33">
        <f>'M-ATW'!$C$117</f>
        <v>1251.3420245956518</v>
      </c>
      <c r="S10" s="33">
        <f>'M-ATW'!$C$118</f>
        <v>483.43285397446812</v>
      </c>
      <c r="T10" s="33">
        <f>'M-ATW'!$C$119</f>
        <v>0</v>
      </c>
      <c r="U10" s="9"/>
      <c r="V10" s="9"/>
      <c r="W10" s="33">
        <f>'M-ATW'!$C$120</f>
        <v>4529.3127503129817</v>
      </c>
      <c r="X10" s="33">
        <f>'M-ATW'!$C$121</f>
        <v>11.713321211769417</v>
      </c>
      <c r="Y10" s="17">
        <f t="shared" si="0"/>
        <v>11041.038066012301</v>
      </c>
      <c r="Z10" s="10"/>
    </row>
    <row r="11" spans="1:26" x14ac:dyDescent="0.25">
      <c r="A11" s="11" t="s">
        <v>173</v>
      </c>
      <c r="B11" s="33">
        <f>'M-ATW'!$D$131</f>
        <v>2149367.1994909183</v>
      </c>
      <c r="C11" s="33">
        <f>'M-ATW'!$D$132</f>
        <v>189844.28087588708</v>
      </c>
      <c r="D11" s="33">
        <f>'M-ATW'!$D$133</f>
        <v>564059.58965932683</v>
      </c>
      <c r="E11" s="33">
        <f>'M-ATW'!$D$134</f>
        <v>122681.97889989783</v>
      </c>
      <c r="F11" s="33">
        <f>'M-ATW'!$D$135</f>
        <v>39454.879745701852</v>
      </c>
      <c r="G11" s="33">
        <f>'M-ATW'!$D$136</f>
        <v>591785.36343597982</v>
      </c>
      <c r="H11" s="33">
        <f>'M-ATW'!$D$137</f>
        <v>45725.06661855588</v>
      </c>
      <c r="I11" s="33">
        <f>'M-ATW'!$D$138</f>
        <v>31963.191336509833</v>
      </c>
      <c r="J11" s="33">
        <f>'M-ATW'!$D$139</f>
        <v>0</v>
      </c>
      <c r="K11" s="33">
        <f>'M-ATW'!$D$140</f>
        <v>0</v>
      </c>
      <c r="L11" s="33">
        <f>'M-ATW'!$D$141</f>
        <v>1022290.7324834394</v>
      </c>
      <c r="M11" s="33">
        <f>'M-ATW'!$D$142</f>
        <v>1327445.157621979</v>
      </c>
      <c r="N11" s="33">
        <f>'M-ATW'!$D$143</f>
        <v>117247.47237727078</v>
      </c>
      <c r="O11" s="33">
        <f>'M-ATW'!$D$144</f>
        <v>348362.14634747303</v>
      </c>
      <c r="P11" s="33">
        <f>'M-ATW'!$D$145</f>
        <v>303072.64176493132</v>
      </c>
      <c r="Q11" s="33">
        <f>'M-ATW'!$D$146</f>
        <v>97469.039399864938</v>
      </c>
      <c r="R11" s="33">
        <f>'M-ATW'!$D$147</f>
        <v>1461942.129256865</v>
      </c>
      <c r="S11" s="33">
        <f>'M-ATW'!$D$148</f>
        <v>564794.31042886176</v>
      </c>
      <c r="T11" s="33">
        <f>'M-ATW'!$D$149</f>
        <v>394808.14233923575</v>
      </c>
      <c r="U11" s="33">
        <f>'M-ATW'!$D$150</f>
        <v>1203387.4614762955</v>
      </c>
      <c r="V11" s="33">
        <f>'M-ATW'!$D$151</f>
        <v>0</v>
      </c>
      <c r="W11" s="33">
        <f>'M-ATW'!$D$152</f>
        <v>8677757.3209294453</v>
      </c>
      <c r="X11" s="33">
        <f>'M-ATW'!$D$153</f>
        <v>550.13482669182076</v>
      </c>
      <c r="Y11" s="17">
        <f t="shared" si="0"/>
        <v>19254008.23931513</v>
      </c>
      <c r="Z11" s="10"/>
    </row>
    <row r="12" spans="1:26" x14ac:dyDescent="0.25">
      <c r="A12" s="11" t="s">
        <v>174</v>
      </c>
      <c r="B12" s="33">
        <f>'M-ATW'!$F$163</f>
        <v>751940.23005485185</v>
      </c>
      <c r="C12" s="33">
        <f>'M-ATW'!$F$164</f>
        <v>66415.618638929373</v>
      </c>
      <c r="D12" s="33">
        <f>'M-ATW'!$F$165</f>
        <v>200895.56411721709</v>
      </c>
      <c r="E12" s="33">
        <f>'M-ATW'!$F$166</f>
        <v>43694.435499265302</v>
      </c>
      <c r="F12" s="33">
        <f>'M-ATW'!$F$167</f>
        <v>13802.998091622692</v>
      </c>
      <c r="G12" s="33">
        <f>'M-ATW'!$F$168</f>
        <v>210770.38065355356</v>
      </c>
      <c r="H12" s="33">
        <f>'M-ATW'!$F$169</f>
        <v>16285.447887128619</v>
      </c>
      <c r="I12" s="33">
        <f>'M-ATW'!$F$170</f>
        <v>6747.4782871761799</v>
      </c>
      <c r="J12" s="33">
        <f>'M-ATW'!$F$171</f>
        <v>0</v>
      </c>
      <c r="K12" s="33">
        <f>'M-ATW'!$F$172</f>
        <v>0</v>
      </c>
      <c r="L12" s="33">
        <f>'M-ATW'!$F$173</f>
        <v>367181.70158977772</v>
      </c>
      <c r="M12" s="33">
        <f>'M-ATW'!$F$174</f>
        <v>464396.87804107461</v>
      </c>
      <c r="N12" s="33">
        <f>'M-ATW'!$F$175</f>
        <v>41018.161705266772</v>
      </c>
      <c r="O12" s="33">
        <f>'M-ATW'!$F$176</f>
        <v>124072.72421310736</v>
      </c>
      <c r="P12" s="33">
        <f>'M-ATW'!$F$177</f>
        <v>107942.40617845755</v>
      </c>
      <c r="Q12" s="33">
        <f>'M-ATW'!$F$178</f>
        <v>34098.823098686415</v>
      </c>
      <c r="R12" s="33">
        <f>'M-ATW'!$F$179</f>
        <v>520685.56965970033</v>
      </c>
      <c r="S12" s="33">
        <f>'M-ATW'!$F$180</f>
        <v>201157.24239761569</v>
      </c>
      <c r="T12" s="33">
        <f>'M-ATW'!$F$181</f>
        <v>83344.599104265872</v>
      </c>
      <c r="U12" s="33">
        <f>'M-ATW'!$F$182</f>
        <v>254036.92271793025</v>
      </c>
      <c r="V12" s="33">
        <f>'M-ATW'!$F$183</f>
        <v>0</v>
      </c>
      <c r="W12" s="33">
        <f>'M-ATW'!$F$184</f>
        <v>3116837.1167187924</v>
      </c>
      <c r="X12" s="33">
        <f>'M-ATW'!$F$185</f>
        <v>455.37111284743429</v>
      </c>
      <c r="Y12" s="17">
        <f t="shared" si="0"/>
        <v>6625779.669767268</v>
      </c>
      <c r="Z12" s="10"/>
    </row>
    <row r="13" spans="1:26" x14ac:dyDescent="0.25">
      <c r="A13" s="11" t="s">
        <v>212</v>
      </c>
      <c r="B13" s="33">
        <f>'M-ATW'!$C$195</f>
        <v>877.5801932325387</v>
      </c>
      <c r="C13" s="33">
        <f>'M-ATW'!$C$196</f>
        <v>77.512851566085928</v>
      </c>
      <c r="D13" s="33">
        <f>'M-ATW'!$C$197</f>
        <v>303.91559121544196</v>
      </c>
      <c r="E13" s="33">
        <f>'M-ATW'!$C$198</f>
        <v>66.101112067541862</v>
      </c>
      <c r="F13" s="33">
        <f>'M-ATW'!$C$199</f>
        <v>16.109309288520159</v>
      </c>
      <c r="G13" s="33">
        <f>'M-ATW'!$C$200</f>
        <v>318.85425210112311</v>
      </c>
      <c r="H13" s="33">
        <f>'M-ATW'!$C$201</f>
        <v>24.636688941210888</v>
      </c>
      <c r="I13" s="33">
        <f>'M-ATW'!$C$202</f>
        <v>0</v>
      </c>
      <c r="J13" s="9"/>
      <c r="K13" s="9"/>
      <c r="L13" s="33">
        <f>'M-ATW'!$C$203</f>
        <v>342.36416652961884</v>
      </c>
      <c r="M13" s="33">
        <f>'M-ATW'!$C$204</f>
        <v>541.99188403331561</v>
      </c>
      <c r="N13" s="33">
        <f>'M-ATW'!$C$205</f>
        <v>47.871791981027116</v>
      </c>
      <c r="O13" s="33">
        <f>'M-ATW'!$C$206</f>
        <v>187.69770003948733</v>
      </c>
      <c r="P13" s="33">
        <f>'M-ATW'!$C$207</f>
        <v>163.29569214282034</v>
      </c>
      <c r="Q13" s="33">
        <f>'M-ATW'!$C$208</f>
        <v>39.796317004829604</v>
      </c>
      <c r="R13" s="33">
        <f>'M-ATW'!$C$209</f>
        <v>787.69515611676582</v>
      </c>
      <c r="S13" s="33">
        <f>'M-ATW'!$C$210</f>
        <v>304.31145913639403</v>
      </c>
      <c r="T13" s="33">
        <f>'M-ATW'!$C$211</f>
        <v>0</v>
      </c>
      <c r="U13" s="9"/>
      <c r="V13" s="9"/>
      <c r="W13" s="33">
        <f>'M-ATW'!$C$212</f>
        <v>2906.1724401130041</v>
      </c>
      <c r="X13" s="33">
        <f>'M-ATW'!$C$213</f>
        <v>-9.463714251674638</v>
      </c>
      <c r="Y13" s="17">
        <f t="shared" si="0"/>
        <v>6996.4428912580506</v>
      </c>
      <c r="Z13" s="10"/>
    </row>
    <row r="14" spans="1:26" x14ac:dyDescent="0.25">
      <c r="A14" s="11" t="s">
        <v>175</v>
      </c>
      <c r="B14" s="33">
        <f>'M-ATW'!$F$223</f>
        <v>753638.03967331839</v>
      </c>
      <c r="C14" s="33">
        <f>'M-ATW'!$F$224</f>
        <v>66565.578797509239</v>
      </c>
      <c r="D14" s="33">
        <f>'M-ATW'!$F$225</f>
        <v>198675.22165615243</v>
      </c>
      <c r="E14" s="33">
        <f>'M-ATW'!$F$226</f>
        <v>43211.514878904258</v>
      </c>
      <c r="F14" s="33">
        <f>'M-ATW'!$F$227</f>
        <v>13834.163950273358</v>
      </c>
      <c r="G14" s="33">
        <f>'M-ATW'!$F$228</f>
        <v>208440.8995236129</v>
      </c>
      <c r="H14" s="33">
        <f>'M-ATW'!$F$229</f>
        <v>16105.45749460731</v>
      </c>
      <c r="I14" s="33">
        <f>'M-ATW'!$F$230</f>
        <v>27000.02093664822</v>
      </c>
      <c r="J14" s="33">
        <f>'M-ATW'!$F$231</f>
        <v>0</v>
      </c>
      <c r="K14" s="33">
        <f>'M-ATW'!$F$232</f>
        <v>0</v>
      </c>
      <c r="L14" s="33">
        <f>'M-ATW'!$F$233</f>
        <v>369528.21788456431</v>
      </c>
      <c r="M14" s="33">
        <f>'M-ATW'!$F$234</f>
        <v>465445.44208221731</v>
      </c>
      <c r="N14" s="33">
        <f>'M-ATW'!$F$235</f>
        <v>41110.776818398772</v>
      </c>
      <c r="O14" s="33">
        <f>'M-ATW'!$F$236</f>
        <v>122701.44486684169</v>
      </c>
      <c r="P14" s="33">
        <f>'M-ATW'!$F$237</f>
        <v>106749.40269507712</v>
      </c>
      <c r="Q14" s="33">
        <f>'M-ATW'!$F$238</f>
        <v>34175.815002459305</v>
      </c>
      <c r="R14" s="33">
        <f>'M-ATW'!$F$239</f>
        <v>514930.83692451409</v>
      </c>
      <c r="S14" s="33">
        <f>'M-ATW'!$F$240</f>
        <v>198934.00780998933</v>
      </c>
      <c r="T14" s="33">
        <f>'M-ATW'!$F$241</f>
        <v>333503.24743519613</v>
      </c>
      <c r="U14" s="33">
        <f>'M-ATW'!$F$242</f>
        <v>70666.304055151704</v>
      </c>
      <c r="V14" s="33">
        <f>'M-ATW'!$F$243</f>
        <v>0</v>
      </c>
      <c r="W14" s="33">
        <f>'M-ATW'!$F$244</f>
        <v>3136755.6176977623</v>
      </c>
      <c r="X14" s="33">
        <f>'M-ATW'!$F$245</f>
        <v>626.51763473776941</v>
      </c>
      <c r="Y14" s="17">
        <f t="shared" si="0"/>
        <v>6722598.5278179348</v>
      </c>
      <c r="Z14" s="10"/>
    </row>
    <row r="15" spans="1:26" x14ac:dyDescent="0.25">
      <c r="A15" s="11" t="s">
        <v>176</v>
      </c>
      <c r="B15" s="33">
        <f>'M-ATW'!$F$255</f>
        <v>1084.8484410031701</v>
      </c>
      <c r="C15" s="33">
        <f>'M-ATW'!$F$256</f>
        <v>95.819956771627602</v>
      </c>
      <c r="D15" s="33">
        <f>'M-ATW'!$F$257</f>
        <v>287.5243619514456</v>
      </c>
      <c r="E15" s="33">
        <f>'M-ATW'!$F$258</f>
        <v>62.536048234616842</v>
      </c>
      <c r="F15" s="33">
        <f>'M-ATW'!$F$259</f>
        <v>19.914030879521228</v>
      </c>
      <c r="G15" s="33">
        <f>'M-ATW'!$F$260</f>
        <v>301.65732868206544</v>
      </c>
      <c r="H15" s="33">
        <f>'M-ATW'!$F$261</f>
        <v>17.582977268420187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534.4427534481332</v>
      </c>
      <c r="M15" s="33">
        <f>'M-ATW'!$F$266</f>
        <v>670.00036573764419</v>
      </c>
      <c r="N15" s="33">
        <f>'M-ATW'!$F$267</f>
        <v>59.1782258751185</v>
      </c>
      <c r="O15" s="33">
        <f>'M-ATW'!$F$268</f>
        <v>177.57450753933327</v>
      </c>
      <c r="P15" s="33">
        <f>'M-ATW'!$F$269</f>
        <v>154.48858515291101</v>
      </c>
      <c r="Q15" s="33">
        <f>'M-ATW'!$F$270</f>
        <v>49.195472725211658</v>
      </c>
      <c r="R15" s="33">
        <f>'M-ATW'!$F$271</f>
        <v>745.21200531027546</v>
      </c>
      <c r="S15" s="33">
        <f>'M-ATW'!$F$272</f>
        <v>217.18427672172453</v>
      </c>
      <c r="T15" s="33">
        <f>'M-ATW'!$F$273</f>
        <v>0</v>
      </c>
      <c r="U15" s="33">
        <f>'M-ATW'!$F$274</f>
        <v>44.311209990022661</v>
      </c>
      <c r="V15" s="33">
        <f>'M-ATW'!$F$275</f>
        <v>0</v>
      </c>
      <c r="W15" s="33">
        <f>'M-ATW'!$F$276</f>
        <v>4536.6394989082601</v>
      </c>
      <c r="X15" s="33">
        <f>'M-ATW'!$F$277</f>
        <v>0.41261320129853712</v>
      </c>
      <c r="Y15" s="17">
        <f t="shared" si="0"/>
        <v>9058.5226594008018</v>
      </c>
      <c r="Z15" s="10"/>
    </row>
    <row r="16" spans="1:26" x14ac:dyDescent="0.25">
      <c r="A16" s="11" t="s">
        <v>192</v>
      </c>
      <c r="B16" s="33">
        <f>'M-ATW'!$F$287</f>
        <v>1751.296483378484</v>
      </c>
      <c r="C16" s="33">
        <f>'M-ATW'!$F$288</f>
        <v>95.044678362730721</v>
      </c>
      <c r="D16" s="33">
        <f>'M-ATW'!$F$289</f>
        <v>315.9428902951812</v>
      </c>
      <c r="E16" s="33">
        <f>'M-ATW'!$F$290</f>
        <v>53.161756556593069</v>
      </c>
      <c r="F16" s="33">
        <f>'M-ATW'!$F$291</f>
        <v>18.813655098225645</v>
      </c>
      <c r="G16" s="33">
        <f>'M-ATW'!$F$292</f>
        <v>187.18118920241682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829.46178928102893</v>
      </c>
      <c r="M16" s="33">
        <f>'M-ATW'!$F$298</f>
        <v>1081.597428755678</v>
      </c>
      <c r="N16" s="33">
        <f>'M-ATW'!$F$299</f>
        <v>91.717836533634909</v>
      </c>
      <c r="O16" s="33">
        <f>'M-ATW'!$F$300</f>
        <v>304.8839647335833</v>
      </c>
      <c r="P16" s="33">
        <f>'M-ATW'!$F$301</f>
        <v>364.80668112943744</v>
      </c>
      <c r="Q16" s="33">
        <f>'M-ATW'!$F$302</f>
        <v>129.1030906586256</v>
      </c>
      <c r="R16" s="33">
        <f>'M-ATW'!$F$303</f>
        <v>1284.4750216276732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2501.5678636041339</v>
      </c>
      <c r="W16" s="33">
        <f>'M-ATW'!$F$308</f>
        <v>7040.9208316688801</v>
      </c>
      <c r="X16" s="33">
        <f>'M-ATW'!$F$309</f>
        <v>0.44225353289497282</v>
      </c>
      <c r="Y16" s="17">
        <f t="shared" si="0"/>
        <v>16050.417414419202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181528.09178811408</v>
      </c>
      <c r="C18" s="33">
        <f>'M-ATW'!$G$352</f>
        <v>16033.588887207798</v>
      </c>
      <c r="D18" s="33">
        <f>'M-ATW'!$G$353</f>
        <v>46949.586069719742</v>
      </c>
      <c r="E18" s="33">
        <f>'M-ATW'!$G$354</f>
        <v>10211.453245645669</v>
      </c>
      <c r="F18" s="33">
        <f>'M-ATW'!$G$355</f>
        <v>3332.2221692334097</v>
      </c>
      <c r="G18" s="33">
        <f>'M-ATW'!$G$356</f>
        <v>49257.345083377761</v>
      </c>
      <c r="H18" s="33">
        <f>'M-ATW'!$G$357</f>
        <v>3805.9329016073252</v>
      </c>
      <c r="I18" s="33">
        <f>'M-ATW'!$G$358</f>
        <v>465.47471993336461</v>
      </c>
      <c r="J18" s="33">
        <f>'M-ATW'!$G$359</f>
        <v>0</v>
      </c>
      <c r="K18" s="33">
        <f>'M-ATW'!$G$360</f>
        <v>0</v>
      </c>
      <c r="L18" s="33">
        <f>'M-ATW'!$G$361</f>
        <v>85130.888404166311</v>
      </c>
      <c r="M18" s="33">
        <f>'M-ATW'!$G$362</f>
        <v>112111.40956908806</v>
      </c>
      <c r="N18" s="33">
        <f>'M-ATW'!$G$363</f>
        <v>9902.3144731466382</v>
      </c>
      <c r="O18" s="33">
        <f>'M-ATW'!$G$364</f>
        <v>28995.976441515955</v>
      </c>
      <c r="P18" s="33">
        <f>'M-ATW'!$G$365</f>
        <v>25226.297612480819</v>
      </c>
      <c r="Q18" s="33">
        <f>'M-ATW'!$G$366</f>
        <v>8231.896687950155</v>
      </c>
      <c r="R18" s="33">
        <f>'M-ATW'!$G$367</f>
        <v>121684.97634788792</v>
      </c>
      <c r="S18" s="33">
        <f>'M-ATW'!$G$368</f>
        <v>47010.740665154117</v>
      </c>
      <c r="T18" s="33">
        <f>'M-ATW'!$G$369</f>
        <v>5749.5263081835465</v>
      </c>
      <c r="U18" s="33">
        <f>'M-ATW'!$G$370</f>
        <v>17524.734489267848</v>
      </c>
      <c r="V18" s="33">
        <f>'M-ATW'!$G$371</f>
        <v>0</v>
      </c>
      <c r="W18" s="33">
        <f>'M-ATW'!$G$372</f>
        <v>722637.08024805866</v>
      </c>
      <c r="X18" s="33">
        <f>'M-ATW'!$G$373</f>
        <v>92.171531148889187</v>
      </c>
      <c r="Y18" s="17">
        <f t="shared" si="0"/>
        <v>1495881.707642888</v>
      </c>
      <c r="Z18" s="10"/>
    </row>
    <row r="19" spans="1:26" x14ac:dyDescent="0.25">
      <c r="A19" s="11" t="s">
        <v>179</v>
      </c>
      <c r="B19" s="33">
        <f>'M-ATW'!$I$383</f>
        <v>3285865.5440104632</v>
      </c>
      <c r="C19" s="33">
        <f>'M-ATW'!$I$384</f>
        <v>290226.249570232</v>
      </c>
      <c r="D19" s="33">
        <f>'M-ATW'!$I$385</f>
        <v>864089.88956966368</v>
      </c>
      <c r="E19" s="33">
        <f>'M-ATW'!$I$386</f>
        <v>187938.04687165408</v>
      </c>
      <c r="F19" s="33">
        <f>'M-ATW'!$I$387</f>
        <v>60317.022577707656</v>
      </c>
      <c r="G19" s="33">
        <f>'M-ATW'!$I$388</f>
        <v>1044021.7450099188</v>
      </c>
      <c r="H19" s="33">
        <f>'M-ATW'!$I$389</f>
        <v>123151.30793110443</v>
      </c>
      <c r="I19" s="33">
        <f>'M-ATW'!$I$390</f>
        <v>267464.34080927237</v>
      </c>
      <c r="J19" s="33">
        <f>'M-ATW'!$I$391</f>
        <v>0</v>
      </c>
      <c r="K19" s="33">
        <f>'M-ATW'!$I$392</f>
        <v>0</v>
      </c>
      <c r="L19" s="33">
        <f>'M-ATW'!$I$393</f>
        <v>1603395.4612341281</v>
      </c>
      <c r="M19" s="33">
        <f>'M-ATW'!$I$394</f>
        <v>2029344.4070546441</v>
      </c>
      <c r="N19" s="33">
        <f>'M-ATW'!$I$395</f>
        <v>179243.18827329364</v>
      </c>
      <c r="O19" s="33">
        <f>'M-ATW'!$I$396</f>
        <v>533660.29775230435</v>
      </c>
      <c r="P19" s="33">
        <f>'M-ATW'!$I$397</f>
        <v>464280.74330305011</v>
      </c>
      <c r="Q19" s="33">
        <f>'M-ATW'!$I$398</f>
        <v>149006.72079097098</v>
      </c>
      <c r="R19" s="33">
        <f>'M-ATW'!$I$399</f>
        <v>2579143.4989679083</v>
      </c>
      <c r="S19" s="33">
        <f>'M-ATW'!$I$400</f>
        <v>1521160.343441339</v>
      </c>
      <c r="T19" s="33">
        <f>'M-ATW'!$I$401</f>
        <v>3303709.5209037894</v>
      </c>
      <c r="U19" s="33">
        <f>'M-ATW'!$I$402</f>
        <v>153593.47853003728</v>
      </c>
      <c r="V19" s="33">
        <f>'M-ATW'!$I$403</f>
        <v>0</v>
      </c>
      <c r="W19" s="33">
        <f>'M-ATW'!$I$404</f>
        <v>13610488.934266943</v>
      </c>
      <c r="X19" s="33">
        <f>'M-ATW'!$I$405</f>
        <v>3519.6931228107824</v>
      </c>
      <c r="Y19" s="17">
        <f t="shared" si="0"/>
        <v>32253620.433991238</v>
      </c>
      <c r="Z19" s="10"/>
    </row>
    <row r="20" spans="1:26" x14ac:dyDescent="0.25">
      <c r="A20" s="11" t="s">
        <v>180</v>
      </c>
      <c r="B20" s="33">
        <f>'M-ATW'!$I$415</f>
        <v>58230.72675731036</v>
      </c>
      <c r="C20" s="33">
        <f>'M-ATW'!$I$416</f>
        <v>5143.2674922834067</v>
      </c>
      <c r="D20" s="33">
        <f>'M-ATW'!$I$417</f>
        <v>15241.907853869261</v>
      </c>
      <c r="E20" s="33">
        <f>'M-ATW'!$I$418</f>
        <v>3315.0884268308205</v>
      </c>
      <c r="F20" s="33">
        <f>'M-ATW'!$I$419</f>
        <v>1068.9128978327515</v>
      </c>
      <c r="G20" s="33">
        <f>'M-ATW'!$I$420</f>
        <v>30092.86303100907</v>
      </c>
      <c r="H20" s="33">
        <f>'M-ATW'!$I$421</f>
        <v>2325.1642434120877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28286.025548090169</v>
      </c>
      <c r="M20" s="33">
        <f>'M-ATW'!$I$426</f>
        <v>35963.187805745081</v>
      </c>
      <c r="N20" s="33">
        <f>'M-ATW'!$I$427</f>
        <v>3176.4723722420404</v>
      </c>
      <c r="O20" s="33">
        <f>'M-ATW'!$I$428</f>
        <v>9413.373749413935</v>
      </c>
      <c r="P20" s="33">
        <f>'M-ATW'!$I$429</f>
        <v>8189.5696190535091</v>
      </c>
      <c r="Q20" s="33">
        <f>'M-ATW'!$I$430</f>
        <v>2640.6344164623674</v>
      </c>
      <c r="R20" s="33">
        <f>'M-ATW'!$I$431</f>
        <v>74341.183431022655</v>
      </c>
      <c r="S20" s="33">
        <f>'M-ATW'!$I$432</f>
        <v>28720.341655201541</v>
      </c>
      <c r="T20" s="33">
        <f>'M-ATW'!$I$433</f>
        <v>0</v>
      </c>
      <c r="U20" s="33">
        <f>'M-ATW'!$I$434</f>
        <v>922.9101623071931</v>
      </c>
      <c r="V20" s="33">
        <f>'M-ATW'!$I$435</f>
        <v>0</v>
      </c>
      <c r="W20" s="33">
        <f>'M-ATW'!$I$436</f>
        <v>240107.10209965942</v>
      </c>
      <c r="X20" s="33">
        <f>'M-ATW'!$I$437</f>
        <v>4.4837215724427466</v>
      </c>
      <c r="Y20" s="17">
        <f t="shared" si="0"/>
        <v>547183.21528331807</v>
      </c>
      <c r="Z20" s="10"/>
    </row>
    <row r="21" spans="1:26" x14ac:dyDescent="0.25">
      <c r="A21" s="11" t="s">
        <v>193</v>
      </c>
      <c r="B21" s="33">
        <f>'M-ATW'!$I$447</f>
        <v>4370800.5228892174</v>
      </c>
      <c r="C21" s="33">
        <f>'M-ATW'!$I$448</f>
        <v>230371.70288112771</v>
      </c>
      <c r="D21" s="33">
        <f>'M-ATW'!$I$449</f>
        <v>822551.88357695844</v>
      </c>
      <c r="E21" s="33">
        <f>'M-ATW'!$I$450</f>
        <v>168057.22888449844</v>
      </c>
      <c r="F21" s="33">
        <f>'M-ATW'!$I$451</f>
        <v>59474.534812081904</v>
      </c>
      <c r="G21" s="33">
        <f>'M-ATW'!$I$452</f>
        <v>591725.21741593734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1961956.5194482636</v>
      </c>
      <c r="M21" s="33">
        <f>'M-ATW'!$I$458</f>
        <v>2699398.2184222033</v>
      </c>
      <c r="N21" s="33">
        <f>'M-ATW'!$I$459</f>
        <v>222308.01924741571</v>
      </c>
      <c r="O21" s="33">
        <f>'M-ATW'!$I$460</f>
        <v>793760.16098895879</v>
      </c>
      <c r="P21" s="33">
        <f>'M-ATW'!$I$461</f>
        <v>1153242.5540510227</v>
      </c>
      <c r="Q21" s="33">
        <f>'M-ATW'!$I$462</f>
        <v>408126.23701430327</v>
      </c>
      <c r="R21" s="33">
        <f>'M-ATW'!$I$463</f>
        <v>4060537.6249429355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188220.73955957335</v>
      </c>
      <c r="W21" s="33">
        <f>'M-ATW'!$I$468</f>
        <v>16654149.361823762</v>
      </c>
      <c r="X21" s="33">
        <f>'M-ATW'!$I$469</f>
        <v>9196.8480793545186</v>
      </c>
      <c r="Y21" s="17">
        <f t="shared" si="0"/>
        <v>34393877.374037609</v>
      </c>
      <c r="Z21" s="10"/>
    </row>
    <row r="22" spans="1:26" x14ac:dyDescent="0.25">
      <c r="A22" s="11" t="s">
        <v>213</v>
      </c>
      <c r="B22" s="33">
        <f>'M-ATW'!$C$479</f>
        <v>12942.579954542645</v>
      </c>
      <c r="C22" s="33">
        <f>'M-ATW'!$C$480</f>
        <v>1143.1619430736559</v>
      </c>
      <c r="D22" s="33">
        <f>'M-ATW'!$C$481</f>
        <v>3389.004941626351</v>
      </c>
      <c r="E22" s="33">
        <f>'M-ATW'!$C$482</f>
        <v>737.10267560802367</v>
      </c>
      <c r="F22" s="33">
        <f>'M-ATW'!$C$483</f>
        <v>237.58059387272652</v>
      </c>
      <c r="G22" s="33">
        <f>'M-ATW'!$C$484</f>
        <v>3555.5880226732352</v>
      </c>
      <c r="H22" s="33">
        <f>'M-ATW'!$C$485</f>
        <v>274.72713799631032</v>
      </c>
      <c r="I22" s="33">
        <f>'M-ATW'!$C$486</f>
        <v>565.81334346366452</v>
      </c>
      <c r="J22" s="33">
        <f>'M-ATW'!$C$487</f>
        <v>0</v>
      </c>
      <c r="K22" s="9"/>
      <c r="L22" s="33">
        <f>'M-ATW'!$C$488</f>
        <v>6126.5668841215929</v>
      </c>
      <c r="M22" s="33">
        <f>'M-ATW'!$C$489</f>
        <v>7993.3131443813709</v>
      </c>
      <c r="N22" s="33">
        <f>'M-ATW'!$C$490</f>
        <v>706.01467542180649</v>
      </c>
      <c r="O22" s="33">
        <f>'M-ATW'!$C$491</f>
        <v>2093.0431058892063</v>
      </c>
      <c r="P22" s="33">
        <f>'M-ATW'!$C$492</f>
        <v>1820.9329287947194</v>
      </c>
      <c r="Q22" s="33">
        <f>'M-ATW'!$C$493</f>
        <v>586.91731958318178</v>
      </c>
      <c r="R22" s="33">
        <f>'M-ATW'!$C$494</f>
        <v>8783.6980192387764</v>
      </c>
      <c r="S22" s="33">
        <f>'M-ATW'!$C$495</f>
        <v>3393.4193197600057</v>
      </c>
      <c r="T22" s="33">
        <f>'M-ATW'!$C$496</f>
        <v>6988.9052282610328</v>
      </c>
      <c r="U22" s="33">
        <f>'M-ATW'!$C$497</f>
        <v>52003.499385938856</v>
      </c>
      <c r="V22" s="9"/>
      <c r="W22" s="33">
        <f>'M-ATW'!$C$498</f>
        <v>52005.617327369539</v>
      </c>
      <c r="X22" s="33">
        <f>'M-ATW'!$C$499</f>
        <v>0.92209304731098951</v>
      </c>
      <c r="Y22" s="17">
        <f t="shared" si="0"/>
        <v>165348.40804466404</v>
      </c>
      <c r="Z22" s="10"/>
    </row>
    <row r="23" spans="1:26" x14ac:dyDescent="0.25">
      <c r="A23" s="11" t="s">
        <v>214</v>
      </c>
      <c r="B23" s="33">
        <f>'M-ATW'!$C$509</f>
        <v>15162.347090245303</v>
      </c>
      <c r="C23" s="33">
        <f>'M-ATW'!$C$510</f>
        <v>1339.2243449234702</v>
      </c>
      <c r="D23" s="33">
        <f>'M-ATW'!$C$511</f>
        <v>3594.2467607007775</v>
      </c>
      <c r="E23" s="33">
        <f>'M-ATW'!$C$512</f>
        <v>781.74241399501398</v>
      </c>
      <c r="F23" s="33">
        <f>'M-ATW'!$C$513</f>
        <v>278.32777072708296</v>
      </c>
      <c r="G23" s="33">
        <f>'M-ATW'!$C$514</f>
        <v>3770.918294013145</v>
      </c>
      <c r="H23" s="33">
        <f>'M-ATW'!$C$515</f>
        <v>291.36491177436062</v>
      </c>
      <c r="I23" s="33">
        <f>'M-ATW'!$C$516</f>
        <v>600.07961390862192</v>
      </c>
      <c r="J23" s="33">
        <f>'M-ATW'!$C$517</f>
        <v>0</v>
      </c>
      <c r="K23" s="9"/>
      <c r="L23" s="33">
        <f>'M-ATW'!$C$518</f>
        <v>5192.3888229989143</v>
      </c>
      <c r="M23" s="33">
        <f>'M-ATW'!$C$519</f>
        <v>9364.2371707807724</v>
      </c>
      <c r="N23" s="33">
        <f>'M-ATW'!$C$520</f>
        <v>827.1024476688724</v>
      </c>
      <c r="O23" s="33">
        <f>'M-ATW'!$C$521</f>
        <v>2219.8000690253343</v>
      </c>
      <c r="P23" s="33">
        <f>'M-ATW'!$C$522</f>
        <v>1931.2106041465292</v>
      </c>
      <c r="Q23" s="33">
        <f>'M-ATW'!$C$523</f>
        <v>687.57884008073677</v>
      </c>
      <c r="R23" s="33">
        <f>'M-ATW'!$C$524</f>
        <v>9315.648308695676</v>
      </c>
      <c r="S23" s="33">
        <f>'M-ATW'!$C$525</f>
        <v>3598.9284783673729</v>
      </c>
      <c r="T23" s="33">
        <f>'M-ATW'!$C$526</f>
        <v>7412.1609174954956</v>
      </c>
      <c r="U23" s="33">
        <f>'M-ATW'!$C$527</f>
        <v>44157.140132515691</v>
      </c>
      <c r="V23" s="9"/>
      <c r="W23" s="33">
        <f>'M-ATW'!$C$528</f>
        <v>44075.808075097637</v>
      </c>
      <c r="X23" s="33">
        <f>'M-ATW'!$C$529</f>
        <v>26.006940172185026</v>
      </c>
      <c r="Y23" s="17">
        <f t="shared" si="0"/>
        <v>154626.26200733302</v>
      </c>
      <c r="Z23" s="10"/>
    </row>
    <row r="24" spans="1:26" x14ac:dyDescent="0.25">
      <c r="A24" s="11" t="s">
        <v>215</v>
      </c>
      <c r="B24" s="33">
        <f>'M-ATW'!$C$539</f>
        <v>1476.1490848378389</v>
      </c>
      <c r="C24" s="33">
        <f>'M-ATW'!$C$540</f>
        <v>130.38184519751366</v>
      </c>
      <c r="D24" s="33">
        <f>'M-ATW'!$C$541</f>
        <v>342.59247643692629</v>
      </c>
      <c r="E24" s="33">
        <f>'M-ATW'!$C$542</f>
        <v>74.51326727887637</v>
      </c>
      <c r="F24" s="33">
        <f>'M-ATW'!$C$543</f>
        <v>27.096944925371208</v>
      </c>
      <c r="G24" s="33">
        <f>'M-ATW'!$C$544</f>
        <v>359.43226016440519</v>
      </c>
      <c r="H24" s="33">
        <f>'M-ATW'!$C$545</f>
        <v>27.772001567344454</v>
      </c>
      <c r="I24" s="33">
        <f>'M-ATW'!$C$546</f>
        <v>57.197731451300385</v>
      </c>
      <c r="J24" s="33">
        <f>'M-ATW'!$C$547</f>
        <v>0</v>
      </c>
      <c r="K24" s="9"/>
      <c r="L24" s="33">
        <f>'M-ATW'!$C$548</f>
        <v>514.31521041735527</v>
      </c>
      <c r="M24" s="33">
        <f>'M-ATW'!$C$549</f>
        <v>911.66691064245242</v>
      </c>
      <c r="N24" s="33">
        <f>'M-ATW'!$C$550</f>
        <v>80.523583448305672</v>
      </c>
      <c r="O24" s="33">
        <f>'M-ATW'!$C$551</f>
        <v>211.58447192812537</v>
      </c>
      <c r="P24" s="33">
        <f>'M-ATW'!$C$552</f>
        <v>184.07701736839431</v>
      </c>
      <c r="Q24" s="33">
        <f>'M-ATW'!$C$553</f>
        <v>66.940089782802971</v>
      </c>
      <c r="R24" s="33">
        <f>'M-ATW'!$C$554</f>
        <v>887.93876329995453</v>
      </c>
      <c r="S24" s="33">
        <f>'M-ATW'!$C$555</f>
        <v>343.03872327420942</v>
      </c>
      <c r="T24" s="33">
        <f>'M-ATW'!$C$556</f>
        <v>706.50423678163918</v>
      </c>
      <c r="U24" s="33">
        <f>'M-ATW'!$C$557</f>
        <v>2646.8530953221029</v>
      </c>
      <c r="V24" s="9"/>
      <c r="W24" s="33">
        <f>'M-ATW'!$C$558</f>
        <v>4365.7860143390008</v>
      </c>
      <c r="X24" s="33">
        <f>'M-ATW'!$C$559</f>
        <v>-0.53673226551996112</v>
      </c>
      <c r="Y24" s="17">
        <f t="shared" si="0"/>
        <v>13413.826996198399</v>
      </c>
      <c r="Z24" s="10"/>
    </row>
    <row r="25" spans="1:26" x14ac:dyDescent="0.25">
      <c r="A25" s="11" t="s">
        <v>216</v>
      </c>
      <c r="B25" s="33">
        <f>'M-ATW'!$C$569</f>
        <v>0</v>
      </c>
      <c r="C25" s="33">
        <f>'M-ATW'!$C$570</f>
        <v>0</v>
      </c>
      <c r="D25" s="33">
        <f>'M-ATW'!$C$571</f>
        <v>0</v>
      </c>
      <c r="E25" s="33">
        <f>'M-ATW'!$C$572</f>
        <v>0</v>
      </c>
      <c r="F25" s="33">
        <f>'M-ATW'!$C$573</f>
        <v>0</v>
      </c>
      <c r="G25" s="33">
        <f>'M-ATW'!$C$574</f>
        <v>0</v>
      </c>
      <c r="H25" s="33">
        <f>'M-ATW'!$C$575</f>
        <v>0</v>
      </c>
      <c r="I25" s="33">
        <f>'M-ATW'!$C$576</f>
        <v>0</v>
      </c>
      <c r="J25" s="33">
        <f>'M-ATW'!$C$577</f>
        <v>0</v>
      </c>
      <c r="K25" s="9"/>
      <c r="L25" s="33">
        <f>'M-ATW'!$C$578</f>
        <v>0</v>
      </c>
      <c r="M25" s="33">
        <f>'M-ATW'!$C$579</f>
        <v>0</v>
      </c>
      <c r="N25" s="33">
        <f>'M-ATW'!$C$580</f>
        <v>0</v>
      </c>
      <c r="O25" s="33">
        <f>'M-ATW'!$C$581</f>
        <v>0</v>
      </c>
      <c r="P25" s="33">
        <f>'M-ATW'!$C$582</f>
        <v>0</v>
      </c>
      <c r="Q25" s="33">
        <f>'M-ATW'!$C$583</f>
        <v>0</v>
      </c>
      <c r="R25" s="33">
        <f>'M-ATW'!$C$584</f>
        <v>0</v>
      </c>
      <c r="S25" s="33">
        <f>'M-ATW'!$C$585</f>
        <v>0</v>
      </c>
      <c r="T25" s="33">
        <f>'M-ATW'!$C$586</f>
        <v>0</v>
      </c>
      <c r="U25" s="33">
        <f>'M-ATW'!$C$587</f>
        <v>0</v>
      </c>
      <c r="V25" s="9"/>
      <c r="W25" s="33">
        <f>'M-ATW'!$C$588</f>
        <v>0</v>
      </c>
      <c r="X25" s="33">
        <f>'M-ATW'!$C$589</f>
        <v>0</v>
      </c>
      <c r="Y25" s="17">
        <f t="shared" si="0"/>
        <v>0</v>
      </c>
      <c r="Z25" s="10"/>
    </row>
    <row r="26" spans="1:26" x14ac:dyDescent="0.25">
      <c r="A26" s="11" t="s">
        <v>217</v>
      </c>
      <c r="B26" s="33">
        <f>'M-ATW'!$F$599</f>
        <v>374774.10948077682</v>
      </c>
      <c r="C26" s="33">
        <f>'M-ATW'!$F$600</f>
        <v>33102.171337745705</v>
      </c>
      <c r="D26" s="33">
        <f>'M-ATW'!$F$601</f>
        <v>89514.091113431758</v>
      </c>
      <c r="E26" s="33">
        <f>'M-ATW'!$F$602</f>
        <v>19469.159001186719</v>
      </c>
      <c r="F26" s="33">
        <f>'M-ATW'!$F$603</f>
        <v>6879.5445584490153</v>
      </c>
      <c r="G26" s="33">
        <f>'M-ATW'!$F$604</f>
        <v>93914.064955792419</v>
      </c>
      <c r="H26" s="33">
        <f>'M-ATW'!$F$605</f>
        <v>7256.3925062123453</v>
      </c>
      <c r="I26" s="33">
        <f>'M-ATW'!$F$606</f>
        <v>14944.87852699804</v>
      </c>
      <c r="J26" s="33">
        <f>'M-ATW'!$F$607</f>
        <v>0</v>
      </c>
      <c r="K26" s="9"/>
      <c r="L26" s="33">
        <f>'M-ATW'!$F$608</f>
        <v>134193.07565695536</v>
      </c>
      <c r="M26" s="33">
        <f>'M-ATW'!$F$609</f>
        <v>231459.78823449922</v>
      </c>
      <c r="N26" s="33">
        <f>'M-ATW'!$F$610</f>
        <v>20443.839032935466</v>
      </c>
      <c r="O26" s="33">
        <f>'M-ATW'!$F$611</f>
        <v>55283.735052624579</v>
      </c>
      <c r="P26" s="33">
        <f>'M-ATW'!$F$612</f>
        <v>48096.464569141906</v>
      </c>
      <c r="Q26" s="33">
        <f>'M-ATW'!$F$613</f>
        <v>16995.175348206234</v>
      </c>
      <c r="R26" s="33">
        <f>'M-ATW'!$F$614</f>
        <v>232004.60263409611</v>
      </c>
      <c r="S26" s="33">
        <f>'M-ATW'!$F$615</f>
        <v>89630.688478520096</v>
      </c>
      <c r="T26" s="33">
        <f>'M-ATW'!$F$616</f>
        <v>184598.5798667722</v>
      </c>
      <c r="U26" s="33">
        <f>'M-ATW'!$F$617</f>
        <v>1057457.5356868098</v>
      </c>
      <c r="V26" s="9"/>
      <c r="W26" s="33">
        <f>'M-ATW'!$F$618</f>
        <v>1139103.4934565912</v>
      </c>
      <c r="X26" s="33">
        <f>'M-ATW'!$F$619</f>
        <v>84.962337923694577</v>
      </c>
      <c r="Y26" s="17">
        <f t="shared" si="0"/>
        <v>3849206.3518356686</v>
      </c>
      <c r="Z26" s="10"/>
    </row>
    <row r="27" spans="1:26" x14ac:dyDescent="0.25">
      <c r="A27" s="11" t="s">
        <v>181</v>
      </c>
      <c r="B27" s="33">
        <f>'M-ATW'!$D$629</f>
        <v>-2510.5502882976839</v>
      </c>
      <c r="C27" s="33">
        <f>'M-ATW'!$D$630</f>
        <v>-221.74601631471421</v>
      </c>
      <c r="D27" s="33">
        <f>'M-ATW'!$D$631</f>
        <v>-658.0018024179974</v>
      </c>
      <c r="E27" s="33">
        <f>'M-ATW'!$D$632</f>
        <v>-143.11424665095177</v>
      </c>
      <c r="F27" s="33">
        <f>'M-ATW'!$D$633</f>
        <v>-46.084940601951693</v>
      </c>
      <c r="G27" s="33">
        <f>'M-ATW'!$D$634</f>
        <v>-690.34520983970253</v>
      </c>
      <c r="H27" s="33">
        <f>'M-ATW'!$D$635</f>
        <v>-53.340421477213852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-1190.9234472271262</v>
      </c>
      <c r="M27" s="33">
        <f>'M-ATW'!$D$640</f>
        <v>-1550.5111569379865</v>
      </c>
      <c r="N27" s="33">
        <f>'M-ATW'!$D$641</f>
        <v>-136.94992444690257</v>
      </c>
      <c r="O27" s="33">
        <f>'M-ATW'!$D$642</f>
        <v>-406.38068103634674</v>
      </c>
      <c r="P27" s="33">
        <f>'M-ATW'!$D$643</f>
        <v>-353.5483629758931</v>
      </c>
      <c r="Q27" s="33">
        <f>'M-ATW'!$D$644</f>
        <v>-113.84789207883472</v>
      </c>
      <c r="R27" s="33">
        <f>'M-ATW'!$D$645</f>
        <v>-1705.4236355822163</v>
      </c>
      <c r="S27" s="33">
        <f>'M-ATW'!$D$646</f>
        <v>-658.85888844133774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-5.3479504725845883</v>
      </c>
      <c r="Y27" s="17">
        <f t="shared" si="0"/>
        <v>-10444.974864799444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-38263.849797778792</v>
      </c>
      <c r="C29" s="33">
        <f>'M-ATW'!$E$694</f>
        <v>-3349.0343139551055</v>
      </c>
      <c r="D29" s="33">
        <f>'M-ATW'!$E$695</f>
        <v>-9937.8137725577435</v>
      </c>
      <c r="E29" s="33">
        <f>'M-ATW'!$E$696</f>
        <v>-2161.4571969114008</v>
      </c>
      <c r="F29" s="33">
        <f>'M-ATW'!$E$697</f>
        <v>-667.71510914356998</v>
      </c>
      <c r="G29" s="33">
        <f>'M-ATW'!$E$698</f>
        <v>-10521.703365613013</v>
      </c>
      <c r="H29" s="33">
        <f>'M-ATW'!$E$699</f>
        <v>-812.97310994644999</v>
      </c>
      <c r="I29" s="33">
        <f>'M-ATW'!$E$700</f>
        <v>35.425539414752301</v>
      </c>
      <c r="J29" s="33">
        <f>'M-ATW'!$E$701</f>
        <v>0</v>
      </c>
      <c r="K29" s="33">
        <f>'M-ATW'!$E$702</f>
        <v>0</v>
      </c>
      <c r="L29" s="33">
        <f>'M-ATW'!$E$703</f>
        <v>-18151.126515075965</v>
      </c>
      <c r="M29" s="33">
        <f>'M-ATW'!$E$704</f>
        <v>-23631.681984384355</v>
      </c>
      <c r="N29" s="33">
        <f>'M-ATW'!$E$705</f>
        <v>-2068.3573210861855</v>
      </c>
      <c r="O29" s="33">
        <f>'M-ATW'!$E$706</f>
        <v>-6137.5751769429226</v>
      </c>
      <c r="P29" s="33">
        <f>'M-ATW'!$E$707</f>
        <v>-5339.6476695592919</v>
      </c>
      <c r="Q29" s="33">
        <f>'M-ATW'!$E$708</f>
        <v>-1649.5184043258837</v>
      </c>
      <c r="R29" s="33">
        <f>'M-ATW'!$E$709</f>
        <v>-25992.737185020746</v>
      </c>
      <c r="S29" s="33">
        <f>'M-ATW'!$E$710</f>
        <v>-10041.813407508032</v>
      </c>
      <c r="T29" s="33">
        <f>'M-ATW'!$E$711</f>
        <v>437.57493613373776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-77.462142559212921</v>
      </c>
      <c r="Y29" s="17">
        <f t="shared" si="0"/>
        <v>-158331.46599682019</v>
      </c>
      <c r="Z29" s="10"/>
    </row>
    <row r="30" spans="1:26" x14ac:dyDescent="0.25">
      <c r="A30" s="11" t="s">
        <v>184</v>
      </c>
      <c r="B30" s="33">
        <f>'M-ATW'!$H$725</f>
        <v>-4270.9518279786689</v>
      </c>
      <c r="C30" s="33">
        <f>'M-ATW'!$H$726</f>
        <v>-369.97743619259313</v>
      </c>
      <c r="D30" s="33">
        <f>'M-ATW'!$H$727</f>
        <v>-1109.8920823945243</v>
      </c>
      <c r="E30" s="33">
        <f>'M-ATW'!$H$728</f>
        <v>-241.39959594646217</v>
      </c>
      <c r="F30" s="33">
        <f>'M-ATW'!$H$729</f>
        <v>-70.188191617353823</v>
      </c>
      <c r="G30" s="33">
        <f>'M-ATW'!$H$730</f>
        <v>-1187.0410270770612</v>
      </c>
      <c r="H30" s="33">
        <f>'M-ATW'!$H$731</f>
        <v>-91.718270500837505</v>
      </c>
      <c r="I30" s="33">
        <f>'M-ATW'!$H$732</f>
        <v>8.3891664264712364</v>
      </c>
      <c r="J30" s="33">
        <f>'M-ATW'!$H$733</f>
        <v>0</v>
      </c>
      <c r="K30" s="33">
        <f>'M-ATW'!$H$734</f>
        <v>0</v>
      </c>
      <c r="L30" s="33">
        <f>'M-ATW'!$H$735</f>
        <v>-2054.430895326082</v>
      </c>
      <c r="M30" s="33">
        <f>'M-ATW'!$H$736</f>
        <v>-2637.7318514164745</v>
      </c>
      <c r="N30" s="33">
        <f>'M-ATW'!$H$737</f>
        <v>-228.49737179369652</v>
      </c>
      <c r="O30" s="33">
        <f>'M-ATW'!$H$738</f>
        <v>-685.46727176563593</v>
      </c>
      <c r="P30" s="33">
        <f>'M-ATW'!$H$739</f>
        <v>-596.35175370114791</v>
      </c>
      <c r="Q30" s="33">
        <f>'M-ATW'!$H$740</f>
        <v>-173.39238284973857</v>
      </c>
      <c r="R30" s="33">
        <f>'M-ATW'!$H$741</f>
        <v>-2932.4572621472598</v>
      </c>
      <c r="S30" s="33">
        <f>'M-ATW'!$H$742</f>
        <v>-1132.90064229729</v>
      </c>
      <c r="T30" s="33">
        <f>'M-ATW'!$H$743</f>
        <v>103.62266951818879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-6.2852666778650921</v>
      </c>
      <c r="Y30" s="17">
        <f t="shared" si="0"/>
        <v>-17676.671293738029</v>
      </c>
      <c r="Z30" s="10"/>
    </row>
    <row r="31" spans="1:26" x14ac:dyDescent="0.25">
      <c r="A31" s="11" t="s">
        <v>185</v>
      </c>
      <c r="B31" s="33">
        <f>'M-ATW'!$E$757</f>
        <v>-291.28662464318904</v>
      </c>
      <c r="C31" s="33">
        <f>'M-ATW'!$E$758</f>
        <v>-25.72808396687563</v>
      </c>
      <c r="D31" s="33">
        <f>'M-ATW'!$E$759</f>
        <v>-76.344666318329701</v>
      </c>
      <c r="E31" s="33">
        <f>'M-ATW'!$E$760</f>
        <v>-16.604832032094137</v>
      </c>
      <c r="F31" s="33">
        <f>'M-ATW'!$E$761</f>
        <v>-5.3470057371074038</v>
      </c>
      <c r="G31" s="33">
        <f>'M-ATW'!$E$762</f>
        <v>-80.09731051798687</v>
      </c>
      <c r="H31" s="33">
        <f>'M-ATW'!$E$763</f>
        <v>0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-138.17690598280802</v>
      </c>
      <c r="M31" s="33">
        <f>'M-ATW'!$E$768</f>
        <v>-179.89807393275339</v>
      </c>
      <c r="N31" s="33">
        <f>'M-ATW'!$E$769</f>
        <v>-15.889616480985595</v>
      </c>
      <c r="O31" s="33">
        <f>'M-ATW'!$E$770</f>
        <v>-47.150322959490545</v>
      </c>
      <c r="P31" s="33">
        <f>'M-ATW'!$E$771</f>
        <v>-41.020452679003164</v>
      </c>
      <c r="Q31" s="33">
        <f>'M-ATW'!$E$772</f>
        <v>-13.209202922946449</v>
      </c>
      <c r="R31" s="33">
        <f>'M-ATW'!$E$773</f>
        <v>-197.87179596083706</v>
      </c>
      <c r="S31" s="33">
        <f>'M-ATW'!$E$774</f>
        <v>0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0.6944208680603704</v>
      </c>
      <c r="Y31" s="17">
        <f t="shared" si="0"/>
        <v>-1127.9304732663466</v>
      </c>
      <c r="Z31" s="10"/>
    </row>
    <row r="32" spans="1:26" x14ac:dyDescent="0.25">
      <c r="A32" s="11" t="s">
        <v>186</v>
      </c>
      <c r="B32" s="33">
        <f>'M-ATW'!$H$789</f>
        <v>0</v>
      </c>
      <c r="C32" s="33">
        <f>'M-ATW'!$H$790</f>
        <v>0</v>
      </c>
      <c r="D32" s="33">
        <f>'M-ATW'!$H$791</f>
        <v>0</v>
      </c>
      <c r="E32" s="33">
        <f>'M-ATW'!$H$792</f>
        <v>0</v>
      </c>
      <c r="F32" s="33">
        <f>'M-ATW'!$H$793</f>
        <v>0</v>
      </c>
      <c r="G32" s="33">
        <f>'M-ATW'!$H$794</f>
        <v>0</v>
      </c>
      <c r="H32" s="33">
        <f>'M-ATW'!$H$795</f>
        <v>0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0</v>
      </c>
      <c r="M32" s="33">
        <f>'M-ATW'!$H$800</f>
        <v>0</v>
      </c>
      <c r="N32" s="33">
        <f>'M-ATW'!$H$801</f>
        <v>0</v>
      </c>
      <c r="O32" s="33">
        <f>'M-ATW'!$H$802</f>
        <v>0</v>
      </c>
      <c r="P32" s="33">
        <f>'M-ATW'!$H$803</f>
        <v>0</v>
      </c>
      <c r="Q32" s="33">
        <f>'M-ATW'!$H$804</f>
        <v>0</v>
      </c>
      <c r="R32" s="33">
        <f>'M-ATW'!$H$805</f>
        <v>0</v>
      </c>
      <c r="S32" s="33">
        <f>'M-ATW'!$H$806</f>
        <v>0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0</v>
      </c>
      <c r="Y32" s="17">
        <f t="shared" si="0"/>
        <v>0</v>
      </c>
      <c r="Z32" s="10"/>
    </row>
    <row r="33" spans="1:26" x14ac:dyDescent="0.25">
      <c r="A33" s="11" t="s">
        <v>194</v>
      </c>
      <c r="B33" s="33">
        <f>'M-ATW'!$E$821</f>
        <v>-188436.18594225764</v>
      </c>
      <c r="C33" s="33">
        <f>'M-ATW'!$E$822</f>
        <v>-10638.52736268109</v>
      </c>
      <c r="D33" s="33">
        <f>'M-ATW'!$E$823</f>
        <v>-31568.414603590056</v>
      </c>
      <c r="E33" s="33">
        <f>'M-ATW'!$E$824</f>
        <v>-3862.1673143789158</v>
      </c>
      <c r="F33" s="33">
        <f>'M-ATW'!$E$825</f>
        <v>-1236.6757262491792</v>
      </c>
      <c r="G33" s="33">
        <f>'M-ATW'!$E$826</f>
        <v>55.052939129962368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-89388.001184733061</v>
      </c>
      <c r="M33" s="33">
        <f>'M-ATW'!$E$832</f>
        <v>-116377.83558298026</v>
      </c>
      <c r="N33" s="33">
        <f>'M-ATW'!$E$833</f>
        <v>-10266.147778260021</v>
      </c>
      <c r="O33" s="33">
        <f>'M-ATW'!$E$834</f>
        <v>-30463.427728042421</v>
      </c>
      <c r="P33" s="33">
        <f>'M-ATW'!$E$835</f>
        <v>-26502.97001426731</v>
      </c>
      <c r="Q33" s="33">
        <f>'M-ATW'!$E$836</f>
        <v>-8486.3179200264585</v>
      </c>
      <c r="R33" s="33">
        <f>'M-ATW'!$E$837</f>
        <v>377.78435686267323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7560.0473923298332</v>
      </c>
      <c r="W33" s="33">
        <f>'M-ATW'!$E$842</f>
        <v>0</v>
      </c>
      <c r="X33" s="33">
        <f>'M-ATW'!$E$843</f>
        <v>105.60614912231331</v>
      </c>
      <c r="Y33" s="17">
        <f t="shared" si="0"/>
        <v>-509128.18032002164</v>
      </c>
      <c r="Z33" s="10"/>
    </row>
    <row r="34" spans="1:26" x14ac:dyDescent="0.25">
      <c r="A34" s="11" t="s">
        <v>195</v>
      </c>
      <c r="B34" s="33">
        <f>'M-ATW'!$H$853</f>
        <v>-274347.01153275475</v>
      </c>
      <c r="C34" s="33">
        <f>'M-ATW'!$H$854</f>
        <v>-15502.519266091742</v>
      </c>
      <c r="D34" s="33">
        <f>'M-ATW'!$H$855</f>
        <v>-44805.332604429197</v>
      </c>
      <c r="E34" s="33">
        <f>'M-ATW'!$H$856</f>
        <v>-5481.6085402978424</v>
      </c>
      <c r="F34" s="33">
        <f>'M-ATW'!$H$857</f>
        <v>-1809.233744313447</v>
      </c>
      <c r="G34" s="33">
        <f>'M-ATW'!$H$858</f>
        <v>24.046111344121496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-128100.49326265421</v>
      </c>
      <c r="M34" s="33">
        <f>'M-ATW'!$H$864</f>
        <v>-169436.20059591183</v>
      </c>
      <c r="N34" s="33">
        <f>'M-ATW'!$H$865</f>
        <v>-14959.885733744277</v>
      </c>
      <c r="O34" s="33">
        <f>'M-ATW'!$H$866</f>
        <v>-43237.014869625673</v>
      </c>
      <c r="P34" s="33">
        <f>'M-ATW'!$H$867</f>
        <v>-37615.901888193563</v>
      </c>
      <c r="Q34" s="33">
        <f>'M-ATW'!$H$868</f>
        <v>-12415.326362434102</v>
      </c>
      <c r="R34" s="33">
        <f>'M-ATW'!$H$869</f>
        <v>165.00925931932855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4707.1993197525371</v>
      </c>
      <c r="W34" s="33">
        <f>'M-ATW'!$H$874</f>
        <v>0</v>
      </c>
      <c r="X34" s="33">
        <f>'M-ATW'!$H$875</f>
        <v>427.42783274153919</v>
      </c>
      <c r="Y34" s="17">
        <f t="shared" si="0"/>
        <v>-742386.84587729315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23787998.535690609</v>
      </c>
      <c r="C40" s="17">
        <f t="shared" si="1"/>
        <v>1960121.4211408237</v>
      </c>
      <c r="D40" s="17">
        <f t="shared" si="1"/>
        <v>5953831.9288674705</v>
      </c>
      <c r="E40" s="17">
        <f t="shared" si="1"/>
        <v>1291353.5327326171</v>
      </c>
      <c r="F40" s="17">
        <f t="shared" si="1"/>
        <v>421385.24549333879</v>
      </c>
      <c r="G40" s="17">
        <f t="shared" si="1"/>
        <v>6206732.880890728</v>
      </c>
      <c r="H40" s="17">
        <f t="shared" si="1"/>
        <v>476314.37577234016</v>
      </c>
      <c r="I40" s="17">
        <f t="shared" si="1"/>
        <v>865789.78197399736</v>
      </c>
      <c r="J40" s="17">
        <f t="shared" si="1"/>
        <v>0</v>
      </c>
      <c r="K40" s="17">
        <f t="shared" si="1"/>
        <v>0</v>
      </c>
      <c r="L40" s="17">
        <f t="shared" si="1"/>
        <v>11179848.434061477</v>
      </c>
      <c r="M40" s="17">
        <f t="shared" si="1"/>
        <v>14691423.351580117</v>
      </c>
      <c r="N40" s="17">
        <f t="shared" si="1"/>
        <v>1281549.8525698162</v>
      </c>
      <c r="O40" s="17">
        <f t="shared" si="1"/>
        <v>3936406.7073073462</v>
      </c>
      <c r="P40" s="17">
        <f t="shared" si="1"/>
        <v>3887422.7276509241</v>
      </c>
      <c r="Q40" s="17">
        <f t="shared" si="1"/>
        <v>1288893.3195443098</v>
      </c>
      <c r="R40" s="17">
        <f t="shared" si="1"/>
        <v>17932979.951334491</v>
      </c>
      <c r="S40" s="17">
        <f t="shared" si="1"/>
        <v>5883417.3311520247</v>
      </c>
      <c r="T40" s="17">
        <f t="shared" si="1"/>
        <v>10694202.962361967</v>
      </c>
      <c r="U40" s="17">
        <f t="shared" si="1"/>
        <v>11490370.989464469</v>
      </c>
      <c r="V40" s="17">
        <f t="shared" si="1"/>
        <v>202989.55413525988</v>
      </c>
      <c r="W40" s="17">
        <f t="shared" si="1"/>
        <v>96929565.490445644</v>
      </c>
      <c r="X40" s="17">
        <f t="shared" si="1"/>
        <v>-1223.4903984255316</v>
      </c>
      <c r="Y40" s="17">
        <f>SUM($B$8:$X$34)</f>
        <v>220361374.88377127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WPD South Wales in April 16 (Finals)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98141795.339674711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5924252.8058931669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9568.8996572106626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18477009.566563088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6078352.5871894686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6127.3195507290984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6379188.3267108118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8395.3081889799996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13145.938810260799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1429172.0043640691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29547275.97059162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461585.93861517403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30949391.806518167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152150.62361430004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144838.80627720439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13198.036318003198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0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3638562.0736185471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3205162.7299342249</v>
      </c>
      <c r="C56" s="7">
        <f>Input!C$187</f>
        <v>0</v>
      </c>
      <c r="D56" s="7">
        <f>Input!D$187</f>
        <v>0</v>
      </c>
      <c r="E56" s="33">
        <f>Input!E$187</f>
        <v>971007</v>
      </c>
      <c r="F56" s="33">
        <f>Input!F$187</f>
        <v>0</v>
      </c>
      <c r="G56" s="7">
        <f>Input!G$187</f>
        <v>0</v>
      </c>
      <c r="H56" s="33">
        <f>Summary!B$46</f>
        <v>3205162.7299342249</v>
      </c>
      <c r="I56" s="10"/>
    </row>
    <row r="57" spans="1:9" x14ac:dyDescent="0.25">
      <c r="A57" s="11" t="s">
        <v>172</v>
      </c>
      <c r="B57" s="7">
        <f>Input!B$191</f>
        <v>168432.07652078848</v>
      </c>
      <c r="C57" s="7">
        <f>Input!C$191</f>
        <v>176248.8193152379</v>
      </c>
      <c r="D57" s="7">
        <f>Input!D$191</f>
        <v>0</v>
      </c>
      <c r="E57" s="33">
        <f>Input!E$191</f>
        <v>56457</v>
      </c>
      <c r="F57" s="33">
        <f>Input!F$191</f>
        <v>0</v>
      </c>
      <c r="G57" s="7">
        <f>Input!G$191</f>
        <v>0</v>
      </c>
      <c r="H57" s="33">
        <f>Summary!B$50</f>
        <v>344680.89583602641</v>
      </c>
      <c r="I57" s="10"/>
    </row>
    <row r="58" spans="1:9" x14ac:dyDescent="0.25">
      <c r="A58" s="11" t="s">
        <v>211</v>
      </c>
      <c r="B58" s="7">
        <f>Input!B$195</f>
        <v>3505.0914495277148</v>
      </c>
      <c r="C58" s="7">
        <f>Input!C$195</f>
        <v>0</v>
      </c>
      <c r="D58" s="7">
        <f>Input!D$195</f>
        <v>0</v>
      </c>
      <c r="E58" s="33">
        <f>Input!E$195</f>
        <v>1037</v>
      </c>
      <c r="F58" s="33">
        <f>Input!F$195</f>
        <v>0</v>
      </c>
      <c r="G58" s="7">
        <f>Input!G$195</f>
        <v>0</v>
      </c>
      <c r="H58" s="33">
        <f>Summary!B$54</f>
        <v>3505.0914495277148</v>
      </c>
      <c r="I58" s="10"/>
    </row>
    <row r="59" spans="1:9" x14ac:dyDescent="0.25">
      <c r="A59" s="11" t="s">
        <v>173</v>
      </c>
      <c r="B59" s="7">
        <f>Input!B$199</f>
        <v>817701.8606186664</v>
      </c>
      <c r="C59" s="7">
        <f>Input!C$199</f>
        <v>0</v>
      </c>
      <c r="D59" s="7">
        <f>Input!D$199</f>
        <v>0</v>
      </c>
      <c r="E59" s="33">
        <f>Input!E$199</f>
        <v>63748</v>
      </c>
      <c r="F59" s="33">
        <f>Input!F$199</f>
        <v>0</v>
      </c>
      <c r="G59" s="7">
        <f>Input!G$199</f>
        <v>0</v>
      </c>
      <c r="H59" s="33">
        <f>Summary!B$58</f>
        <v>817701.8606186664</v>
      </c>
      <c r="I59" s="10"/>
    </row>
    <row r="60" spans="1:9" x14ac:dyDescent="0.25">
      <c r="A60" s="11" t="s">
        <v>174</v>
      </c>
      <c r="B60" s="7">
        <f>Input!B$203</f>
        <v>207965.46343121142</v>
      </c>
      <c r="C60" s="7">
        <f>Input!C$203</f>
        <v>92559.878365028504</v>
      </c>
      <c r="D60" s="7">
        <f>Input!D$203</f>
        <v>0</v>
      </c>
      <c r="E60" s="33">
        <f>Input!E$203</f>
        <v>13464</v>
      </c>
      <c r="F60" s="33">
        <f>Input!F$203</f>
        <v>0</v>
      </c>
      <c r="G60" s="7">
        <f>Input!G$203</f>
        <v>0</v>
      </c>
      <c r="H60" s="33">
        <f>Summary!B$62</f>
        <v>300525.34179623995</v>
      </c>
      <c r="I60" s="10"/>
    </row>
    <row r="61" spans="1:9" x14ac:dyDescent="0.25">
      <c r="A61" s="11" t="s">
        <v>212</v>
      </c>
      <c r="B61" s="7">
        <f>Input!B$207</f>
        <v>2172.8083513223755</v>
      </c>
      <c r="C61" s="7">
        <f>Input!C$207</f>
        <v>0</v>
      </c>
      <c r="D61" s="7">
        <f>Input!D$207</f>
        <v>0</v>
      </c>
      <c r="E61" s="33">
        <f>Input!E$207</f>
        <v>293</v>
      </c>
      <c r="F61" s="33">
        <f>Input!F$207</f>
        <v>0</v>
      </c>
      <c r="G61" s="7">
        <f>Input!G$207</f>
        <v>0</v>
      </c>
      <c r="H61" s="33">
        <f>Summary!B$66</f>
        <v>2172.8083513223755</v>
      </c>
      <c r="I61" s="10"/>
    </row>
    <row r="62" spans="1:9" x14ac:dyDescent="0.25">
      <c r="A62" s="11" t="s">
        <v>175</v>
      </c>
      <c r="B62" s="7">
        <f>Input!B$211</f>
        <v>235574.78267144001</v>
      </c>
      <c r="C62" s="7">
        <f>Input!C$211</f>
        <v>62165.69996736</v>
      </c>
      <c r="D62" s="7">
        <f>Input!D$211</f>
        <v>0</v>
      </c>
      <c r="E62" s="33">
        <f>Input!E$211</f>
        <v>3072.5413698630141</v>
      </c>
      <c r="F62" s="33">
        <f>Input!F$211</f>
        <v>0</v>
      </c>
      <c r="G62" s="7">
        <f>Input!G$211</f>
        <v>0</v>
      </c>
      <c r="H62" s="33">
        <f>Summary!B$70</f>
        <v>297740.48263879999</v>
      </c>
      <c r="I62" s="10"/>
    </row>
    <row r="63" spans="1:9" x14ac:dyDescent="0.25">
      <c r="A63" s="11" t="s">
        <v>176</v>
      </c>
      <c r="B63" s="7">
        <f>Input!B$215</f>
        <v>338.15233079999996</v>
      </c>
      <c r="C63" s="7">
        <f>Input!C$215</f>
        <v>91.772653520000006</v>
      </c>
      <c r="D63" s="7">
        <f>Input!D$215</f>
        <v>0</v>
      </c>
      <c r="E63" s="33">
        <f>Input!E$215</f>
        <v>2.601643835616438</v>
      </c>
      <c r="F63" s="33">
        <f>Input!F$215</f>
        <v>0</v>
      </c>
      <c r="G63" s="7">
        <f>Input!G$215</f>
        <v>0</v>
      </c>
      <c r="H63" s="33">
        <f>Summary!B$74</f>
        <v>429.92498431999996</v>
      </c>
      <c r="I63" s="10"/>
    </row>
    <row r="64" spans="1:9" x14ac:dyDescent="0.25">
      <c r="A64" s="11" t="s">
        <v>192</v>
      </c>
      <c r="B64" s="7">
        <f>Input!B$217</f>
        <v>499.31424751999998</v>
      </c>
      <c r="C64" s="7">
        <f>Input!C$217</f>
        <v>150.62396799999999</v>
      </c>
      <c r="D64" s="7">
        <f>Input!D$217</f>
        <v>0</v>
      </c>
      <c r="E64" s="33">
        <f>Input!E$217</f>
        <v>8.4553424657534251</v>
      </c>
      <c r="F64" s="33">
        <f>Input!F$217</f>
        <v>0</v>
      </c>
      <c r="G64" s="7">
        <f>Input!G$217</f>
        <v>0</v>
      </c>
      <c r="H64" s="33">
        <f>Summary!B$76</f>
        <v>649.93821551999997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5279.1012755316679</v>
      </c>
      <c r="C66" s="7">
        <f>Input!C$223</f>
        <v>34617.783102812595</v>
      </c>
      <c r="D66" s="7">
        <f>Input!D$223</f>
        <v>26054.910939077985</v>
      </c>
      <c r="E66" s="33">
        <f>Input!E$223</f>
        <v>927.69077239940771</v>
      </c>
      <c r="F66" s="33">
        <f>Input!F$223</f>
        <v>0</v>
      </c>
      <c r="G66" s="7">
        <f>Input!G$223</f>
        <v>0</v>
      </c>
      <c r="H66" s="33">
        <f>Summary!B$82</f>
        <v>65951.795317422249</v>
      </c>
      <c r="I66" s="10"/>
    </row>
    <row r="67" spans="1:9" x14ac:dyDescent="0.25">
      <c r="A67" s="11" t="s">
        <v>179</v>
      </c>
      <c r="B67" s="7">
        <f>Input!B$227</f>
        <v>111540.41362125706</v>
      </c>
      <c r="C67" s="7">
        <f>Input!C$227</f>
        <v>706925.83359905577</v>
      </c>
      <c r="D67" s="7">
        <f>Input!D$227</f>
        <v>527704.05499734473</v>
      </c>
      <c r="E67" s="33">
        <f>Input!E$227</f>
        <v>3949.7678577375791</v>
      </c>
      <c r="F67" s="33">
        <f>Input!F$227</f>
        <v>639038.61116364703</v>
      </c>
      <c r="G67" s="7">
        <f>Input!G$227</f>
        <v>112353.99999999999</v>
      </c>
      <c r="H67" s="33">
        <f>Summary!B$86</f>
        <v>1346170.3022176577</v>
      </c>
      <c r="I67" s="10"/>
    </row>
    <row r="68" spans="1:9" x14ac:dyDescent="0.25">
      <c r="A68" s="11" t="s">
        <v>180</v>
      </c>
      <c r="B68" s="7">
        <f>Input!B$231</f>
        <v>1995.7188337403722</v>
      </c>
      <c r="C68" s="7">
        <f>Input!C$231</f>
        <v>12147.002675183587</v>
      </c>
      <c r="D68" s="7">
        <f>Input!D$231</f>
        <v>9172.187983784439</v>
      </c>
      <c r="E68" s="33">
        <f>Input!E$231</f>
        <v>30.398356164383564</v>
      </c>
      <c r="F68" s="33">
        <f>Input!F$231</f>
        <v>11948.640547945208</v>
      </c>
      <c r="G68" s="7">
        <f>Input!G$231</f>
        <v>3150</v>
      </c>
      <c r="H68" s="33">
        <f>Summary!B$90</f>
        <v>23314.909492708397</v>
      </c>
      <c r="I68" s="10"/>
    </row>
    <row r="69" spans="1:9" x14ac:dyDescent="0.25">
      <c r="A69" s="11" t="s">
        <v>193</v>
      </c>
      <c r="B69" s="7">
        <f>Input!B$234</f>
        <v>156347.15462541406</v>
      </c>
      <c r="C69" s="7">
        <f>Input!C$234</f>
        <v>946441.42007138324</v>
      </c>
      <c r="D69" s="7">
        <f>Input!D$234</f>
        <v>887418.71046992275</v>
      </c>
      <c r="E69" s="33">
        <f>Input!E$234</f>
        <v>633.54465753424665</v>
      </c>
      <c r="F69" s="33">
        <f>Input!F$234</f>
        <v>691693.13448140887</v>
      </c>
      <c r="G69" s="7">
        <f>Input!G$234</f>
        <v>139454</v>
      </c>
      <c r="H69" s="33">
        <f>Summary!B$93</f>
        <v>1990207.2851667202</v>
      </c>
      <c r="I69" s="10"/>
    </row>
    <row r="70" spans="1:9" x14ac:dyDescent="0.25">
      <c r="A70" s="11" t="s">
        <v>213</v>
      </c>
      <c r="B70" s="7">
        <f>Input!B$237</f>
        <v>6838.2302748000011</v>
      </c>
      <c r="C70" s="7">
        <f>Input!C$237</f>
        <v>0</v>
      </c>
      <c r="D70" s="7">
        <f>Input!D$237</f>
        <v>0</v>
      </c>
      <c r="E70" s="33">
        <f>Input!E$237</f>
        <v>517.09818797125251</v>
      </c>
      <c r="F70" s="33">
        <f>Input!F$237</f>
        <v>0</v>
      </c>
      <c r="G70" s="7">
        <f>Input!G$237</f>
        <v>0</v>
      </c>
      <c r="H70" s="33">
        <f>Summary!B$96</f>
        <v>6838.2302748000011</v>
      </c>
      <c r="I70" s="10"/>
    </row>
    <row r="71" spans="1:9" x14ac:dyDescent="0.25">
      <c r="A71" s="11" t="s">
        <v>214</v>
      </c>
      <c r="B71" s="7">
        <f>Input!B$241</f>
        <v>5704.5610979599996</v>
      </c>
      <c r="C71" s="7">
        <f>Input!C$241</f>
        <v>0</v>
      </c>
      <c r="D71" s="7">
        <f>Input!D$241</f>
        <v>0</v>
      </c>
      <c r="E71" s="33">
        <f>Input!E$241</f>
        <v>753.51467468962664</v>
      </c>
      <c r="F71" s="33">
        <f>Input!F$241</f>
        <v>0</v>
      </c>
      <c r="G71" s="7">
        <f>Input!G$241</f>
        <v>0</v>
      </c>
      <c r="H71" s="33">
        <f>Summary!B$100</f>
        <v>5704.5610979599996</v>
      </c>
      <c r="I71" s="10"/>
    </row>
    <row r="72" spans="1:9" x14ac:dyDescent="0.25">
      <c r="A72" s="11" t="s">
        <v>215</v>
      </c>
      <c r="B72" s="7">
        <f>Input!B$245</f>
        <v>348.04948095999998</v>
      </c>
      <c r="C72" s="7">
        <f>Input!C$245</f>
        <v>0</v>
      </c>
      <c r="D72" s="7">
        <f>Input!D$245</f>
        <v>0</v>
      </c>
      <c r="E72" s="33">
        <f>Input!E$245</f>
        <v>84.506318656780579</v>
      </c>
      <c r="F72" s="33">
        <f>Input!F$245</f>
        <v>0</v>
      </c>
      <c r="G72" s="7">
        <f>Input!G$245</f>
        <v>0</v>
      </c>
      <c r="H72" s="33">
        <f>Summary!B$104</f>
        <v>348.04948095999998</v>
      </c>
      <c r="I72" s="10"/>
    </row>
    <row r="73" spans="1:9" x14ac:dyDescent="0.25">
      <c r="A73" s="11" t="s">
        <v>216</v>
      </c>
      <c r="B73" s="7">
        <f>Input!B$249</f>
        <v>0</v>
      </c>
      <c r="C73" s="7">
        <f>Input!C$249</f>
        <v>0</v>
      </c>
      <c r="D73" s="7">
        <f>Input!D$249</f>
        <v>0</v>
      </c>
      <c r="E73" s="33">
        <f>Input!E$249</f>
        <v>1.0060276030569115</v>
      </c>
      <c r="F73" s="33">
        <f>Input!F$249</f>
        <v>0</v>
      </c>
      <c r="G73" s="7">
        <f>Input!G$249</f>
        <v>0</v>
      </c>
      <c r="H73" s="33">
        <f>Summary!B$108</f>
        <v>0</v>
      </c>
      <c r="I73" s="10"/>
    </row>
    <row r="74" spans="1:9" x14ac:dyDescent="0.25">
      <c r="A74" s="11" t="s">
        <v>217</v>
      </c>
      <c r="B74" s="7">
        <f>Input!B$253</f>
        <v>5996.7525275199996</v>
      </c>
      <c r="C74" s="7">
        <f>Input!C$253</f>
        <v>35365.621948640008</v>
      </c>
      <c r="D74" s="7">
        <f>Input!D$253</f>
        <v>97688.616711639974</v>
      </c>
      <c r="E74" s="33">
        <f>Input!E$253</f>
        <v>26.156717679479698</v>
      </c>
      <c r="F74" s="33">
        <f>Input!F$253</f>
        <v>0</v>
      </c>
      <c r="G74" s="7">
        <f>Input!G$253</f>
        <v>0</v>
      </c>
      <c r="H74" s="33">
        <f>Summary!B$112</f>
        <v>139050.99118779998</v>
      </c>
      <c r="I74" s="10"/>
    </row>
    <row r="75" spans="1:9" x14ac:dyDescent="0.25">
      <c r="A75" s="11" t="s">
        <v>181</v>
      </c>
      <c r="B75" s="7">
        <f>Input!B$257</f>
        <v>1381.6104318517782</v>
      </c>
      <c r="C75" s="7">
        <f>Input!C$257</f>
        <v>0</v>
      </c>
      <c r="D75" s="7">
        <f>Input!D$257</f>
        <v>0</v>
      </c>
      <c r="E75" s="33">
        <f>Input!E$257</f>
        <v>130.78358839739849</v>
      </c>
      <c r="F75" s="33">
        <f>Input!F$257</f>
        <v>0</v>
      </c>
      <c r="G75" s="7">
        <f>Input!G$257</f>
        <v>0</v>
      </c>
      <c r="H75" s="33">
        <f>Summary!B$116</f>
        <v>1381.6104318517782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21344.028547892263</v>
      </c>
      <c r="C77" s="7">
        <f>Input!C$264</f>
        <v>0</v>
      </c>
      <c r="D77" s="7">
        <f>Input!D$264</f>
        <v>0</v>
      </c>
      <c r="E77" s="33">
        <f>Input!E$264</f>
        <v>146.88003004630912</v>
      </c>
      <c r="F77" s="33">
        <f>Input!F$264</f>
        <v>0</v>
      </c>
      <c r="G77" s="7">
        <f>Input!G$264</f>
        <v>1514</v>
      </c>
      <c r="H77" s="33">
        <f>Summary!B$123</f>
        <v>21344.028547892263</v>
      </c>
      <c r="I77" s="10"/>
    </row>
    <row r="78" spans="1:9" x14ac:dyDescent="0.25">
      <c r="A78" s="11" t="s">
        <v>184</v>
      </c>
      <c r="B78" s="7">
        <f>Input!B$268</f>
        <v>176.9278279104434</v>
      </c>
      <c r="C78" s="7">
        <f>Input!C$268</f>
        <v>1131.9291490942144</v>
      </c>
      <c r="D78" s="7">
        <f>Input!D$268</f>
        <v>1196.8820062756456</v>
      </c>
      <c r="E78" s="33">
        <f>Input!E$268</f>
        <v>11.066303633626028</v>
      </c>
      <c r="F78" s="33">
        <f>Input!F$268</f>
        <v>0</v>
      </c>
      <c r="G78" s="7">
        <f>Input!G$268</f>
        <v>404</v>
      </c>
      <c r="H78" s="33">
        <f>Summary!B$127</f>
        <v>2505.7389832803037</v>
      </c>
      <c r="I78" s="10"/>
    </row>
    <row r="79" spans="1:9" x14ac:dyDescent="0.25">
      <c r="A79" s="11" t="s">
        <v>185</v>
      </c>
      <c r="B79" s="7">
        <f>Input!B$272</f>
        <v>163.46818453135461</v>
      </c>
      <c r="C79" s="7">
        <f>Input!C$272</f>
        <v>0</v>
      </c>
      <c r="D79" s="7">
        <f>Input!D$272</f>
        <v>0</v>
      </c>
      <c r="E79" s="33">
        <f>Input!E$272</f>
        <v>1.0060276030569115</v>
      </c>
      <c r="F79" s="33">
        <f>Input!F$272</f>
        <v>0</v>
      </c>
      <c r="G79" s="7">
        <f>Input!G$272</f>
        <v>0</v>
      </c>
      <c r="H79" s="33">
        <f>Summary!B$131</f>
        <v>163.46818453135461</v>
      </c>
      <c r="I79" s="10"/>
    </row>
    <row r="80" spans="1:9" x14ac:dyDescent="0.25">
      <c r="A80" s="11" t="s">
        <v>186</v>
      </c>
      <c r="B80" s="7">
        <f>Input!B$275</f>
        <v>0</v>
      </c>
      <c r="C80" s="7">
        <f>Input!C$275</f>
        <v>0</v>
      </c>
      <c r="D80" s="7">
        <f>Input!D$275</f>
        <v>0</v>
      </c>
      <c r="E80" s="33">
        <f>Input!E$275</f>
        <v>0</v>
      </c>
      <c r="F80" s="33">
        <f>Input!F$275</f>
        <v>0</v>
      </c>
      <c r="G80" s="7">
        <f>Input!G$275</f>
        <v>0</v>
      </c>
      <c r="H80" s="33">
        <f>Summary!B$134</f>
        <v>0</v>
      </c>
      <c r="I80" s="10"/>
    </row>
    <row r="81" spans="1:9" x14ac:dyDescent="0.25">
      <c r="A81" s="11" t="s">
        <v>194</v>
      </c>
      <c r="B81" s="7">
        <f>Input!B$278</f>
        <v>108095.05131667118</v>
      </c>
      <c r="C81" s="7">
        <f>Input!C$278</f>
        <v>0</v>
      </c>
      <c r="D81" s="7">
        <f>Input!D$278</f>
        <v>0</v>
      </c>
      <c r="E81" s="33">
        <f>Input!E$278</f>
        <v>53</v>
      </c>
      <c r="F81" s="33">
        <f>Input!F$278</f>
        <v>0</v>
      </c>
      <c r="G81" s="7">
        <f>Input!G$278</f>
        <v>1218</v>
      </c>
      <c r="H81" s="33">
        <f>Summary!B$137</f>
        <v>108095.05131667118</v>
      </c>
      <c r="I81" s="10"/>
    </row>
    <row r="82" spans="1:9" x14ac:dyDescent="0.25">
      <c r="A82" s="11" t="s">
        <v>195</v>
      </c>
      <c r="B82" s="7">
        <f>Input!B$281</f>
        <v>12657.308844516067</v>
      </c>
      <c r="C82" s="7">
        <f>Input!C$281</f>
        <v>57665.426178566748</v>
      </c>
      <c r="D82" s="7">
        <f>Input!D$281</f>
        <v>64974.522800770712</v>
      </c>
      <c r="E82" s="33">
        <f>Input!E$281</f>
        <v>33</v>
      </c>
      <c r="F82" s="33">
        <f>Input!F$281</f>
        <v>0</v>
      </c>
      <c r="G82" s="7">
        <f>Input!G$281</f>
        <v>532</v>
      </c>
      <c r="H82" s="33">
        <f>Summary!B$140</f>
        <v>135297.25782385352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3.3008647001867391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112.7470864785256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3.3008647001867391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76.669897767757192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3.3008647001867391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40.691734997994374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2.9833692282761834</v>
      </c>
      <c r="C147" s="6">
        <f>C$57/IF(B$88="kVA",IF(F$57,F$57,1),IF(B$88="MPAN",IF(E$57,E$57,1),IF(H$57,H$57,1)))</f>
        <v>3.121824030948118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116.71106595387468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2.9833692282761834</v>
      </c>
      <c r="C148" s="6">
        <f>C$57/IF(B$88="kVA",IF(F$57,F$57,1),IF(B$88="MPAN",IF(E$57,E$57,1),IF(H$57,H$57,1)))</f>
        <v>3.121824030948118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79.349551320599915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2.9833692282761834</v>
      </c>
      <c r="C149" s="6">
        <f>C$57/IF(B$88="kVA",IF(F$57,F$57,1),IF(B$88="MPAN",IF(E$57,E$57,1),IF(H$57,H$57,1)))</f>
        <v>3.121824030948118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42.138589696765685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3.3800303274134182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10.647095531352269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3.3800303274134182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7.2332649006647154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3.3800303274134182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3.8532345732512967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12.827098271611131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301.58915480507159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12.827098271611131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205.03444771367086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12.827098271611131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108.9010535704185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15.446038579264069</v>
      </c>
      <c r="C159" s="6">
        <f>C$60/IF(B$91="kVA",IF(F$60,F$60,1),IF(B$91="MPAN",IF(E$60,E$60,1),IF(H$60,H$60,1)))</f>
        <v>6.87461960524573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491.37522354468314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15.446038579264069</v>
      </c>
      <c r="C160" s="6">
        <f>C$60/IF(B$91="kVA",IF(F$60,F$60,1),IF(B$91="MPAN",IF(E$60,E$60,1),IF(H$60,H$60,1)))</f>
        <v>6.87461960524573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334.05136907333065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15.446038579264069</v>
      </c>
      <c r="C161" s="6">
        <f>C$60/IF(B$91="kVA",IF(F$60,F$60,1),IF(B$91="MPAN",IF(E$60,E$60,1),IF(H$60,H$60,1)))</f>
        <v>6.87461960524573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177.45060234120123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7.4157281615098141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23.878644680061601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7.4157281615098141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16.240444673706492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7.4157281615098141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8.6022446673513855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76.670988056360287</v>
      </c>
      <c r="C167" s="6">
        <f>C$62/IF(B$93="kVA",IF(F$62,F$62,1),IF(B$93="MPAN",IF(E$62,E$62,1),IF(H$62,H$62,1)))</f>
        <v>20.232664912867094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2185.2156766266448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76.670988056360287</v>
      </c>
      <c r="C168" s="6">
        <f>C$62/IF(B$93="kVA",IF(F$62,F$62,1),IF(B$93="MPAN",IF(E$62,E$62,1),IF(H$62,H$62,1)))</f>
        <v>20.232664912867094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1485.3207013989945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76.670988056360287</v>
      </c>
      <c r="C169" s="6">
        <f>C$62/IF(B$93="kVA",IF(F$62,F$62,1),IF(B$93="MPAN",IF(E$62,E$62,1),IF(H$62,H$62,1)))</f>
        <v>20.232664912867094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788.67506569359875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129.97641190185342</v>
      </c>
      <c r="C171" s="6">
        <f>C$63/IF(B$94="kVA",IF(F$63,F$63,1),IF(B$94="MPAN",IF(E$63,E$63,1),IF(H$63,H$63,1)))</f>
        <v>35.274872088037078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3481.8457989482854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59.053107492968692</v>
      </c>
      <c r="C173" s="6">
        <f>C$64/IF(B$95="kVA",IF(F$64,F$64,1),IF(B$95="MPAN",IF(E$64,E$64,1),IF(H$64,H$64,1)))</f>
        <v>17.814058816667746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1898.257519364593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5.6905829319371577</v>
      </c>
      <c r="C179" s="6">
        <f>C$66/IF(B$97="kVA",IF(F$66,F$66,1),IF(B$97="MPAN",IF(E$66,E$66,1),IF(H$66,H$66,1)))</f>
        <v>37.316080026619325</v>
      </c>
      <c r="D179" s="6">
        <f>D$66/IF(B$97="kVA",IF(F$66,F$66,1),IF(B$97="MPAN",IF(E$66,E$66,1),IF(H$66,H$66,1)))</f>
        <v>28.085771373675271</v>
      </c>
      <c r="E179" s="6">
        <f>E$66/IF(B$97="kVA",IF(F$66,F$66,1),IF(B$97="MPAN",IF(E$66,E$66,1),IF(H$66,H$66,1)))</f>
        <v>1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1610.6254388608322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5.6905829319371577</v>
      </c>
      <c r="C180" s="6">
        <f>C$66/IF(B$97="kVA",IF(F$66,F$66,1),IF(B$97="MPAN",IF(E$66,E$66,1),IF(H$66,H$66,1)))</f>
        <v>37.316080026619325</v>
      </c>
      <c r="D180" s="6">
        <f>D$66/IF(B$97="kVA",IF(F$66,F$66,1),IF(B$97="MPAN",IF(E$66,E$66,1),IF(H$66,H$66,1)))</f>
        <v>28.085771373675271</v>
      </c>
      <c r="E180" s="6">
        <f>E$66/IF(B$97="kVA",IF(F$66,F$66,1),IF(B$97="MPAN",IF(E$66,E$66,1),IF(H$66,H$66,1)))</f>
        <v>1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1095.028860768791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5.6905829319371577</v>
      </c>
      <c r="C181" s="6">
        <f>C$66/IF(B$97="kVA",IF(F$66,F$66,1),IF(B$97="MPAN",IF(E$66,E$66,1),IF(H$66,H$66,1)))</f>
        <v>37.316080026619325</v>
      </c>
      <c r="D181" s="6">
        <f>D$66/IF(B$97="kVA",IF(F$66,F$66,1),IF(B$97="MPAN",IF(E$66,E$66,1),IF(H$66,H$66,1)))</f>
        <v>28.085771373675271</v>
      </c>
      <c r="E181" s="6">
        <f>E$66/IF(B$97="kVA",IF(F$66,F$66,1),IF(B$97="MPAN",IF(E$66,E$66,1),IF(H$66,H$66,1)))</f>
        <v>1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581.46703252230805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0.1745440911905923</v>
      </c>
      <c r="C183" s="6">
        <f>C$67/IF(B$98="kVA",IF(F$67,F$67,1),IF(B$98="MPAN",IF(E$67,E$67,1),IF(H$67,H$67,1)))</f>
        <v>1.1062333656362182</v>
      </c>
      <c r="D183" s="6">
        <f>D$67/IF(B$98="kVA",IF(F$67,F$67,1),IF(B$98="MPAN",IF(E$67,E$67,1),IF(H$67,H$67,1)))</f>
        <v>0.82577804498609331</v>
      </c>
      <c r="E183" s="6">
        <f>E$67/IF(B$98="kVA",IF(F$67,F$67,1),IF(B$98="MPAN",IF(E$67,E$67,1),IF(H$67,H$67,1)))</f>
        <v>6.1807968857238741E-3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0.17581723238195388</v>
      </c>
      <c r="H183" s="35">
        <f>0.01*Input!F$58*(Adjust!$E$263*E183+Adjust!$F$263*F183)+10*(Adjust!$B$263*B183+Adjust!$C$263*C183+Adjust!$D$263*D183+Adjust!$G$263*G183)</f>
        <v>50.04539283611075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0.1745440911905923</v>
      </c>
      <c r="C184" s="6">
        <f>C$67/IF(B$98="kVA",IF(F$67,F$67,1),IF(B$98="MPAN",IF(E$67,E$67,1),IF(H$67,H$67,1)))</f>
        <v>1.1062333656362182</v>
      </c>
      <c r="D184" s="6">
        <f>D$67/IF(B$98="kVA",IF(F$67,F$67,1),IF(B$98="MPAN",IF(E$67,E$67,1),IF(H$67,H$67,1)))</f>
        <v>0.82577804498609331</v>
      </c>
      <c r="E184" s="6">
        <f>E$67/IF(B$98="kVA",IF(F$67,F$67,1),IF(B$98="MPAN",IF(E$67,E$67,1),IF(H$67,H$67,1)))</f>
        <v>6.1807968857238741E-3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0.17581723238195388</v>
      </c>
      <c r="H184" s="35">
        <f>0.01*Input!F$58*(Adjust!$E$264*E184+Adjust!$F$264*F184)+10*(Adjust!$B$264*B184+Adjust!$C$264*C184+Adjust!$D$264*D184+Adjust!$G$264*G184)</f>
        <v>34.0211273706431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0.1745440911905923</v>
      </c>
      <c r="C185" s="6">
        <f>C$67/IF(B$98="kVA",IF(F$67,F$67,1),IF(B$98="MPAN",IF(E$67,E$67,1),IF(H$67,H$67,1)))</f>
        <v>1.1062333656362182</v>
      </c>
      <c r="D185" s="6">
        <f>D$67/IF(B$98="kVA",IF(F$67,F$67,1),IF(B$98="MPAN",IF(E$67,E$67,1),IF(H$67,H$67,1)))</f>
        <v>0.82577804498609331</v>
      </c>
      <c r="E185" s="6">
        <f>E$67/IF(B$98="kVA",IF(F$67,F$67,1),IF(B$98="MPAN",IF(E$67,E$67,1),IF(H$67,H$67,1)))</f>
        <v>6.1807968857238741E-3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0.17581723238195388</v>
      </c>
      <c r="H185" s="35">
        <f>0.01*Input!F$58*(Adjust!$E$265*E185+Adjust!$F$265*F185)+10*(Adjust!$B$265*B185+Adjust!$C$265*C185+Adjust!$D$265*D185+Adjust!$G$265*G185)</f>
        <v>18.077352485713362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0.1670247611627729</v>
      </c>
      <c r="C187" s="6">
        <f>C$68/IF(B$99="kVA",IF(F$68,F$68,1),IF(B$99="MPAN",IF(E$68,E$68,1),IF(H$68,H$68,1)))</f>
        <v>1.016601229775256</v>
      </c>
      <c r="D187" s="6">
        <f>D$68/IF(B$99="kVA",IF(F$68,F$68,1),IF(B$99="MPAN",IF(E$68,E$68,1),IF(H$68,H$68,1)))</f>
        <v>0.7676344389958043</v>
      </c>
      <c r="E187" s="6">
        <f>E$68/IF(B$99="kVA",IF(F$68,F$68,1),IF(B$99="MPAN",IF(E$68,E$68,1),IF(H$68,H$68,1)))</f>
        <v>2.5440849142968928E-3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0.26362831715962043</v>
      </c>
      <c r="H187" s="35">
        <f>0.01*Input!F$58*(Adjust!$E$267*E187+Adjust!$F$267*F187)+10*(Adjust!$B$267*B187+Adjust!$C$267*C187+Adjust!$D$267*D187+Adjust!$G$267*G187)</f>
        <v>43.540414759667897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0.1670247611627729</v>
      </c>
      <c r="C188" s="6">
        <f>C$68/IF(B$99="kVA",IF(F$68,F$68,1),IF(B$99="MPAN",IF(E$68,E$68,1),IF(H$68,H$68,1)))</f>
        <v>1.016601229775256</v>
      </c>
      <c r="D188" s="6">
        <f>D$68/IF(B$99="kVA",IF(F$68,F$68,1),IF(B$99="MPAN",IF(E$68,E$68,1),IF(H$68,H$68,1)))</f>
        <v>0.7676344389958043</v>
      </c>
      <c r="E188" s="6">
        <f>E$68/IF(B$99="kVA",IF(F$68,F$68,1),IF(B$99="MPAN",IF(E$68,E$68,1),IF(H$68,H$68,1)))</f>
        <v>2.5440849142968928E-3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0.26362831715962043</v>
      </c>
      <c r="H188" s="35">
        <f>0.01*Input!F$58*(Adjust!$E$268*E188+Adjust!$F$268*F188)+10*(Adjust!$B$268*B188+Adjust!$C$268*C188+Adjust!$D$268*D188+Adjust!$G$268*G188)</f>
        <v>23.959133895890666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0.22603542934199286</v>
      </c>
      <c r="C190" s="6">
        <f>C$69/IF(B$100="kVA",IF(F$69,F$69,1),IF(B$100="MPAN",IF(E$69,E$69,1),IF(H$69,H$69,1)))</f>
        <v>1.368296680840948</v>
      </c>
      <c r="D190" s="6">
        <f>D$69/IF(B$100="kVA",IF(F$69,F$69,1),IF(B$100="MPAN",IF(E$69,E$69,1),IF(H$69,H$69,1)))</f>
        <v>1.2829659081917266</v>
      </c>
      <c r="E190" s="6">
        <f>E$69/IF(B$100="kVA",IF(F$69,F$69,1),IF(B$100="MPAN",IF(E$69,E$69,1),IF(H$69,H$69,1)))</f>
        <v>9.1593312981086829E-4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0.20161252591375578</v>
      </c>
      <c r="H190" s="35">
        <f>0.01*Input!F$58*(Adjust!$E$270*E190+Adjust!$F$270*F190)+10*(Adjust!$B$270*B190+Adjust!$C$270*C190+Adjust!$D$270*D190+Adjust!$G$270*G190)</f>
        <v>49.606523826458528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0.22603542934199286</v>
      </c>
      <c r="C191" s="6">
        <f>C$69/IF(B$100="kVA",IF(F$69,F$69,1),IF(B$100="MPAN",IF(E$69,E$69,1),IF(H$69,H$69,1)))</f>
        <v>1.368296680840948</v>
      </c>
      <c r="D191" s="6">
        <f>D$69/IF(B$100="kVA",IF(F$69,F$69,1),IF(B$100="MPAN",IF(E$69,E$69,1),IF(H$69,H$69,1)))</f>
        <v>1.2829659081917266</v>
      </c>
      <c r="E191" s="6">
        <f>E$69/IF(B$100="kVA",IF(F$69,F$69,1),IF(B$100="MPAN",IF(E$69,E$69,1),IF(H$69,H$69,1)))</f>
        <v>9.1593312981086829E-4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0.20161252591375578</v>
      </c>
      <c r="H191" s="35">
        <f>0.01*Input!F$58*(Adjust!$E$271*E191+Adjust!$F$271*F191)+10*(Adjust!$B$271*B191+Adjust!$C$271*C191+Adjust!$D$271*D191+Adjust!$G$271*G191)</f>
        <v>32.802555324993712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7.5618715251056123E-2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24.18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7.5618715251056123E-2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16.439999999999998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7.5618715251056123E-2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8.73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0.1320898596316358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26.63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0.1320898596316358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18.11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0.1320898596316358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9.6199999999999992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0.2427997261300113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38.54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0.2427997261300113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26.200000000000003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0.2427997261300113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13.919999999999998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0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1.0060276030569115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0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0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1.0060276030569115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0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0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1.0060276030569115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0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4.3126283935803693E-2</v>
      </c>
      <c r="C209" s="6">
        <f>C$74/IF(B$105="kVA",IF(F$74,F$74,1),IF(B$105="MPAN",IF(E$74,E$74,1),IF(H$74,H$74,1)))</f>
        <v>0.25433563361569844</v>
      </c>
      <c r="D209" s="6">
        <f>D$74/IF(B$105="kVA",IF(F$74,F$74,1),IF(B$105="MPAN",IF(E$74,E$74,1),IF(H$74,H$74,1)))</f>
        <v>0.7025380824484978</v>
      </c>
      <c r="E209" s="6">
        <f>E$74/IF(B$105="kVA",IF(F$74,F$74,1),IF(B$105="MPAN",IF(E$74,E$74,1),IF(H$74,H$74,1)))</f>
        <v>1.8810881861426549E-4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27.681977085923783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4.3126283935803693E-2</v>
      </c>
      <c r="C210" s="6">
        <f>C$74/IF(B$105="kVA",IF(F$74,F$74,1),IF(B$105="MPAN",IF(E$74,E$74,1),IF(H$74,H$74,1)))</f>
        <v>0.25433563361569844</v>
      </c>
      <c r="D210" s="6">
        <f>D$74/IF(B$105="kVA",IF(F$74,F$74,1),IF(B$105="MPAN",IF(E$74,E$74,1),IF(H$74,H$74,1)))</f>
        <v>0.7025380824484978</v>
      </c>
      <c r="E210" s="6">
        <f>E$74/IF(B$105="kVA",IF(F$74,F$74,1),IF(B$105="MPAN",IF(E$74,E$74,1),IF(H$74,H$74,1)))</f>
        <v>1.8810881861426549E-4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18.817719332496186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4.3126283935803693E-2</v>
      </c>
      <c r="C211" s="6">
        <f>C$74/IF(B$105="kVA",IF(F$74,F$74,1),IF(B$105="MPAN",IF(E$74,E$74,1),IF(H$74,H$74,1)))</f>
        <v>0.25433563361569844</v>
      </c>
      <c r="D211" s="6">
        <f>D$74/IF(B$105="kVA",IF(F$74,F$74,1),IF(B$105="MPAN",IF(E$74,E$74,1),IF(H$74,H$74,1)))</f>
        <v>0.7025380824484978</v>
      </c>
      <c r="E211" s="6">
        <f>E$74/IF(B$105="kVA",IF(F$74,F$74,1),IF(B$105="MPAN",IF(E$74,E$74,1),IF(H$74,H$74,1)))</f>
        <v>1.8810881861426549E-4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9.9958430260152173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9.4660249649467898E-2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-7.5600000000000005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9.4660249649467898E-2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-7.5600000000000005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9.4660249649467898E-2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-7.5600000000000005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6.8815514239374282E-3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7.0933188484209958E-2</v>
      </c>
      <c r="H220" s="35">
        <f>0.01*Input!F$58*(Adjust!$E$300*E220+Adjust!$F$300*F220)+10*(Adjust!$B$300*B220+Adjust!$C$300*C220+Adjust!$D$300*D220+Adjust!$G$300*G220)</f>
        <v>-7.3840856925591591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6.8815514239374282E-3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7.0933188484209958E-2</v>
      </c>
      <c r="H221" s="35">
        <f>0.01*Input!F$58*(Adjust!$E$301*E221+Adjust!$F$301*F221)+10*(Adjust!$B$301*B221+Adjust!$C$301*C221+Adjust!$D$301*D221+Adjust!$G$301*G221)</f>
        <v>-7.3840856925591591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6.8815514239374282E-3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7.0933188484209958E-2</v>
      </c>
      <c r="H222" s="35">
        <f>0.01*Input!F$58*(Adjust!$E$302*E222+Adjust!$F$302*F222)+10*(Adjust!$B$302*B222+Adjust!$C$302*C222+Adjust!$D$302*D222+Adjust!$G$302*G222)</f>
        <v>-7.3840856925591591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7.0609041520687157E-2</v>
      </c>
      <c r="C224" s="6">
        <f>C$78/IF(B$109="kVA",IF(F$78,F$78,1),IF(B$109="MPAN",IF(E$78,E$78,1),IF(H$78,H$78,1)))</f>
        <v>0.45173466057202316</v>
      </c>
      <c r="D224" s="6">
        <f>D$78/IF(B$109="kVA",IF(F$78,F$78,1),IF(B$109="MPAN",IF(E$78,E$78,1),IF(H$78,H$78,1)))</f>
        <v>0.47765629790728958</v>
      </c>
      <c r="E224" s="6">
        <f>E$78/IF(B$109="kVA",IF(F$78,F$78,1),IF(B$109="MPAN",IF(E$78,E$78,1),IF(H$78,H$78,1)))</f>
        <v>4.4163832336355123E-3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0.16122988176171368</v>
      </c>
      <c r="H224" s="35">
        <f>0.01*Input!F$58*(Adjust!$E$304*E224+Adjust!$F$304*F224)+10*(Adjust!$B$304*B224+Adjust!$C$304*C224+Adjust!$D$304*D224+Adjust!$G$304*G224)</f>
        <v>-7.0544743134407453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7.0609041520687157E-2</v>
      </c>
      <c r="C225" s="6">
        <f>C$78/IF(B$109="kVA",IF(F$78,F$78,1),IF(B$109="MPAN",IF(E$78,E$78,1),IF(H$78,H$78,1)))</f>
        <v>0.45173466057202316</v>
      </c>
      <c r="D225" s="6">
        <f>D$78/IF(B$109="kVA",IF(F$78,F$78,1),IF(B$109="MPAN",IF(E$78,E$78,1),IF(H$78,H$78,1)))</f>
        <v>0.47765629790728958</v>
      </c>
      <c r="E225" s="6">
        <f>E$78/IF(B$109="kVA",IF(F$78,F$78,1),IF(B$109="MPAN",IF(E$78,E$78,1),IF(H$78,H$78,1)))</f>
        <v>4.4163832336355123E-3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0.16122988176171368</v>
      </c>
      <c r="H225" s="35">
        <f>0.01*Input!F$58*(Adjust!$E$305*E225+Adjust!$F$305*F225)+10*(Adjust!$B$305*B225+Adjust!$C$305*C225+Adjust!$D$305*D225+Adjust!$G$305*G225)</f>
        <v>-7.0544743134407453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7.0609041520687157E-2</v>
      </c>
      <c r="C226" s="6">
        <f>C$78/IF(B$109="kVA",IF(F$78,F$78,1),IF(B$109="MPAN",IF(E$78,E$78,1),IF(H$78,H$78,1)))</f>
        <v>0.45173466057202316</v>
      </c>
      <c r="D226" s="6">
        <f>D$78/IF(B$109="kVA",IF(F$78,F$78,1),IF(B$109="MPAN",IF(E$78,E$78,1),IF(H$78,H$78,1)))</f>
        <v>0.47765629790728958</v>
      </c>
      <c r="E226" s="6">
        <f>E$78/IF(B$109="kVA",IF(F$78,F$78,1),IF(B$109="MPAN",IF(E$78,E$78,1),IF(H$78,H$78,1)))</f>
        <v>4.4163832336355123E-3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0.16122988176171368</v>
      </c>
      <c r="H226" s="35">
        <f>0.01*Input!F$58*(Adjust!$E$306*E226+Adjust!$F$306*F226)+10*(Adjust!$B$306*B226+Adjust!$C$306*C226+Adjust!$D$306*D226+Adjust!$G$306*G226)</f>
        <v>-7.0544743134407453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6.1542715846577885E-3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0</v>
      </c>
      <c r="H228" s="35">
        <f>0.01*Input!F$58*(Adjust!$E$308*E228+Adjust!$F$308*F228)+10*(Adjust!$B$308*B228+Adjust!$C$308*C228+Adjust!$D$308*D228+Adjust!$G$308*G228)</f>
        <v>-6.8999999999999995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6.1542715846577885E-3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0</v>
      </c>
      <c r="H229" s="35">
        <f>0.01*Input!F$58*(Adjust!$E$309*E229+Adjust!$F$309*F229)+10*(Adjust!$B$309*B229+Adjust!$C$309*C229+Adjust!$D$309*D229+Adjust!$G$309*G229)</f>
        <v>-6.8999999999999995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0</v>
      </c>
      <c r="C231" s="6">
        <f>C$80/IF(B$111="kVA",IF(F$80,F$80,1),IF(B$111="MPAN",IF(E$80,E$80,1),IF(H$80,H$80,1)))</f>
        <v>0</v>
      </c>
      <c r="D231" s="6">
        <f>D$80/IF(B$111="kVA",IF(F$80,F$80,1),IF(B$111="MPAN",IF(E$80,E$80,1),IF(H$80,H$80,1)))</f>
        <v>0</v>
      </c>
      <c r="E231" s="6">
        <f>E$80/IF(B$111="kVA",IF(F$80,F$80,1),IF(B$111="MPAN",IF(E$80,E$80,1),IF(H$80,H$80,1)))</f>
        <v>0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0</v>
      </c>
      <c r="H231" s="35">
        <f>0.01*Input!F$58*(Adjust!$E$311*E231+Adjust!$F$311*F231)+10*(Adjust!$B$311*B231+Adjust!$C$311*C231+Adjust!$D$311*D231+Adjust!$G$311*G231)</f>
        <v>0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0</v>
      </c>
      <c r="C232" s="6">
        <f>C$80/IF(B$111="kVA",IF(F$80,F$80,1),IF(B$111="MPAN",IF(E$80,E$80,1),IF(H$80,H$80,1)))</f>
        <v>0</v>
      </c>
      <c r="D232" s="6">
        <f>D$80/IF(B$111="kVA",IF(F$80,F$80,1),IF(B$111="MPAN",IF(E$80,E$80,1),IF(H$80,H$80,1)))</f>
        <v>0</v>
      </c>
      <c r="E232" s="6">
        <f>E$80/IF(B$111="kVA",IF(F$80,F$80,1),IF(B$111="MPAN",IF(E$80,E$80,1),IF(H$80,H$80,1)))</f>
        <v>0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0</v>
      </c>
      <c r="H232" s="35">
        <f>0.01*Input!F$58*(Adjust!$E$312*E232+Adjust!$F$312*F232)+10*(Adjust!$B$312*B232+Adjust!$C$312*C232+Adjust!$D$312*D232+Adjust!$G$312*G232)</f>
        <v>0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4.9030921725300082E-4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1.1267860879512358E-2</v>
      </c>
      <c r="H234" s="35">
        <f>0.01*Input!F$58*(Adjust!$E$314*E234+Adjust!$F$314*F234)+10*(Adjust!$B$314*B234+Adjust!$C$314*C234+Adjust!$D$314*D234+Adjust!$G$314*G234)</f>
        <v>-4.7100045202670655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4.9030921725300082E-4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1.1267860879512358E-2</v>
      </c>
      <c r="H235" s="35">
        <f>0.01*Input!F$58*(Adjust!$E$315*E235+Adjust!$F$315*F235)+10*(Adjust!$B$315*B235+Adjust!$C$315*C235+Adjust!$D$315*D235+Adjust!$G$315*G235)</f>
        <v>-4.7799432076344681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9.3551850555573676E-2</v>
      </c>
      <c r="C237" s="6">
        <f>C$82/IF(B$113="kVA",IF(F$82,F$82,1),IF(B$113="MPAN",IF(E$82,E$82,1),IF(H$82,H$82,1)))</f>
        <v>0.42621282283224571</v>
      </c>
      <c r="D237" s="6">
        <f>D$82/IF(B$113="kVA",IF(F$82,F$82,1),IF(B$113="MPAN",IF(E$82,E$82,1),IF(H$82,H$82,1)))</f>
        <v>0.48023532661218066</v>
      </c>
      <c r="E237" s="6">
        <f>E$82/IF(B$113="kVA",IF(F$82,F$82,1),IF(B$113="MPAN",IF(E$82,E$82,1),IF(H$82,H$82,1)))</f>
        <v>2.4390738238733135E-4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3.9320826493957663E-3</v>
      </c>
      <c r="H237" s="35">
        <f>0.01*Input!F$58*(Adjust!$E$317*E237+Adjust!$F$317*F237)+10*(Adjust!$B$317*B237+Adjust!$C$317*C237+Adjust!$D$317*D237+Adjust!$G$317*G237)</f>
        <v>-5.4870797665672058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9.3551850555573676E-2</v>
      </c>
      <c r="C238" s="6">
        <f>C$82/IF(B$113="kVA",IF(F$82,F$82,1),IF(B$113="MPAN",IF(E$82,E$82,1),IF(H$82,H$82,1)))</f>
        <v>0.42621282283224571</v>
      </c>
      <c r="D238" s="6">
        <f>D$82/IF(B$113="kVA",IF(F$82,F$82,1),IF(B$113="MPAN",IF(E$82,E$82,1),IF(H$82,H$82,1)))</f>
        <v>0.48023532661218066</v>
      </c>
      <c r="E238" s="6">
        <f>E$82/IF(B$113="kVA",IF(F$82,F$82,1),IF(B$113="MPAN",IF(E$82,E$82,1),IF(H$82,H$82,1)))</f>
        <v>2.4390738238733135E-4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3.9320826493957663E-3</v>
      </c>
      <c r="H238" s="35">
        <f>0.01*Input!F$58*(Adjust!$E$318*E238+Adjust!$F$318*F238)+10*(Adjust!$B$318*B238+Adjust!$C$318*C238+Adjust!$D$318*D238+Adjust!$G$318*G238)</f>
        <v>-5.5218712034056994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76.669897767757192</v>
      </c>
      <c r="C246" s="10"/>
    </row>
    <row r="247" spans="1:3" x14ac:dyDescent="0.25">
      <c r="A247" s="11" t="s">
        <v>232</v>
      </c>
      <c r="B247" s="36">
        <f>H$148</f>
        <v>79.349551320599915</v>
      </c>
      <c r="C247" s="10"/>
    </row>
    <row r="248" spans="1:3" x14ac:dyDescent="0.25">
      <c r="A248" s="11" t="s">
        <v>235</v>
      </c>
      <c r="B248" s="36">
        <f>H$152</f>
        <v>7.2332649006647154</v>
      </c>
      <c r="C248" s="10"/>
    </row>
    <row r="249" spans="1:3" x14ac:dyDescent="0.25">
      <c r="A249" s="11" t="s">
        <v>238</v>
      </c>
      <c r="B249" s="36">
        <f>H$156</f>
        <v>205.03444771367086</v>
      </c>
      <c r="C249" s="10"/>
    </row>
    <row r="250" spans="1:3" x14ac:dyDescent="0.25">
      <c r="A250" s="11" t="s">
        <v>241</v>
      </c>
      <c r="B250" s="36">
        <f>H$160</f>
        <v>334.05136907333065</v>
      </c>
      <c r="C250" s="10"/>
    </row>
    <row r="251" spans="1:3" ht="30" x14ac:dyDescent="0.25">
      <c r="A251" s="11" t="s">
        <v>244</v>
      </c>
      <c r="B251" s="36">
        <f>H$164</f>
        <v>16.240444673706492</v>
      </c>
      <c r="C251" s="10"/>
    </row>
    <row r="252" spans="1:3" x14ac:dyDescent="0.25">
      <c r="A252" s="11" t="s">
        <v>247</v>
      </c>
      <c r="B252" s="36">
        <f>H$168</f>
        <v>1485.3207013989945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1095.028860768791</v>
      </c>
      <c r="C254" s="10"/>
    </row>
    <row r="255" spans="1:3" x14ac:dyDescent="0.25">
      <c r="A255" s="11" t="s">
        <v>258</v>
      </c>
      <c r="B255" s="36">
        <f>H$184</f>
        <v>34.0211273706431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16.439999999999998</v>
      </c>
      <c r="C258" s="10"/>
    </row>
    <row r="259" spans="1:3" x14ac:dyDescent="0.25">
      <c r="A259" s="11" t="s">
        <v>268</v>
      </c>
      <c r="B259" s="36">
        <f>H$198</f>
        <v>18.11</v>
      </c>
      <c r="C259" s="10"/>
    </row>
    <row r="260" spans="1:3" x14ac:dyDescent="0.25">
      <c r="A260" s="11" t="s">
        <v>271</v>
      </c>
      <c r="B260" s="36">
        <f>H$202</f>
        <v>26.200000000000003</v>
      </c>
      <c r="C260" s="10"/>
    </row>
    <row r="261" spans="1:3" x14ac:dyDescent="0.25">
      <c r="A261" s="11" t="s">
        <v>274</v>
      </c>
      <c r="B261" s="36">
        <f>H$206</f>
        <v>0</v>
      </c>
      <c r="C261" s="10"/>
    </row>
    <row r="262" spans="1:3" x14ac:dyDescent="0.25">
      <c r="A262" s="11" t="s">
        <v>277</v>
      </c>
      <c r="B262" s="36">
        <f>H$210</f>
        <v>18.817719332496186</v>
      </c>
      <c r="C262" s="10"/>
    </row>
    <row r="263" spans="1:3" x14ac:dyDescent="0.25">
      <c r="A263" s="11" t="s">
        <v>280</v>
      </c>
      <c r="B263" s="36">
        <f>H$214</f>
        <v>-7.5600000000000005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-7.3840856925591591</v>
      </c>
      <c r="C265" s="10"/>
    </row>
    <row r="266" spans="1:3" x14ac:dyDescent="0.25">
      <c r="A266" s="11" t="s">
        <v>288</v>
      </c>
      <c r="B266" s="36">
        <f>H$225</f>
        <v>-7.0544743134407453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40.691734997994374</v>
      </c>
      <c r="C278" s="10"/>
    </row>
    <row r="279" spans="1:3" x14ac:dyDescent="0.25">
      <c r="A279" s="11" t="s">
        <v>233</v>
      </c>
      <c r="B279" s="36">
        <f>H$149</f>
        <v>42.138589696765685</v>
      </c>
      <c r="C279" s="10"/>
    </row>
    <row r="280" spans="1:3" x14ac:dyDescent="0.25">
      <c r="A280" s="11" t="s">
        <v>236</v>
      </c>
      <c r="B280" s="36">
        <f>H$153</f>
        <v>3.8532345732512967</v>
      </c>
      <c r="C280" s="10"/>
    </row>
    <row r="281" spans="1:3" x14ac:dyDescent="0.25">
      <c r="A281" s="11" t="s">
        <v>239</v>
      </c>
      <c r="B281" s="36">
        <f>H$157</f>
        <v>108.9010535704185</v>
      </c>
      <c r="C281" s="10"/>
    </row>
    <row r="282" spans="1:3" x14ac:dyDescent="0.25">
      <c r="A282" s="11" t="s">
        <v>242</v>
      </c>
      <c r="B282" s="36">
        <f>H$161</f>
        <v>177.45060234120123</v>
      </c>
      <c r="C282" s="10"/>
    </row>
    <row r="283" spans="1:3" ht="30" x14ac:dyDescent="0.25">
      <c r="A283" s="11" t="s">
        <v>245</v>
      </c>
      <c r="B283" s="36">
        <f>H$165</f>
        <v>8.6022446673513855</v>
      </c>
      <c r="C283" s="10"/>
    </row>
    <row r="284" spans="1:3" x14ac:dyDescent="0.25">
      <c r="A284" s="11" t="s">
        <v>248</v>
      </c>
      <c r="B284" s="36">
        <f>H$169</f>
        <v>788.67506569359875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581.46703252230805</v>
      </c>
      <c r="C286" s="10"/>
    </row>
    <row r="287" spans="1:3" x14ac:dyDescent="0.25">
      <c r="A287" s="11" t="s">
        <v>259</v>
      </c>
      <c r="B287" s="36">
        <f>H$185</f>
        <v>18.077352485713362</v>
      </c>
      <c r="C287" s="10"/>
    </row>
    <row r="288" spans="1:3" x14ac:dyDescent="0.25">
      <c r="A288" s="11" t="s">
        <v>261</v>
      </c>
      <c r="B288" s="36">
        <f>H$188</f>
        <v>23.959133895890666</v>
      </c>
      <c r="C288" s="10"/>
    </row>
    <row r="289" spans="1:3" x14ac:dyDescent="0.25">
      <c r="A289" s="11" t="s">
        <v>263</v>
      </c>
      <c r="B289" s="36">
        <f>H$191</f>
        <v>32.802555324993712</v>
      </c>
      <c r="C289" s="10"/>
    </row>
    <row r="290" spans="1:3" x14ac:dyDescent="0.25">
      <c r="A290" s="11" t="s">
        <v>266</v>
      </c>
      <c r="B290" s="36">
        <f>H$195</f>
        <v>8.73</v>
      </c>
      <c r="C290" s="10"/>
    </row>
    <row r="291" spans="1:3" x14ac:dyDescent="0.25">
      <c r="A291" s="11" t="s">
        <v>269</v>
      </c>
      <c r="B291" s="36">
        <f>H$199</f>
        <v>9.6199999999999992</v>
      </c>
      <c r="C291" s="10"/>
    </row>
    <row r="292" spans="1:3" x14ac:dyDescent="0.25">
      <c r="A292" s="11" t="s">
        <v>272</v>
      </c>
      <c r="B292" s="36">
        <f>H$203</f>
        <v>13.919999999999998</v>
      </c>
      <c r="C292" s="10"/>
    </row>
    <row r="293" spans="1:3" x14ac:dyDescent="0.25">
      <c r="A293" s="11" t="s">
        <v>275</v>
      </c>
      <c r="B293" s="36">
        <f>H$207</f>
        <v>0</v>
      </c>
      <c r="C293" s="10"/>
    </row>
    <row r="294" spans="1:3" x14ac:dyDescent="0.25">
      <c r="A294" s="11" t="s">
        <v>278</v>
      </c>
      <c r="B294" s="36">
        <f>H$211</f>
        <v>9.9958430260152173</v>
      </c>
      <c r="C294" s="10"/>
    </row>
    <row r="295" spans="1:3" x14ac:dyDescent="0.25">
      <c r="A295" s="11" t="s">
        <v>281</v>
      </c>
      <c r="B295" s="36">
        <f>H$215</f>
        <v>-7.5600000000000005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-7.3840856925591591</v>
      </c>
      <c r="C297" s="10"/>
    </row>
    <row r="298" spans="1:3" x14ac:dyDescent="0.25">
      <c r="A298" s="11" t="s">
        <v>289</v>
      </c>
      <c r="B298" s="36">
        <f>H$226</f>
        <v>-7.0544743134407453</v>
      </c>
      <c r="C298" s="10"/>
    </row>
    <row r="299" spans="1:3" x14ac:dyDescent="0.25">
      <c r="A299" s="11" t="s">
        <v>291</v>
      </c>
      <c r="B299" s="36">
        <f>H$229</f>
        <v>-6.8999999999999995</v>
      </c>
      <c r="C299" s="10"/>
    </row>
    <row r="300" spans="1:3" x14ac:dyDescent="0.25">
      <c r="A300" s="11" t="s">
        <v>293</v>
      </c>
      <c r="B300" s="36">
        <f>H$232</f>
        <v>0</v>
      </c>
      <c r="C300" s="10"/>
    </row>
    <row r="301" spans="1:3" x14ac:dyDescent="0.25">
      <c r="A301" s="11" t="s">
        <v>295</v>
      </c>
      <c r="B301" s="36">
        <f>H$235</f>
        <v>-4.7799432076344681</v>
      </c>
      <c r="C301" s="10"/>
    </row>
    <row r="302" spans="1:3" x14ac:dyDescent="0.25">
      <c r="A302" s="11" t="s">
        <v>297</v>
      </c>
      <c r="B302" s="36">
        <f>H$238</f>
        <v>-5.5218712034056994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A13" sqref="A13:C3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WPD South Wales in April 16 (Finals)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0.1155105714272191</v>
      </c>
      <c r="C14" s="39">
        <f>(Summary!D$46-CData!B23)/IF(Summary!B$46,Summary!B$46,1)/10</f>
        <v>0.35369233376839049</v>
      </c>
      <c r="D14" s="33">
        <f>Input!E$187</f>
        <v>971007</v>
      </c>
      <c r="E14" s="10"/>
    </row>
    <row r="15" spans="1:5" x14ac:dyDescent="0.25">
      <c r="A15" s="11" t="s">
        <v>172</v>
      </c>
      <c r="B15" s="38">
        <f>IF(CData!B24,Summary!D$50/CData!B24-1,"")</f>
        <v>0.11223421188294336</v>
      </c>
      <c r="C15" s="39">
        <f>(Summary!D$50-CData!B24)/IF(Summary!B$50,Summary!B$50,1)/10</f>
        <v>0.19290417678995694</v>
      </c>
      <c r="D15" s="33">
        <f>Input!E$191</f>
        <v>56457</v>
      </c>
      <c r="E15" s="10"/>
    </row>
    <row r="16" spans="1:5" x14ac:dyDescent="0.25">
      <c r="A16" s="11" t="s">
        <v>211</v>
      </c>
      <c r="B16" s="38">
        <f>IF(CData!B25,Summary!D$54/CData!B25-1,"")</f>
        <v>0.15384615384615374</v>
      </c>
      <c r="C16" s="39">
        <f>(Summary!D$54-CData!B25)/IF(Summary!B$54,Summary!B$54,1)/10</f>
        <v>4.1999999999999947E-2</v>
      </c>
      <c r="D16" s="33">
        <f>Input!E$195</f>
        <v>1037</v>
      </c>
      <c r="E16" s="10"/>
    </row>
    <row r="17" spans="1:5" x14ac:dyDescent="0.25">
      <c r="A17" s="11" t="s">
        <v>173</v>
      </c>
      <c r="B17" s="38">
        <f>IF(CData!B26,Summary!D$58/CData!B26-1,"")</f>
        <v>4.0520403004254968E-2</v>
      </c>
      <c r="C17" s="39">
        <f>(Summary!D$58-CData!B26)/IF(Summary!B$58,Summary!B$58,1)/10</f>
        <v>9.1560984511415283E-2</v>
      </c>
      <c r="D17" s="33">
        <f>Input!E$199</f>
        <v>63748</v>
      </c>
      <c r="E17" s="10"/>
    </row>
    <row r="18" spans="1:5" x14ac:dyDescent="0.25">
      <c r="A18" s="11" t="s">
        <v>174</v>
      </c>
      <c r="B18" s="38">
        <f>IF(CData!B27,Summary!D$62/CData!B27-1,"")</f>
        <v>8.8432418966450044E-2</v>
      </c>
      <c r="C18" s="39">
        <f>(Summary!D$62-CData!B27)/IF(Summary!B$62,Summary!B$62,1)/10</f>
        <v>0.17886126321439888</v>
      </c>
      <c r="D18" s="33">
        <f>Input!E$203</f>
        <v>13464</v>
      </c>
      <c r="E18" s="10"/>
    </row>
    <row r="19" spans="1:5" x14ac:dyDescent="0.25">
      <c r="A19" s="11" t="s">
        <v>212</v>
      </c>
      <c r="B19" s="38">
        <f>IF(CData!B28,Summary!D$66/CData!B28-1,"")</f>
        <v>0.14184397163120566</v>
      </c>
      <c r="C19" s="39">
        <f>(Summary!D$66-CData!B28)/IF(Summary!B$66,Summary!B$66,1)/10</f>
        <v>4.0000000000000008E-2</v>
      </c>
      <c r="D19" s="33">
        <f>Input!E$207</f>
        <v>293</v>
      </c>
      <c r="E19" s="10"/>
    </row>
    <row r="20" spans="1:5" x14ac:dyDescent="0.25">
      <c r="A20" s="11" t="s">
        <v>175</v>
      </c>
      <c r="B20" s="38">
        <f>IF(CData!B29,Summary!D$70/CData!B29-1,"")</f>
        <v>5.2510950397112843E-2</v>
      </c>
      <c r="C20" s="39">
        <f>(Summary!D$70-CData!B29)/IF(Summary!B$70,Summary!B$70,1)/10</f>
        <v>0.11250644817558315</v>
      </c>
      <c r="D20" s="33">
        <f>Input!E$211</f>
        <v>3072.5413698630141</v>
      </c>
      <c r="E20" s="10"/>
    </row>
    <row r="21" spans="1:5" x14ac:dyDescent="0.25">
      <c r="A21" s="11" t="s">
        <v>176</v>
      </c>
      <c r="B21" s="38">
        <f>IF(CData!B30,Summary!D$74/CData!B30-1,"")</f>
        <v>7.8998227997318704E-2</v>
      </c>
      <c r="C21" s="39">
        <f>(Summary!D$74-CData!B30)/IF(Summary!B$74,Summary!B$74,1)/10</f>
        <v>0.15426283528736667</v>
      </c>
      <c r="D21" s="33">
        <f>Input!E$215</f>
        <v>2.601643835616438</v>
      </c>
      <c r="E21" s="10"/>
    </row>
    <row r="22" spans="1:5" x14ac:dyDescent="0.25">
      <c r="A22" s="11" t="s">
        <v>192</v>
      </c>
      <c r="B22" s="38">
        <f>IF(CData!B31,Summary!D$76/CData!B31-1,"")</f>
        <v>0.22094113216861855</v>
      </c>
      <c r="C22" s="39">
        <f>(Summary!D$76-CData!B31)/IF(Summary!B$76,Summary!B$76,1)/10</f>
        <v>0.44688533999106356</v>
      </c>
      <c r="D22" s="33">
        <f>Input!E$217</f>
        <v>8.4553424657534251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>
        <f>IF(CData!B33,Summary!D$82/CData!B33-1,"")</f>
        <v>4.5474129678176656E-2</v>
      </c>
      <c r="C24" s="39">
        <f>(Summary!D$82-CData!B33)/IF(Summary!B$82,Summary!B$82,1)/10</f>
        <v>9.8542204569377484E-2</v>
      </c>
      <c r="D24" s="33">
        <f>Input!E$223</f>
        <v>927.69077239940771</v>
      </c>
      <c r="E24" s="10"/>
    </row>
    <row r="25" spans="1:5" x14ac:dyDescent="0.25">
      <c r="A25" s="11" t="s">
        <v>179</v>
      </c>
      <c r="B25" s="38">
        <f>IF(CData!B34,Summary!D$86/CData!B34-1,"")</f>
        <v>8.2365033073030114E-2</v>
      </c>
      <c r="C25" s="39">
        <f>(Summary!D$86-CData!B34)/IF(Summary!B$86,Summary!B$86,1)/10</f>
        <v>0.18078413693472165</v>
      </c>
      <c r="D25" s="33">
        <f>Input!E$227</f>
        <v>3949.7678577375791</v>
      </c>
      <c r="E25" s="10"/>
    </row>
    <row r="26" spans="1:5" x14ac:dyDescent="0.25">
      <c r="A26" s="11" t="s">
        <v>180</v>
      </c>
      <c r="B26" s="38">
        <f>IF(CData!B35,Summary!D$90/CData!B35-1,"")</f>
        <v>0.12708971775124467</v>
      </c>
      <c r="C26" s="39">
        <f>(Summary!D$90-CData!B35)/IF(Summary!B$90,Summary!B$90,1)/10</f>
        <v>0.2516107843991085</v>
      </c>
      <c r="D26" s="33">
        <f>Input!E$231</f>
        <v>30.398356164383564</v>
      </c>
      <c r="E26" s="10"/>
    </row>
    <row r="27" spans="1:5" x14ac:dyDescent="0.25">
      <c r="A27" s="11" t="s">
        <v>193</v>
      </c>
      <c r="B27" s="38">
        <f>IF(CData!B36,Summary!D$93/CData!B36-1,"")</f>
        <v>0.10866449882945139</v>
      </c>
      <c r="C27" s="39">
        <f>(Summary!D$93-CData!B36)/IF(Summary!B$93,Summary!B$93,1)/10</f>
        <v>0.16898240574221901</v>
      </c>
      <c r="D27" s="33">
        <f>Input!E$234</f>
        <v>633.54465753424665</v>
      </c>
      <c r="E27" s="10"/>
    </row>
    <row r="28" spans="1:5" x14ac:dyDescent="0.25">
      <c r="A28" s="11" t="s">
        <v>213</v>
      </c>
      <c r="B28" s="38">
        <f>IF(CData!B37,Summary!D$96/CData!B37-1,"")</f>
        <v>8.6741573033707553E-2</v>
      </c>
      <c r="C28" s="39">
        <f>(Summary!D$96-CData!B37)/IF(Summary!B$96,Summary!B$96,1)/10</f>
        <v>0.19299999999999956</v>
      </c>
      <c r="D28" s="33">
        <f>Input!E$237</f>
        <v>517.09818797125251</v>
      </c>
      <c r="E28" s="10"/>
    </row>
    <row r="29" spans="1:5" x14ac:dyDescent="0.25">
      <c r="A29" s="11" t="s">
        <v>214</v>
      </c>
      <c r="B29" s="38">
        <f>IF(CData!B38,Summary!D$100/CData!B38-1,"")</f>
        <v>4.8838125246160047E-2</v>
      </c>
      <c r="C29" s="39">
        <f>(Summary!D$100-CData!B38)/IF(Summary!B$100,Summary!B$100,1)/10</f>
        <v>0.12400000000000014</v>
      </c>
      <c r="D29" s="33">
        <f>Input!E$241</f>
        <v>753.51467468962664</v>
      </c>
      <c r="E29" s="10"/>
    </row>
    <row r="30" spans="1:5" x14ac:dyDescent="0.25">
      <c r="A30" s="11" t="s">
        <v>215</v>
      </c>
      <c r="B30" s="38">
        <f>IF(CData!B39,Summary!D$104/CData!B39-1,"")</f>
        <v>1.6350210970464296E-2</v>
      </c>
      <c r="C30" s="39">
        <f>(Summary!D$104-CData!B39)/IF(Summary!B$104,Summary!B$104,1)/10</f>
        <v>6.20000000000007E-2</v>
      </c>
      <c r="D30" s="33">
        <f>Input!E$245</f>
        <v>84.506318656780579</v>
      </c>
      <c r="E30" s="10"/>
    </row>
    <row r="31" spans="1:5" x14ac:dyDescent="0.25">
      <c r="A31" s="11" t="s">
        <v>216</v>
      </c>
      <c r="B31" s="38" t="str">
        <f>IF(CData!B40,Summary!D$108/CData!B40-1,"")</f>
        <v/>
      </c>
      <c r="C31" s="39">
        <f>(Summary!D$108-CData!B40)/IF(Summary!B$108,Summary!B$108,1)/10</f>
        <v>0</v>
      </c>
      <c r="D31" s="33">
        <f>Input!E$249</f>
        <v>1.0060276030569115</v>
      </c>
      <c r="E31" s="10"/>
    </row>
    <row r="32" spans="1:5" x14ac:dyDescent="0.25">
      <c r="A32" s="11" t="s">
        <v>217</v>
      </c>
      <c r="B32" s="38">
        <f>IF(CData!B41,Summary!D$112/CData!B41-1,"")</f>
        <v>5.7892176622298619E-2</v>
      </c>
      <c r="C32" s="39">
        <f>(Summary!D$112-CData!B41)/IF(Summary!B$112,Summary!B$112,1)/10</f>
        <v>0.15148707421483226</v>
      </c>
      <c r="D32" s="33">
        <f>Input!E$253</f>
        <v>26.156717679479698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112.7470864785256</v>
      </c>
      <c r="D45" s="35">
        <f>IF(CData!B246,C45-CData!B246,"")</f>
        <v>36.077188710768411</v>
      </c>
      <c r="E45" s="35">
        <f>IF(CData!B278,C45-CData!B278,"")</f>
        <v>72.055351480531229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116.71106595387468</v>
      </c>
      <c r="D46" s="35">
        <f>IF(CData!B247,C46-CData!B247,"")</f>
        <v>37.361514633274766</v>
      </c>
      <c r="E46" s="35">
        <f>IF(CData!B279,C46-CData!B279,"")</f>
        <v>74.572476257109003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10.647095531352269</v>
      </c>
      <c r="D47" s="35">
        <f>IF(CData!B248,C47-CData!B248,"")</f>
        <v>3.4138306306875537</v>
      </c>
      <c r="E47" s="35">
        <f>IF(CData!B280,C47-CData!B280,"")</f>
        <v>6.7938609581009723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301.58915480507159</v>
      </c>
      <c r="D48" s="35">
        <f>IF(CData!B249,C48-CData!B249,"")</f>
        <v>96.554707091400729</v>
      </c>
      <c r="E48" s="35">
        <f>IF(CData!B281,C48-CData!B281,"")</f>
        <v>192.68810123465309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491.37522354468314</v>
      </c>
      <c r="D49" s="35">
        <f>IF(CData!B250,C49-CData!B250,"")</f>
        <v>157.32385447135249</v>
      </c>
      <c r="E49" s="35">
        <f>IF(CData!B282,C49-CData!B282,"")</f>
        <v>313.92462120348193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23.878644680061601</v>
      </c>
      <c r="D50" s="35">
        <f>IF(CData!B251,C50-CData!B251,"")</f>
        <v>7.6382000063551097</v>
      </c>
      <c r="E50" s="35">
        <f>IF(CData!B283,C50-CData!B283,"")</f>
        <v>15.276400012710216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2185.2156766266448</v>
      </c>
      <c r="D51" s="35">
        <f>IF(CData!B252,C51-CData!B252,"")</f>
        <v>699.89497522765032</v>
      </c>
      <c r="E51" s="35">
        <f>IF(CData!B284,C51-CData!B284,"")</f>
        <v>1396.5406109330461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1610.6254388608322</v>
      </c>
      <c r="D53" s="35">
        <f>IF(CData!B254,C53-CData!B254,"")</f>
        <v>515.59657809204123</v>
      </c>
      <c r="E53" s="35">
        <f>IF(CData!B286,C53-CData!B286,"")</f>
        <v>1029.1584063385242</v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50.04539283611075</v>
      </c>
      <c r="D54" s="35">
        <f>IF(CData!B255,C54-CData!B255,"")</f>
        <v>16.02426546546765</v>
      </c>
      <c r="E54" s="35">
        <f>IF(CData!B287,C54-CData!B287,"")</f>
        <v>31.968040350397388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43.540414759667897</v>
      </c>
      <c r="D55" s="35" t="str">
        <f>IF(CData!B256,C55-CData!B256,"")</f>
        <v/>
      </c>
      <c r="E55" s="35">
        <f>IF(CData!B288,C55-CData!B288,"")</f>
        <v>19.581280863777231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49.606523826458528</v>
      </c>
      <c r="D56" s="35" t="str">
        <f>IF(CData!B257,C56-CData!B257,"")</f>
        <v/>
      </c>
      <c r="E56" s="35">
        <f>IF(CData!B289,C56-CData!B289,"")</f>
        <v>16.803968501464816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24.18</v>
      </c>
      <c r="D57" s="35">
        <f>IF(CData!B258,C57-CData!B258,"")</f>
        <v>7.740000000000002</v>
      </c>
      <c r="E57" s="35">
        <f>IF(CData!B290,C57-CData!B290,"")</f>
        <v>15.45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26.63</v>
      </c>
      <c r="D58" s="35">
        <f>IF(CData!B259,C58-CData!B259,"")</f>
        <v>8.52</v>
      </c>
      <c r="E58" s="35">
        <f>IF(CData!B291,C58-CData!B291,"")</f>
        <v>17.009999999999998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38.54</v>
      </c>
      <c r="D59" s="35">
        <f>IF(CData!B260,C59-CData!B260,"")</f>
        <v>12.339999999999996</v>
      </c>
      <c r="E59" s="35">
        <f>IF(CData!B292,C59-CData!B292,"")</f>
        <v>24.62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0</v>
      </c>
      <c r="D60" s="35" t="str">
        <f>IF(CData!B261,C60-CData!B261,"")</f>
        <v/>
      </c>
      <c r="E60" s="35" t="str">
        <f>IF(CData!B293,C60-CData!B293,"")</f>
        <v/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27.681977085923783</v>
      </c>
      <c r="D61" s="35">
        <f>IF(CData!B262,C61-CData!B262,"")</f>
        <v>8.8642577534275979</v>
      </c>
      <c r="E61" s="35">
        <f>IF(CData!B294,C61-CData!B294,"")</f>
        <v>17.686134059908568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-7.5600000000000005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-7.3840856925591591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-7.0544743134407453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-6.8999999999999995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0</v>
      </c>
      <c r="D67" s="35" t="str">
        <f>IF(CData!B268,C67-CData!B268,"")</f>
        <v/>
      </c>
      <c r="E67" s="35" t="str">
        <f>IF(CData!B300,C67-CData!B300,"")</f>
        <v/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-4.7100045202670655</v>
      </c>
      <c r="D68" s="35" t="str">
        <f>IF(CData!B269,C68-CData!B269,"")</f>
        <v/>
      </c>
      <c r="E68" s="35">
        <f>IF(CData!B301,C68-CData!B301,"")</f>
        <v>6.9938687367402608E-2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-5.4870797665672058</v>
      </c>
      <c r="D69" s="35" t="str">
        <f>IF(CData!B270,C69-CData!B270,"")</f>
        <v/>
      </c>
      <c r="E69" s="35">
        <f>IF(CData!B302,C69-CData!B302,"")</f>
        <v>3.4791436838493617E-2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2015-04-01T09:23:37+00:00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2015-03-31T23:00:00+00:00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103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30FCDC89-4C8F-4F51-87D9-D09CCC07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EE54C-3033-4079-B402-E70B017041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06DD1-31B1-4F97-8B3A-85D98A3E669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48262E-A387-4EB9-9A5F-4F4E08918DA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830862f3-40c2-43d5-9778-1909aaa95bc7"/>
    <ds:schemaRef ds:uri="c7312139-f4c2-453d-a4c8-c631b6303d8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AMD!Print_Area</vt:lpstr>
      <vt:lpstr>Input!Print_Area</vt:lpstr>
      <vt:lpstr>LAFs!Print_Area</vt:lpstr>
      <vt:lpstr>Multi!Print_Area</vt:lpstr>
      <vt:lpstr>Otex!Print_Area</vt:lpstr>
      <vt:lpstr>SMD!Print_Area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 v103</dc:title>
  <dc:creator>Yeo, Simon M.</dc:creator>
  <cp:lastModifiedBy>Wornell, Dave I.</cp:lastModifiedBy>
  <cp:lastPrinted>2015-11-26T16:21:30Z</cp:lastPrinted>
  <dcterms:created xsi:type="dcterms:W3CDTF">2014-04-25T12:02:24Z</dcterms:created>
  <dcterms:modified xsi:type="dcterms:W3CDTF">2015-12-14T10:08:55Z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