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definedNames>
    <definedName name="_xlnm.Print_Area" localSheetId="1">'Detailed Breakdown'!$B$1:$AV$49</definedName>
  </definedNames>
  <calcPr calcId="145621"/>
</workbook>
</file>

<file path=xl/calcChain.xml><?xml version="1.0" encoding="utf-8"?>
<calcChain xmlns="http://schemas.openxmlformats.org/spreadsheetml/2006/main">
  <c r="P7" i="3" l="1"/>
  <c r="P8" i="3"/>
  <c r="P9" i="3"/>
  <c r="P10" i="3"/>
  <c r="P11" i="3"/>
  <c r="P12" i="3"/>
  <c r="P13" i="3"/>
  <c r="P14" i="3"/>
  <c r="P15" i="3"/>
  <c r="P16" i="3"/>
  <c r="P17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6" i="3"/>
  <c r="M6" i="3"/>
  <c r="M7" i="3"/>
  <c r="M8" i="3"/>
  <c r="M9" i="3"/>
  <c r="M10" i="3"/>
  <c r="M11" i="3"/>
  <c r="M12" i="3"/>
  <c r="M13" i="3"/>
  <c r="M14" i="3"/>
  <c r="M15" i="3"/>
  <c r="M16" i="3"/>
  <c r="M17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AQ49" i="2" l="1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D69" i="2"/>
  <c r="E69" i="2"/>
  <c r="F69" i="2"/>
  <c r="G69" i="2"/>
  <c r="D70" i="2"/>
  <c r="E70" i="2"/>
  <c r="F70" i="2"/>
  <c r="G70" i="2"/>
  <c r="D71" i="2"/>
  <c r="E71" i="2"/>
  <c r="F71" i="2"/>
  <c r="G71" i="2"/>
  <c r="V71" i="2"/>
  <c r="V70" i="2"/>
  <c r="V69" i="2"/>
  <c r="V68" i="2"/>
  <c r="T71" i="2"/>
  <c r="T70" i="2"/>
  <c r="T69" i="2"/>
  <c r="T68" i="2"/>
  <c r="R71" i="2"/>
  <c r="R70" i="2"/>
  <c r="R69" i="2"/>
  <c r="R68" i="2"/>
  <c r="P71" i="2"/>
  <c r="P70" i="2"/>
  <c r="P69" i="2"/>
  <c r="P68" i="2"/>
  <c r="N71" i="2"/>
  <c r="N70" i="2"/>
  <c r="N69" i="2"/>
  <c r="N68" i="2"/>
  <c r="L71" i="2"/>
  <c r="L70" i="2"/>
  <c r="L69" i="2"/>
  <c r="L68" i="2"/>
  <c r="AU66" i="2" l="1"/>
  <c r="AY66" i="2" s="1"/>
  <c r="AV66" i="2"/>
  <c r="U71" i="2"/>
  <c r="Q71" i="2"/>
  <c r="M71" i="2"/>
  <c r="W70" i="2"/>
  <c r="S70" i="2"/>
  <c r="O70" i="2"/>
  <c r="U69" i="2"/>
  <c r="Q69" i="2"/>
  <c r="M69" i="2"/>
  <c r="W68" i="2"/>
  <c r="S68" i="2"/>
  <c r="O68" i="2"/>
  <c r="W71" i="2"/>
  <c r="S71" i="2"/>
  <c r="O71" i="2"/>
  <c r="U70" i="2"/>
  <c r="Q70" i="2"/>
  <c r="M70" i="2"/>
  <c r="W69" i="2"/>
  <c r="S69" i="2"/>
  <c r="O69" i="2"/>
  <c r="U68" i="2"/>
  <c r="Q68" i="2"/>
  <c r="M68" i="2"/>
  <c r="AW66" i="2" l="1"/>
  <c r="AZ66" i="2"/>
  <c r="AX66" i="2" s="1"/>
  <c r="K7" i="3"/>
  <c r="K8" i="3"/>
  <c r="K9" i="3"/>
  <c r="K10" i="3"/>
  <c r="K11" i="3"/>
  <c r="K12" i="3"/>
  <c r="K13" i="3"/>
  <c r="K14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D55" i="2" l="1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D31" i="3" l="1"/>
  <c r="D30" i="3"/>
  <c r="D29" i="3"/>
  <c r="D28" i="3"/>
  <c r="D27" i="3"/>
  <c r="D26" i="3"/>
  <c r="D25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AN71" i="2" l="1"/>
  <c r="AO71" i="2"/>
  <c r="AB71" i="2"/>
  <c r="AC71" i="2"/>
  <c r="AH71" i="2"/>
  <c r="AI71" i="2"/>
  <c r="AD71" i="2"/>
  <c r="AE71" i="2"/>
  <c r="J71" i="2"/>
  <c r="K71" i="2"/>
  <c r="AN70" i="2"/>
  <c r="AO70" i="2"/>
  <c r="AJ70" i="2"/>
  <c r="AK70" i="2"/>
  <c r="AF70" i="2"/>
  <c r="AG70" i="2"/>
  <c r="AB70" i="2"/>
  <c r="AC70" i="2"/>
  <c r="X70" i="2"/>
  <c r="Y70" i="2"/>
  <c r="H70" i="2"/>
  <c r="I70" i="2"/>
  <c r="AL69" i="2"/>
  <c r="AM69" i="2"/>
  <c r="AD69" i="2"/>
  <c r="AE69" i="2"/>
  <c r="Z69" i="2"/>
  <c r="AA69" i="2"/>
  <c r="J69" i="2"/>
  <c r="K69" i="2"/>
  <c r="AF71" i="2"/>
  <c r="AG71" i="2"/>
  <c r="H71" i="2"/>
  <c r="I71" i="2"/>
  <c r="AL70" i="2"/>
  <c r="AM70" i="2"/>
  <c r="AH70" i="2"/>
  <c r="AI70" i="2"/>
  <c r="AD70" i="2"/>
  <c r="AE70" i="2"/>
  <c r="Z70" i="2"/>
  <c r="AA70" i="2"/>
  <c r="J70" i="2"/>
  <c r="K70" i="2"/>
  <c r="AN69" i="2"/>
  <c r="AO69" i="2"/>
  <c r="AJ69" i="2"/>
  <c r="AK69" i="2"/>
  <c r="AF69" i="2"/>
  <c r="AG69" i="2"/>
  <c r="AB69" i="2"/>
  <c r="AC69" i="2"/>
  <c r="X69" i="2"/>
  <c r="Y69" i="2"/>
  <c r="H69" i="2"/>
  <c r="I69" i="2"/>
  <c r="AJ71" i="2"/>
  <c r="AK71" i="2"/>
  <c r="X71" i="2"/>
  <c r="Y71" i="2"/>
  <c r="AL71" i="2"/>
  <c r="AM71" i="2"/>
  <c r="Z71" i="2"/>
  <c r="AA71" i="2"/>
  <c r="AH69" i="2"/>
  <c r="AI69" i="2"/>
  <c r="AQ71" i="2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V28" i="2"/>
  <c r="D51" i="2"/>
  <c r="J68" i="2" l="1"/>
  <c r="K68" i="2"/>
  <c r="H68" i="2"/>
  <c r="I68" i="2"/>
  <c r="J51" i="2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P28" i="2"/>
  <c r="AN28" i="2"/>
  <c r="AL28" i="2"/>
  <c r="AJ28" i="2"/>
  <c r="AF28" i="2"/>
  <c r="AD28" i="2"/>
  <c r="AB28" i="2"/>
  <c r="Z28" i="2"/>
  <c r="X28" i="2"/>
  <c r="R28" i="2"/>
  <c r="P28" i="2"/>
  <c r="N28" i="2"/>
  <c r="X68" i="2" l="1"/>
  <c r="Y68" i="2"/>
  <c r="AB68" i="2"/>
  <c r="AC68" i="2"/>
  <c r="AF68" i="2"/>
  <c r="AG68" i="2"/>
  <c r="AJ68" i="2"/>
  <c r="AK68" i="2"/>
  <c r="AN68" i="2"/>
  <c r="AO68" i="2"/>
  <c r="Z68" i="2"/>
  <c r="AA68" i="2"/>
  <c r="AD68" i="2"/>
  <c r="AE68" i="2"/>
  <c r="AH68" i="2"/>
  <c r="AI68" i="2"/>
  <c r="AL68" i="2"/>
  <c r="AM68" i="2"/>
  <c r="AQ68" i="2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68" i="2" l="1"/>
  <c r="AZ68" i="2" s="1"/>
  <c r="AX68" i="2" s="1"/>
  <c r="AV55" i="2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1" i="3" s="1"/>
  <c r="AV54" i="2"/>
  <c r="AY71" i="2"/>
  <c r="AW71" i="2" s="1"/>
  <c r="AY56" i="2"/>
  <c r="AW56" i="2" s="1"/>
  <c r="Q9" i="3" l="1"/>
  <c r="Q13" i="3"/>
  <c r="Q12" i="3"/>
  <c r="Q15" i="3"/>
  <c r="Q11" i="3"/>
  <c r="AX62" i="2"/>
  <c r="Q14" i="3" s="1"/>
  <c r="Q10" i="3"/>
  <c r="AX71" i="2"/>
  <c r="Q23" i="3" s="1"/>
  <c r="Q8" i="3"/>
  <c r="Q20" i="3"/>
  <c r="Q17" i="3"/>
  <c r="AX64" i="2"/>
  <c r="Q16" i="3" s="1"/>
  <c r="Q7" i="3"/>
  <c r="Q19" i="3"/>
  <c r="AZ54" i="2"/>
  <c r="AX54" i="2" s="1"/>
  <c r="Q6" i="3" s="1"/>
  <c r="K17" i="3" l="1"/>
  <c r="K16" i="3" l="1"/>
  <c r="K15" i="3"/>
  <c r="K6" i="3" l="1"/>
  <c r="N13" i="3" l="1"/>
  <c r="N14" i="3"/>
  <c r="O14" i="3" s="1"/>
  <c r="N10" i="3" l="1"/>
  <c r="O10" i="3" s="1"/>
  <c r="N27" i="3"/>
  <c r="O27" i="3" s="1"/>
  <c r="N9" i="3"/>
  <c r="O9" i="3" s="1"/>
  <c r="N20" i="3"/>
  <c r="O20" i="3" s="1"/>
  <c r="N15" i="3"/>
  <c r="O15" i="3" s="1"/>
  <c r="N26" i="3"/>
  <c r="O26" i="3" s="1"/>
  <c r="N6" i="3"/>
  <c r="O6" i="3" s="1"/>
  <c r="N19" i="3"/>
  <c r="O19" i="3" s="1"/>
  <c r="N21" i="3"/>
  <c r="O21" i="3" s="1"/>
  <c r="N31" i="3"/>
  <c r="O31" i="3" s="1"/>
  <c r="N22" i="3"/>
  <c r="N29" i="3"/>
  <c r="N11" i="3"/>
  <c r="O11" i="3" s="1"/>
  <c r="N24" i="3"/>
  <c r="O24" i="3" s="1"/>
  <c r="N16" i="3" l="1"/>
  <c r="O16" i="3" s="1"/>
  <c r="N17" i="3"/>
  <c r="O17" i="3" s="1"/>
  <c r="N30" i="3"/>
  <c r="O30" i="3" s="1"/>
  <c r="N7" i="3"/>
  <c r="O7" i="3" s="1"/>
  <c r="N25" i="3"/>
  <c r="N28" i="3"/>
  <c r="O28" i="3" s="1"/>
  <c r="N12" i="3"/>
  <c r="O12" i="3" s="1"/>
  <c r="N23" i="3"/>
  <c r="O23" i="3" s="1"/>
  <c r="N8" i="3"/>
  <c r="O8" i="3" s="1"/>
</calcChain>
</file>

<file path=xl/sharedStrings.xml><?xml version="1.0" encoding="utf-8"?>
<sst xmlns="http://schemas.openxmlformats.org/spreadsheetml/2006/main" count="295" uniqueCount="96">
  <si>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</si>
  <si>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</si>
  <si>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</si>
  <si>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</si>
  <si>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</si>
  <si>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</si>
  <si>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</si>
  <si>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</si>
  <si>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</si>
  <si>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</si>
  <si>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</si>
  <si>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</si>
  <si>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</si>
  <si>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</si>
  <si>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</si>
  <si>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</si>
  <si>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</si>
  <si>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</si>
  <si>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</si>
  <si>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</si>
  <si>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</si>
  <si>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</si>
  <si>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</si>
  <si>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</si>
  <si>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</si>
  <si>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</si>
  <si>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</si>
  <si>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</si>
  <si>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</si>
  <si>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</si>
  <si>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</si>
  <si>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</si>
  <si>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</si>
  <si>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</si>
  <si>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</si>
  <si>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</si>
  <si>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</si>
  <si>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</si>
  <si>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</si>
  <si>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</si>
  <si>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</si>
  <si>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</si>
  <si>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</si>
  <si>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</si>
  <si>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</si>
  <si>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</si>
  <si>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</si>
  <si>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</si>
  <si>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</si>
  <si>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</si>
  <si>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</si>
  <si>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</si>
  <si>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</si>
  <si>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</si>
  <si>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</si>
  <si>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</si>
  <si>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</si>
  <si>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</si>
  <si>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</si>
  <si>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</si>
  <si>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</si>
  <si>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</si>
  <si>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</si>
  <si>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</si>
  <si>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</si>
  <si>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</si>
  <si>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</si>
  <si>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</si>
  <si>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</si>
  <si>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</si>
  <si>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</si>
  <si>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</si>
  <si>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</si>
  <si>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</si>
  <si>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</si>
  <si>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</si>
  <si>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</si>
  <si>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</si>
  <si>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</si>
  <si>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</si>
  <si>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</si>
  <si>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</si>
  <si>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</si>
  <si>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</si>
  <si>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</si>
  <si>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</si>
  <si>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</si>
  <si>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</si>
  <si>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</si>
  <si>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</si>
  <si>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</si>
  <si>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</si>
  <si>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</si>
  <si>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/>
  </si>
  <si>
    <t>LV Generation NHH or Aggregate HH</t>
  </si>
  <si>
    <t>DNO : Mid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</si>
</sst>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74">
    <xf numFmtId="0" fontId="0" fillId="0" borderId="0" xfId="0"/>
    <xf numFmtId="0" fontId="4" fillId="0" borderId="0" xfId="1" applyFont="1"/>
    <xf numFmtId="0" fontId="6" fillId="3" borderId="0" xfId="1" applyFont="1" applyFill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/>
    </xf>
    <xf numFmtId="164" fontId="4" fillId="4" borderId="1" xfId="2" applyNumberFormat="1" applyFont="1" applyFill="1" applyBorder="1" applyAlignment="1">
      <alignment horizontal="center" vertical="center"/>
    </xf>
    <xf numFmtId="165" fontId="4" fillId="4" borderId="2" xfId="2" applyNumberFormat="1" applyFont="1" applyFill="1" applyBorder="1"/>
    <xf numFmtId="164" fontId="4" fillId="4" borderId="5" xfId="2" applyNumberFormat="1" applyFont="1" applyFill="1" applyBorder="1" applyAlignment="1">
      <alignment horizontal="center" vertical="center"/>
    </xf>
    <xf numFmtId="165" fontId="4" fillId="4" borderId="6" xfId="2" applyNumberFormat="1" applyFont="1" applyFill="1" applyBorder="1"/>
    <xf numFmtId="164" fontId="4" fillId="4" borderId="3" xfId="2" applyNumberFormat="1" applyFont="1" applyFill="1" applyBorder="1" applyAlignment="1">
      <alignment horizontal="center" vertical="center"/>
    </xf>
    <xf numFmtId="165" fontId="4" fillId="4" borderId="4" xfId="2" applyNumberFormat="1" applyFont="1" applyFill="1" applyBorder="1"/>
    <xf numFmtId="0" fontId="7" fillId="3" borderId="0" xfId="2" applyFont="1" applyFill="1" applyAlignment="1">
      <alignment horizontal="center" vertical="center"/>
    </xf>
    <xf numFmtId="165" fontId="4" fillId="6" borderId="2" xfId="2" applyNumberFormat="1" applyFont="1" applyFill="1" applyBorder="1" applyAlignment="1">
      <alignment horizontal="center" vertical="center"/>
    </xf>
    <xf numFmtId="165" fontId="4" fillId="6" borderId="6" xfId="2" applyNumberFormat="1" applyFont="1" applyFill="1" applyBorder="1" applyAlignment="1">
      <alignment horizontal="center" vertical="center"/>
    </xf>
    <xf numFmtId="165" fontId="4" fillId="6" borderId="4" xfId="2" applyNumberFormat="1" applyFont="1" applyFill="1" applyBorder="1" applyAlignment="1">
      <alignment horizontal="center" vertical="center"/>
    </xf>
    <xf numFmtId="166" fontId="4" fillId="0" borderId="0" xfId="1" applyNumberFormat="1" applyFont="1"/>
    <xf numFmtId="0" fontId="5" fillId="2" borderId="7" xfId="2" applyFont="1" applyFill="1" applyBorder="1" applyAlignment="1">
      <alignment vertical="center"/>
    </xf>
    <xf numFmtId="0" fontId="4" fillId="0" borderId="8" xfId="1" applyFont="1" applyBorder="1"/>
    <xf numFmtId="166" fontId="4" fillId="7" borderId="1" xfId="2" applyNumberFormat="1" applyFont="1" applyFill="1" applyBorder="1" applyAlignment="1">
      <alignment horizontal="center" vertical="center"/>
    </xf>
    <xf numFmtId="166" fontId="4" fillId="7" borderId="5" xfId="2" applyNumberFormat="1" applyFont="1" applyFill="1" applyBorder="1" applyAlignment="1">
      <alignment horizontal="center" vertical="center"/>
    </xf>
    <xf numFmtId="166" fontId="4" fillId="7" borderId="3" xfId="2" applyNumberFormat="1" applyFont="1" applyFill="1" applyBorder="1" applyAlignment="1">
      <alignment horizontal="center" vertical="center"/>
    </xf>
    <xf numFmtId="166" fontId="4" fillId="13" borderId="1" xfId="2" applyNumberFormat="1" applyFont="1" applyFill="1" applyBorder="1" applyAlignment="1">
      <alignment horizontal="center" vertical="center"/>
    </xf>
    <xf numFmtId="165" fontId="4" fillId="13" borderId="2" xfId="2" applyNumberFormat="1" applyFont="1" applyFill="1" applyBorder="1" applyAlignment="1">
      <alignment horizontal="center" vertical="center"/>
    </xf>
    <xf numFmtId="166" fontId="4" fillId="13" borderId="5" xfId="2" applyNumberFormat="1" applyFont="1" applyFill="1" applyBorder="1" applyAlignment="1">
      <alignment horizontal="center" vertical="center"/>
    </xf>
    <xf numFmtId="165" fontId="4" fillId="13" borderId="6" xfId="2" applyNumberFormat="1" applyFont="1" applyFill="1" applyBorder="1" applyAlignment="1">
      <alignment horizontal="center" vertical="center"/>
    </xf>
    <xf numFmtId="166" fontId="4" fillId="13" borderId="3" xfId="2" applyNumberFormat="1" applyFont="1" applyFill="1" applyBorder="1" applyAlignment="1">
      <alignment horizontal="center" vertical="center"/>
    </xf>
    <xf numFmtId="165" fontId="4" fillId="13" borderId="4" xfId="2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6" applyFont="1" applyAlignment="1" applyProtection="1"/>
    <xf numFmtId="0" fontId="15" fillId="0" borderId="0" xfId="0" applyFont="1"/>
    <xf numFmtId="0" fontId="16" fillId="0" borderId="0" xfId="0" applyFont="1"/>
    <xf numFmtId="0" fontId="13" fillId="0" borderId="0" xfId="0" applyFont="1" applyAlignment="1">
      <alignment horizontal="left" indent="2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0" fillId="0" borderId="0" xfId="0" applyFont="1"/>
    <xf numFmtId="0" fontId="13" fillId="0" borderId="0" xfId="2" applyFont="1" applyFill="1" applyBorder="1" applyAlignment="1">
      <alignment vertical="center"/>
    </xf>
    <xf numFmtId="0" fontId="18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23" fillId="2" borderId="7" xfId="2" applyFont="1" applyFill="1" applyBorder="1" applyAlignment="1" applyProtection="1">
      <alignment vertical="center" wrapText="1"/>
      <protection locked="0"/>
    </xf>
    <xf numFmtId="49" fontId="17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7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3" fillId="10" borderId="7" xfId="2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/>
    <xf numFmtId="165" fontId="4" fillId="0" borderId="0" xfId="1" applyNumberFormat="1" applyFont="1"/>
    <xf numFmtId="168" fontId="17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>
      <alignment horizontal="center" vertical="center" wrapText="1"/>
    </xf>
    <xf numFmtId="167" fontId="13" fillId="11" borderId="7" xfId="2" applyNumberFormat="1" applyFont="1" applyFill="1" applyBorder="1" applyAlignment="1">
      <alignment horizontal="center" vertical="center"/>
    </xf>
    <xf numFmtId="170" fontId="24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7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4" fillId="4" borderId="7" xfId="2" applyFont="1" applyFill="1" applyBorder="1" applyAlignment="1" applyProtection="1">
      <alignment horizontal="center" vertical="center" wrapText="1"/>
      <protection locked="0"/>
    </xf>
    <xf numFmtId="164" fontId="17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3" fillId="11" borderId="7" xfId="2" applyNumberFormat="1" applyFont="1" applyFill="1" applyBorder="1" applyAlignment="1">
      <alignment horizontal="center" vertical="center"/>
    </xf>
    <xf numFmtId="0" fontId="17" fillId="12" borderId="7" xfId="2" applyFont="1" applyFill="1" applyBorder="1" applyAlignment="1" applyProtection="1">
      <alignment horizontal="center" vertical="center" wrapText="1"/>
      <protection locked="0"/>
    </xf>
    <xf numFmtId="10" fontId="4" fillId="0" borderId="0" xfId="1" applyNumberFormat="1" applyFont="1"/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164" fontId="4" fillId="13" borderId="9" xfId="1" applyNumberFormat="1" applyFont="1" applyFill="1" applyBorder="1" applyAlignment="1">
      <alignment horizontal="center" vertical="center" wrapText="1"/>
    </xf>
    <xf numFmtId="164" fontId="4" fillId="13" borderId="10" xfId="1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9" fontId="19" fillId="8" borderId="9" xfId="5" applyNumberFormat="1" applyFont="1" applyFill="1" applyBorder="1" applyAlignment="1">
      <alignment horizontal="center" vertical="center" wrapText="1"/>
    </xf>
    <xf numFmtId="49" fontId="19" fillId="8" borderId="11" xfId="5" applyNumberFormat="1" applyFont="1" applyFill="1" applyBorder="1" applyAlignment="1">
      <alignment horizontal="center" vertical="center" wrapText="1"/>
    </xf>
    <xf numFmtId="49" fontId="19" fillId="8" borderId="10" xfId="5" applyNumberFormat="1" applyFont="1" applyFill="1" applyBorder="1" applyAlignment="1">
      <alignment horizontal="center" vertical="center" wrapText="1"/>
    </xf>
    <xf numFmtId="0" fontId="20" fillId="9" borderId="9" xfId="2" applyFont="1" applyFill="1" applyBorder="1" applyAlignment="1">
      <alignment horizontal="center" vertical="center"/>
    </xf>
    <xf numFmtId="0" fontId="20" fillId="9" borderId="11" xfId="2" applyFont="1" applyFill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</cellXfs>
  <cellStyles count="9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 4" xfId="8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Mid East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TME%20Volatility%20V2%20131213/South%20West/South%20West%20Apr13%20CDCM%20DCP130%20Indicitives%20volatility%20mode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Pre%20release%20CDCM%20downloaded%2002122014/CDCM%20Model_1%20April%202015%20Pre-Release%20-%20Mid%20Ea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CDCM%20Models/Indicatives/CDCM_Model_EMEB_102_1_April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3.3450000000000002</v>
          </cell>
          <cell r="E15">
            <v>0</v>
          </cell>
          <cell r="F15">
            <v>0</v>
          </cell>
          <cell r="G15">
            <v>4.2300000000000004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4.0469999999999997</v>
          </cell>
          <cell r="E16">
            <v>0.25600000000000001</v>
          </cell>
          <cell r="F16">
            <v>0</v>
          </cell>
          <cell r="G16">
            <v>4.2300000000000004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0.23499999999999999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2.5409999999999999</v>
          </cell>
          <cell r="E18">
            <v>0</v>
          </cell>
          <cell r="F18">
            <v>0</v>
          </cell>
          <cell r="G18">
            <v>6.59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2.8719999999999999</v>
          </cell>
          <cell r="E19">
            <v>0.23499999999999999</v>
          </cell>
          <cell r="F19">
            <v>0</v>
          </cell>
          <cell r="G19">
            <v>6.59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0.22700000000000001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2.5739999999999998</v>
          </cell>
          <cell r="E21">
            <v>0.22600000000000001</v>
          </cell>
          <cell r="F21">
            <v>0</v>
          </cell>
          <cell r="G21">
            <v>35.44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2.4449999999999998</v>
          </cell>
          <cell r="E22">
            <v>0.20300000000000001</v>
          </cell>
          <cell r="F22">
            <v>0</v>
          </cell>
          <cell r="G22">
            <v>22.1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2.6080000000000001</v>
          </cell>
          <cell r="E23">
            <v>0.13200000000000001</v>
          </cell>
          <cell r="F23">
            <v>0</v>
          </cell>
          <cell r="G23">
            <v>159.6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24.408000000000001</v>
          </cell>
          <cell r="E24">
            <v>0.28699999999999998</v>
          </cell>
          <cell r="F24">
            <v>0.161</v>
          </cell>
          <cell r="G24">
            <v>9.0500000000000007</v>
          </cell>
          <cell r="H24">
            <v>2.6</v>
          </cell>
          <cell r="I24">
            <v>0.38200000000000001</v>
          </cell>
        </row>
        <row r="25">
          <cell r="A25" t="str">
            <v>LV Sub HH Metered</v>
          </cell>
          <cell r="B25" t="str">
            <v>#VALUE!</v>
          </cell>
          <cell r="D25">
            <v>22.431000000000001</v>
          </cell>
          <cell r="E25">
            <v>0.17</v>
          </cell>
          <cell r="F25">
            <v>0.115</v>
          </cell>
          <cell r="G25">
            <v>6.54</v>
          </cell>
          <cell r="H25">
            <v>2.87</v>
          </cell>
          <cell r="I25">
            <v>0.318</v>
          </cell>
        </row>
        <row r="26">
          <cell r="A26" t="str">
            <v>HV HH Metered</v>
          </cell>
          <cell r="B26" t="str">
            <v>#VALUE!</v>
          </cell>
          <cell r="D26">
            <v>18.907</v>
          </cell>
          <cell r="E26">
            <v>7.1999999999999995E-2</v>
          </cell>
          <cell r="F26">
            <v>7.0999999999999994E-2</v>
          </cell>
          <cell r="G26">
            <v>72.95</v>
          </cell>
          <cell r="H26">
            <v>2.2200000000000002</v>
          </cell>
          <cell r="I26">
            <v>0.25</v>
          </cell>
        </row>
        <row r="27">
          <cell r="A27" t="str">
            <v>HV Sub HH Metered</v>
          </cell>
          <cell r="B27" t="str">
            <v>#VALUE!</v>
          </cell>
          <cell r="D27">
            <v>17.167000000000002</v>
          </cell>
          <cell r="E27">
            <v>3.4000000000000002E-2</v>
          </cell>
          <cell r="F27">
            <v>5.2999999999999999E-2</v>
          </cell>
          <cell r="G27">
            <v>72.95</v>
          </cell>
          <cell r="H27">
            <v>1.55</v>
          </cell>
          <cell r="I27">
            <v>0.186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2.3889999999999998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3.5659999999999998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6.03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1.5509999999999999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78.921999999999997</v>
          </cell>
          <cell r="E32">
            <v>1.1779999999999999</v>
          </cell>
          <cell r="F32">
            <v>0.90400000000000003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-0.64900000000000002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-0.59799999999999998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-0.64900000000000002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0.14699999999999999</v>
          </cell>
        </row>
        <row r="36">
          <cell r="A36" t="str">
            <v>LV Generation Non-Intermittent</v>
          </cell>
          <cell r="B36" t="str">
            <v>#VALUE!</v>
          </cell>
          <cell r="D36">
            <v>-7.4779999999999998</v>
          </cell>
          <cell r="E36">
            <v>-0.29899999999999999</v>
          </cell>
          <cell r="F36">
            <v>-0.157</v>
          </cell>
          <cell r="G36">
            <v>0</v>
          </cell>
          <cell r="H36">
            <v>0</v>
          </cell>
          <cell r="I36">
            <v>0.14699999999999999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-0.59799999999999998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0.126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-7.008</v>
          </cell>
          <cell r="E38">
            <v>-0.26200000000000001</v>
          </cell>
          <cell r="F38">
            <v>-0.14199999999999999</v>
          </cell>
          <cell r="G38">
            <v>0</v>
          </cell>
          <cell r="H38">
            <v>0</v>
          </cell>
          <cell r="I38">
            <v>0.126</v>
          </cell>
        </row>
        <row r="39">
          <cell r="A39" t="str">
            <v>HV Generation Intermittent</v>
          </cell>
          <cell r="B39" t="str">
            <v>#VALUE!</v>
          </cell>
          <cell r="D39">
            <v>-0.36799999999999999</v>
          </cell>
          <cell r="E39">
            <v>0</v>
          </cell>
          <cell r="F39">
            <v>0</v>
          </cell>
          <cell r="G39">
            <v>31.35</v>
          </cell>
          <cell r="H39">
            <v>0</v>
          </cell>
          <cell r="I39">
            <v>9.1999999999999998E-2</v>
          </cell>
        </row>
        <row r="40">
          <cell r="A40" t="str">
            <v>HV Generation Non-Intermittent</v>
          </cell>
          <cell r="B40" t="str">
            <v>#VALUE!</v>
          </cell>
          <cell r="D40">
            <v>-4.8339999999999996</v>
          </cell>
          <cell r="E40">
            <v>-9.6000000000000002E-2</v>
          </cell>
          <cell r="F40">
            <v>-7.6999999999999999E-2</v>
          </cell>
          <cell r="G40">
            <v>31.35</v>
          </cell>
          <cell r="H40">
            <v>0</v>
          </cell>
          <cell r="I40">
            <v>9.1999999999999998E-2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-0.33600000000000002</v>
          </cell>
          <cell r="E41">
            <v>0</v>
          </cell>
          <cell r="F41">
            <v>0</v>
          </cell>
          <cell r="G41">
            <v>31.35</v>
          </cell>
          <cell r="H41">
            <v>0</v>
          </cell>
          <cell r="I41">
            <v>6.6000000000000003E-2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-4.5129999999999999</v>
          </cell>
          <cell r="E42">
            <v>-7.4999999999999997E-2</v>
          </cell>
          <cell r="F42">
            <v>-6.9000000000000006E-2</v>
          </cell>
          <cell r="G42">
            <v>31.35</v>
          </cell>
          <cell r="H42">
            <v>0</v>
          </cell>
          <cell r="I42">
            <v>6.6000000000000003E-2</v>
          </cell>
        </row>
      </sheetData>
      <sheetData sheetId="20">
        <row r="57">
          <cell r="A57" t="str">
            <v>Domestic Unrestricted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East Midlands in April 15 (DCP179)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2.133</v>
          </cell>
          <cell r="E15">
            <v>0</v>
          </cell>
          <cell r="F15">
            <v>0</v>
          </cell>
          <cell r="G15">
            <v>2.61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2.4289999999999998</v>
          </cell>
          <cell r="E16">
            <v>0.06</v>
          </cell>
          <cell r="F16">
            <v>0</v>
          </cell>
          <cell r="G16">
            <v>2.61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0.55000000000000004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1.617</v>
          </cell>
          <cell r="E18">
            <v>0</v>
          </cell>
          <cell r="F18">
            <v>0</v>
          </cell>
          <cell r="G18">
            <v>4.93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1.875</v>
          </cell>
          <cell r="E19">
            <v>5.1999999999999998E-2</v>
          </cell>
          <cell r="F19">
            <v>0</v>
          </cell>
          <cell r="G19">
            <v>4.93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1.859</v>
          </cell>
          <cell r="E21">
            <v>4.8000000000000001E-2</v>
          </cell>
          <cell r="F21">
            <v>0</v>
          </cell>
          <cell r="G21">
            <v>23.68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1.343</v>
          </cell>
          <cell r="E22">
            <v>3.3000000000000002E-2</v>
          </cell>
          <cell r="F22">
            <v>0</v>
          </cell>
          <cell r="G22">
            <v>3.39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1.115</v>
          </cell>
          <cell r="E23">
            <v>1.7000000000000001E-2</v>
          </cell>
          <cell r="F23">
            <v>0</v>
          </cell>
          <cell r="G23">
            <v>228.89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D24">
            <v>12.909000000000001</v>
          </cell>
          <cell r="E24">
            <v>0.64400000000000002</v>
          </cell>
          <cell r="F24">
            <v>5.5E-2</v>
          </cell>
          <cell r="G24">
            <v>2.61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D25">
            <v>11.304</v>
          </cell>
          <cell r="E25">
            <v>0.54800000000000004</v>
          </cell>
          <cell r="F25">
            <v>4.8000000000000001E-2</v>
          </cell>
          <cell r="G25">
            <v>4.93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D26">
            <v>9.9819999999999993</v>
          </cell>
          <cell r="E26">
            <v>0.43099999999999999</v>
          </cell>
          <cell r="F26">
            <v>3.7999999999999999E-2</v>
          </cell>
          <cell r="G26">
            <v>7.88</v>
          </cell>
          <cell r="H26">
            <v>2.23</v>
          </cell>
          <cell r="I26">
            <v>0.35299999999999998</v>
          </cell>
        </row>
        <row r="27">
          <cell r="A27" t="str">
            <v>LV Sub HH Metered</v>
          </cell>
          <cell r="B27" t="str">
            <v>#VALUE!</v>
          </cell>
          <cell r="D27">
            <v>8.8770000000000007</v>
          </cell>
          <cell r="E27">
            <v>0.312</v>
          </cell>
          <cell r="F27">
            <v>2.9000000000000001E-2</v>
          </cell>
          <cell r="G27">
            <v>5.96</v>
          </cell>
          <cell r="H27">
            <v>3.02</v>
          </cell>
          <cell r="I27">
            <v>0.29699999999999999</v>
          </cell>
        </row>
        <row r="28">
          <cell r="A28" t="str">
            <v>HV HH Metered</v>
          </cell>
          <cell r="B28" t="str">
            <v>#VALUE!</v>
          </cell>
          <cell r="D28">
            <v>6.4340000000000002</v>
          </cell>
          <cell r="E28">
            <v>0.14000000000000001</v>
          </cell>
          <cell r="F28">
            <v>1.4999999999999999E-2</v>
          </cell>
          <cell r="G28">
            <v>59.88</v>
          </cell>
          <cell r="H28">
            <v>3.88</v>
          </cell>
          <cell r="I28">
            <v>0.192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1.77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2.3290000000000002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3.7290000000000001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1.2869999999999999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D33">
            <v>34.4</v>
          </cell>
          <cell r="E33">
            <v>1.0469999999999999</v>
          </cell>
          <cell r="F33">
            <v>0.60799999999999998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-0.70899999999999996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-0.61599999999999999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D36">
            <v>-0.70899999999999996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0.247</v>
          </cell>
        </row>
        <row r="37">
          <cell r="A37" t="str">
            <v>LV Generation Non-Intermittent</v>
          </cell>
          <cell r="B37" t="str">
            <v>#VALUE!</v>
          </cell>
          <cell r="D37">
            <v>-6.133</v>
          </cell>
          <cell r="E37">
            <v>-0.45200000000000001</v>
          </cell>
          <cell r="F37">
            <v>-3.1E-2</v>
          </cell>
          <cell r="G37">
            <v>0</v>
          </cell>
          <cell r="H37">
            <v>0</v>
          </cell>
          <cell r="I37">
            <v>0.247</v>
          </cell>
        </row>
        <row r="38">
          <cell r="A38" t="str">
            <v>LV Sub Generation Intermittent</v>
          </cell>
          <cell r="B38" t="str">
            <v>#VALUE!</v>
          </cell>
          <cell r="D38">
            <v>-0.61599999999999999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0.224</v>
          </cell>
        </row>
        <row r="39">
          <cell r="A39" t="str">
            <v>LV Sub Generation Non-Intermittent</v>
          </cell>
          <cell r="B39" t="str">
            <v>#VALUE!</v>
          </cell>
          <cell r="D39">
            <v>-5.3929999999999998</v>
          </cell>
          <cell r="E39">
            <v>-0.378</v>
          </cell>
          <cell r="F39">
            <v>-2.5000000000000001E-2</v>
          </cell>
          <cell r="G39">
            <v>0</v>
          </cell>
          <cell r="H39">
            <v>0</v>
          </cell>
          <cell r="I39">
            <v>0.224</v>
          </cell>
        </row>
        <row r="40">
          <cell r="A40" t="str">
            <v>HV Generation Intermittent</v>
          </cell>
          <cell r="B40" t="str">
            <v>#VALUE!</v>
          </cell>
          <cell r="D40">
            <v>-0.433</v>
          </cell>
          <cell r="E40">
            <v>0</v>
          </cell>
          <cell r="F40">
            <v>0</v>
          </cell>
          <cell r="G40">
            <v>28.93</v>
          </cell>
          <cell r="H40">
            <v>0</v>
          </cell>
          <cell r="I40">
            <v>0.17699999999999999</v>
          </cell>
        </row>
        <row r="41">
          <cell r="A41" t="str">
            <v>HV Generation Non-Intermittent</v>
          </cell>
          <cell r="B41" t="str">
            <v>#VALUE!</v>
          </cell>
          <cell r="D41">
            <v>-3.9729999999999999</v>
          </cell>
          <cell r="E41">
            <v>-0.224</v>
          </cell>
          <cell r="F41">
            <v>-1.2999999999999999E-2</v>
          </cell>
          <cell r="G41">
            <v>28.93</v>
          </cell>
          <cell r="H41">
            <v>0</v>
          </cell>
          <cell r="I41">
            <v>0.17699999999999999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1.5129999999999999</v>
          </cell>
          <cell r="E42">
            <v>0</v>
          </cell>
          <cell r="F42">
            <v>0</v>
          </cell>
          <cell r="G42">
            <v>1.85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str">
            <v>#VALUE!</v>
          </cell>
          <cell r="C43">
            <v>2</v>
          </cell>
          <cell r="D43">
            <v>1.7230000000000001</v>
          </cell>
          <cell r="E43">
            <v>4.2999999999999997E-2</v>
          </cell>
          <cell r="F43">
            <v>0</v>
          </cell>
          <cell r="G43">
            <v>1.85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str">
            <v>#VALUE!</v>
          </cell>
          <cell r="C44">
            <v>2</v>
          </cell>
          <cell r="D44">
            <v>0.39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str">
            <v>#VALUE!</v>
          </cell>
          <cell r="C45">
            <v>3</v>
          </cell>
          <cell r="D45">
            <v>1.147</v>
          </cell>
          <cell r="E45">
            <v>0</v>
          </cell>
          <cell r="F45">
            <v>0</v>
          </cell>
          <cell r="G45">
            <v>3.5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str">
            <v>#VALUE!</v>
          </cell>
          <cell r="C46">
            <v>4</v>
          </cell>
          <cell r="D46">
            <v>1.33</v>
          </cell>
          <cell r="E46">
            <v>3.6999999999999998E-2</v>
          </cell>
          <cell r="F46">
            <v>0</v>
          </cell>
          <cell r="G46">
            <v>3.5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str">
            <v>#VALUE!</v>
          </cell>
          <cell r="C47">
            <v>4</v>
          </cell>
          <cell r="D47">
            <v>0.192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str">
            <v>#VALUE!</v>
          </cell>
          <cell r="C48" t="str">
            <v>5-8</v>
          </cell>
          <cell r="D48">
            <v>1.319</v>
          </cell>
          <cell r="E48">
            <v>3.4000000000000002E-2</v>
          </cell>
          <cell r="F48">
            <v>0</v>
          </cell>
          <cell r="G48">
            <v>16.8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str">
            <v>#VALUE!</v>
          </cell>
          <cell r="D49">
            <v>9.1579999999999995</v>
          </cell>
          <cell r="E49">
            <v>0.45700000000000002</v>
          </cell>
          <cell r="F49">
            <v>3.9E-2</v>
          </cell>
          <cell r="G49">
            <v>1.85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str">
            <v>#VALUE!</v>
          </cell>
          <cell r="D50">
            <v>8.0190000000000001</v>
          </cell>
          <cell r="E50">
            <v>0.38900000000000001</v>
          </cell>
          <cell r="F50">
            <v>3.4000000000000002E-2</v>
          </cell>
          <cell r="G50">
            <v>3.5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str">
            <v>#VALUE!</v>
          </cell>
          <cell r="D51">
            <v>7.0810000000000004</v>
          </cell>
          <cell r="E51">
            <v>0.30599999999999999</v>
          </cell>
          <cell r="F51">
            <v>2.7E-2</v>
          </cell>
          <cell r="G51">
            <v>5.59</v>
          </cell>
          <cell r="H51">
            <v>1.58</v>
          </cell>
          <cell r="I51">
            <v>0.25</v>
          </cell>
        </row>
        <row r="52">
          <cell r="A52" t="str">
            <v>LDNO LV: NHH UMS category A</v>
          </cell>
          <cell r="B52" t="str">
            <v>#VALUE!</v>
          </cell>
          <cell r="C52">
            <v>8</v>
          </cell>
          <cell r="D52">
            <v>1.256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str">
            <v>#VALUE!</v>
          </cell>
          <cell r="C53">
            <v>1</v>
          </cell>
          <cell r="D53">
            <v>1.6519999999999999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str">
            <v>#VALUE!</v>
          </cell>
          <cell r="C54">
            <v>1</v>
          </cell>
          <cell r="D54">
            <v>2.645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str">
            <v>#VALUE!</v>
          </cell>
          <cell r="C55">
            <v>1</v>
          </cell>
          <cell r="D55">
            <v>0.91300000000000003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str">
            <v>#VALUE!</v>
          </cell>
          <cell r="D56">
            <v>24.402999999999999</v>
          </cell>
          <cell r="E56">
            <v>0.74299999999999999</v>
          </cell>
          <cell r="F56">
            <v>0.43099999999999999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str">
            <v>#VALUE!</v>
          </cell>
          <cell r="C57" t="str">
            <v>8&amp;0</v>
          </cell>
          <cell r="D57">
            <v>-0.70899999999999996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str">
            <v>#VALUE!</v>
          </cell>
          <cell r="D58">
            <v>-0.70899999999999996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0.247</v>
          </cell>
        </row>
        <row r="59">
          <cell r="A59" t="str">
            <v>LDNO LV: LV Generation Non-Intermittent</v>
          </cell>
          <cell r="B59" t="str">
            <v>#VALUE!</v>
          </cell>
          <cell r="D59">
            <v>-6.133</v>
          </cell>
          <cell r="E59">
            <v>-0.45200000000000001</v>
          </cell>
          <cell r="F59">
            <v>-3.1E-2</v>
          </cell>
          <cell r="G59">
            <v>0</v>
          </cell>
          <cell r="H59">
            <v>0</v>
          </cell>
          <cell r="I59">
            <v>0.247</v>
          </cell>
        </row>
        <row r="60">
          <cell r="A60" t="str">
            <v>LDNO HV: Domestic Unrestricted</v>
          </cell>
          <cell r="B60" t="str">
            <v>#VALUE!</v>
          </cell>
          <cell r="C60">
            <v>1</v>
          </cell>
          <cell r="D60">
            <v>1.1100000000000001</v>
          </cell>
          <cell r="E60">
            <v>0</v>
          </cell>
          <cell r="F60">
            <v>0</v>
          </cell>
          <cell r="G60">
            <v>1.36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str">
            <v>#VALUE!</v>
          </cell>
          <cell r="C61">
            <v>2</v>
          </cell>
          <cell r="D61">
            <v>1.264</v>
          </cell>
          <cell r="E61">
            <v>3.1E-2</v>
          </cell>
          <cell r="F61">
            <v>0</v>
          </cell>
          <cell r="G61">
            <v>1.36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str">
            <v>#VALUE!</v>
          </cell>
          <cell r="C62">
            <v>2</v>
          </cell>
          <cell r="D62">
            <v>0.28599999999999998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str">
            <v>#VALUE!</v>
          </cell>
          <cell r="C63">
            <v>3</v>
          </cell>
          <cell r="D63">
            <v>0.84099999999999997</v>
          </cell>
          <cell r="E63">
            <v>0</v>
          </cell>
          <cell r="F63">
            <v>0</v>
          </cell>
          <cell r="G63">
            <v>2.57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str">
            <v>#VALUE!</v>
          </cell>
          <cell r="C64">
            <v>4</v>
          </cell>
          <cell r="D64">
            <v>0.97599999999999998</v>
          </cell>
          <cell r="E64">
            <v>2.7E-2</v>
          </cell>
          <cell r="F64">
            <v>0</v>
          </cell>
          <cell r="G64">
            <v>2.57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str">
            <v>#VALUE!</v>
          </cell>
          <cell r="C65">
            <v>4</v>
          </cell>
          <cell r="D65">
            <v>0.14099999999999999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str">
            <v>#VALUE!</v>
          </cell>
          <cell r="C66" t="str">
            <v>5-8</v>
          </cell>
          <cell r="D66">
            <v>0.96699999999999997</v>
          </cell>
          <cell r="E66">
            <v>2.5000000000000001E-2</v>
          </cell>
          <cell r="F66">
            <v>0</v>
          </cell>
          <cell r="G66">
            <v>12.32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str">
            <v>#VALUE!</v>
          </cell>
          <cell r="D67">
            <v>6.718</v>
          </cell>
          <cell r="E67">
            <v>0.33500000000000002</v>
          </cell>
          <cell r="F67">
            <v>2.9000000000000001E-2</v>
          </cell>
          <cell r="G67">
            <v>1.36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str">
            <v>#VALUE!</v>
          </cell>
          <cell r="D68">
            <v>5.8819999999999997</v>
          </cell>
          <cell r="E68">
            <v>0.28499999999999998</v>
          </cell>
          <cell r="F68">
            <v>2.5000000000000001E-2</v>
          </cell>
          <cell r="G68">
            <v>2.57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str">
            <v>#VALUE!</v>
          </cell>
          <cell r="D69">
            <v>5.194</v>
          </cell>
          <cell r="E69">
            <v>0.224</v>
          </cell>
          <cell r="F69">
            <v>0.02</v>
          </cell>
          <cell r="G69">
            <v>4.0999999999999996</v>
          </cell>
          <cell r="H69">
            <v>1.1599999999999999</v>
          </cell>
          <cell r="I69">
            <v>0.184</v>
          </cell>
        </row>
        <row r="70">
          <cell r="A70" t="str">
            <v>LDNO HV: LV Sub HH Metered</v>
          </cell>
          <cell r="B70" t="str">
            <v>#VALUE!</v>
          </cell>
          <cell r="D70">
            <v>6.6</v>
          </cell>
          <cell r="E70">
            <v>0.23200000000000001</v>
          </cell>
          <cell r="F70">
            <v>2.1999999999999999E-2</v>
          </cell>
          <cell r="G70">
            <v>4.43</v>
          </cell>
          <cell r="H70">
            <v>2.25</v>
          </cell>
          <cell r="I70">
            <v>0.221</v>
          </cell>
        </row>
        <row r="71">
          <cell r="A71" t="str">
            <v>LDNO HV: HV HH Metered</v>
          </cell>
          <cell r="B71" t="str">
            <v>#VALUE!</v>
          </cell>
          <cell r="D71">
            <v>5.4020000000000001</v>
          </cell>
          <cell r="E71">
            <v>0.11799999999999999</v>
          </cell>
          <cell r="F71">
            <v>1.2999999999999999E-2</v>
          </cell>
          <cell r="G71">
            <v>50.28</v>
          </cell>
          <cell r="H71">
            <v>3.26</v>
          </cell>
          <cell r="I71">
            <v>0.161</v>
          </cell>
        </row>
        <row r="72">
          <cell r="A72" t="str">
            <v>LDNO HV: NHH UMS category A</v>
          </cell>
          <cell r="B72" t="str">
            <v>#VALUE!</v>
          </cell>
          <cell r="C72">
            <v>8</v>
          </cell>
          <cell r="D72">
            <v>0.92100000000000004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str">
            <v>#VALUE!</v>
          </cell>
          <cell r="C73">
            <v>1</v>
          </cell>
          <cell r="D73">
            <v>1.212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str">
            <v>#VALUE!</v>
          </cell>
          <cell r="C74">
            <v>1</v>
          </cell>
          <cell r="D74">
            <v>1.94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str">
            <v>#VALUE!</v>
          </cell>
          <cell r="C75">
            <v>1</v>
          </cell>
          <cell r="D75">
            <v>0.67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str">
            <v>#VALUE!</v>
          </cell>
          <cell r="D76">
            <v>17.901</v>
          </cell>
          <cell r="E76">
            <v>0.54500000000000004</v>
          </cell>
          <cell r="F76">
            <v>0.316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str">
            <v>#VALUE!</v>
          </cell>
          <cell r="C77" t="str">
            <v>8&amp;0</v>
          </cell>
          <cell r="D77">
            <v>-0.70899999999999996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str">
            <v>#VALUE!</v>
          </cell>
          <cell r="C78">
            <v>8</v>
          </cell>
          <cell r="D78">
            <v>-0.61599999999999999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str">
            <v>#VALUE!</v>
          </cell>
          <cell r="D79">
            <v>-0.70899999999999996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0.247</v>
          </cell>
        </row>
        <row r="80">
          <cell r="A80" t="str">
            <v>LDNO HV: LV Generation Non-Intermittent</v>
          </cell>
          <cell r="B80" t="str">
            <v>#VALUE!</v>
          </cell>
          <cell r="D80">
            <v>-6.133</v>
          </cell>
          <cell r="E80">
            <v>-0.45200000000000001</v>
          </cell>
          <cell r="F80">
            <v>-3.1E-2</v>
          </cell>
          <cell r="G80">
            <v>0</v>
          </cell>
          <cell r="H80">
            <v>0</v>
          </cell>
          <cell r="I80">
            <v>0.247</v>
          </cell>
        </row>
        <row r="81">
          <cell r="A81" t="str">
            <v>LDNO HV: LV Sub Generation Intermittent</v>
          </cell>
          <cell r="B81" t="str">
            <v>#VALUE!</v>
          </cell>
          <cell r="D81">
            <v>-0.61599999999999999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0.224</v>
          </cell>
        </row>
        <row r="82">
          <cell r="A82" t="str">
            <v>LDNO HV: LV Sub Generation Non-Intermittent</v>
          </cell>
          <cell r="B82" t="str">
            <v>#VALUE!</v>
          </cell>
          <cell r="D82">
            <v>-5.3929999999999998</v>
          </cell>
          <cell r="E82">
            <v>-0.378</v>
          </cell>
          <cell r="F82">
            <v>-2.5000000000000001E-2</v>
          </cell>
          <cell r="G82">
            <v>0</v>
          </cell>
          <cell r="H82">
            <v>0</v>
          </cell>
          <cell r="I82">
            <v>0.224</v>
          </cell>
        </row>
        <row r="83">
          <cell r="A83" t="str">
            <v>LDNO HV: HV Generation Intermittent</v>
          </cell>
          <cell r="B83" t="str">
            <v>#VALUE!</v>
          </cell>
          <cell r="D83">
            <v>-0.433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0.17699999999999999</v>
          </cell>
        </row>
        <row r="84">
          <cell r="A84" t="str">
            <v>LDNO HV: HV Generation Non-Intermittent</v>
          </cell>
          <cell r="B84" t="str">
            <v>#VALUE!</v>
          </cell>
          <cell r="D84">
            <v>-3.9729999999999999</v>
          </cell>
          <cell r="E84">
            <v>-0.224</v>
          </cell>
          <cell r="F84">
            <v>-1.2999999999999999E-2</v>
          </cell>
          <cell r="G84">
            <v>0</v>
          </cell>
          <cell r="H84">
            <v>0</v>
          </cell>
          <cell r="I84">
            <v>0.17699999999999999</v>
          </cell>
        </row>
      </sheetData>
      <sheetData sheetId="20">
        <row r="1">
          <cell r="A1" t="str">
            <v>Summary statistics for WPD East Midlands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110819492.53348811</v>
          </cell>
          <cell r="D14">
            <v>-55201.211261689663</v>
          </cell>
          <cell r="E14">
            <v>-1.2938606911558641E-4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5189053.6583908582</v>
          </cell>
          <cell r="C46">
            <v>1502720</v>
          </cell>
          <cell r="D46">
            <v>125037397.60547699</v>
          </cell>
          <cell r="E46">
            <v>110682514.53347699</v>
          </cell>
          <cell r="F46">
            <v>14354883.072000001</v>
          </cell>
          <cell r="G46">
            <v>0</v>
          </cell>
          <cell r="H46">
            <v>0</v>
          </cell>
          <cell r="I46">
            <v>2.4096377844019345</v>
          </cell>
          <cell r="J46">
            <v>83.207382350322746</v>
          </cell>
          <cell r="K46">
            <v>2.133</v>
          </cell>
          <cell r="L46">
            <v>110682514.53347699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0.11480471720383291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51834.493080387248</v>
          </cell>
          <cell r="C47">
            <v>16210</v>
          </cell>
          <cell r="D47">
            <v>894013.79030625906</v>
          </cell>
          <cell r="E47">
            <v>784255.88030625903</v>
          </cell>
          <cell r="F47">
            <v>109757.91</v>
          </cell>
          <cell r="G47">
            <v>0</v>
          </cell>
          <cell r="H47">
            <v>0</v>
          </cell>
          <cell r="I47">
            <v>1.7247468571165201</v>
          </cell>
          <cell r="J47">
            <v>55.151991999152315</v>
          </cell>
          <cell r="K47">
            <v>1.5129999999999999</v>
          </cell>
          <cell r="L47">
            <v>784255.88030625903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0.12276981763603516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66525.51840279765</v>
          </cell>
          <cell r="C48">
            <v>20364</v>
          </cell>
          <cell r="D48">
            <v>839797.1006710541</v>
          </cell>
          <cell r="E48">
            <v>738433.25427105406</v>
          </cell>
          <cell r="F48">
            <v>101363.84640000001</v>
          </cell>
          <cell r="G48">
            <v>0</v>
          </cell>
          <cell r="H48">
            <v>0</v>
          </cell>
          <cell r="I48">
            <v>1.2623683675582416</v>
          </cell>
          <cell r="J48">
            <v>41.23929977760038</v>
          </cell>
          <cell r="K48">
            <v>1.1100000000000001</v>
          </cell>
          <cell r="L48">
            <v>738433.25427105406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0.12070040051222314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4161838.5511981631</v>
          </cell>
          <cell r="C50">
            <v>902930</v>
          </cell>
          <cell r="D50">
            <v>78208211.72778134</v>
          </cell>
          <cell r="E50">
            <v>69582882.60978134</v>
          </cell>
          <cell r="F50">
            <v>8625329.1179999989</v>
          </cell>
          <cell r="G50">
            <v>0</v>
          </cell>
          <cell r="H50">
            <v>0</v>
          </cell>
          <cell r="I50">
            <v>1.8791745707018299</v>
          </cell>
          <cell r="J50">
            <v>86.616029734067254</v>
          </cell>
          <cell r="K50">
            <v>1.6719265236694234</v>
          </cell>
          <cell r="L50">
            <v>68784870.559156895</v>
          </cell>
          <cell r="M50">
            <v>798012.05062444997</v>
          </cell>
          <cell r="N50">
            <v>0</v>
          </cell>
          <cell r="O50">
            <v>0.98853148905745003</v>
          </cell>
          <cell r="P50">
            <v>1.1468510942550008E-2</v>
          </cell>
          <cell r="Q50">
            <v>0</v>
          </cell>
          <cell r="R50">
            <v>0.11028674518248939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4303.8500821392399</v>
          </cell>
          <cell r="C51">
            <v>943</v>
          </cell>
          <cell r="D51">
            <v>64365.437150955157</v>
          </cell>
          <cell r="E51">
            <v>57980.384150955157</v>
          </cell>
          <cell r="F51">
            <v>6385.0530000000008</v>
          </cell>
          <cell r="G51">
            <v>0</v>
          </cell>
          <cell r="H51">
            <v>0</v>
          </cell>
          <cell r="I51">
            <v>1.4955315803881846</v>
          </cell>
          <cell r="J51">
            <v>68.256030912995925</v>
          </cell>
          <cell r="K51">
            <v>1.3471748096331426</v>
          </cell>
          <cell r="L51">
            <v>57566.382383773569</v>
          </cell>
          <cell r="M51">
            <v>414.00176718158912</v>
          </cell>
          <cell r="N51">
            <v>0</v>
          </cell>
          <cell r="O51">
            <v>0.99285962359090774</v>
          </cell>
          <cell r="P51">
            <v>7.1403764090922969E-3</v>
          </cell>
          <cell r="Q51">
            <v>0</v>
          </cell>
          <cell r="R51">
            <v>9.9200025396009431E-2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6641.6555049376848</v>
          </cell>
          <cell r="C52">
            <v>1451</v>
          </cell>
          <cell r="D52">
            <v>71576.168016609372</v>
          </cell>
          <cell r="E52">
            <v>64353.670416609377</v>
          </cell>
          <cell r="F52">
            <v>7222.4976000000015</v>
          </cell>
          <cell r="G52">
            <v>0</v>
          </cell>
          <cell r="H52">
            <v>0</v>
          </cell>
          <cell r="I52">
            <v>1.0776856457459538</v>
          </cell>
          <cell r="J52">
            <v>49.328854594493023</v>
          </cell>
          <cell r="K52">
            <v>0.96894020427235605</v>
          </cell>
          <cell r="L52">
            <v>63860.967650883598</v>
          </cell>
          <cell r="M52">
            <v>492.7027657257841</v>
          </cell>
          <cell r="N52">
            <v>0</v>
          </cell>
          <cell r="O52">
            <v>0.99234382805928323</v>
          </cell>
          <cell r="P52">
            <v>7.6561719407168402E-3</v>
          </cell>
          <cell r="Q52">
            <v>0</v>
          </cell>
          <cell r="R52">
            <v>0.10090645811499728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149489.9396925724</v>
          </cell>
          <cell r="C54">
            <v>0</v>
          </cell>
          <cell r="D54">
            <v>822194.66830914828</v>
          </cell>
          <cell r="E54">
            <v>822194.66830914828</v>
          </cell>
          <cell r="F54">
            <v>0</v>
          </cell>
          <cell r="G54">
            <v>0</v>
          </cell>
          <cell r="H54">
            <v>0</v>
          </cell>
          <cell r="I54">
            <v>0.55000000000000016</v>
          </cell>
          <cell r="J54" t="str">
            <v/>
          </cell>
          <cell r="K54">
            <v>0.55000000000000016</v>
          </cell>
          <cell r="L54">
            <v>822194.66830914828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1119429.2074628565</v>
          </cell>
          <cell r="C58">
            <v>94423</v>
          </cell>
          <cell r="D58">
            <v>19804920.012074392</v>
          </cell>
          <cell r="E58">
            <v>18101170.284674391</v>
          </cell>
          <cell r="F58">
            <v>1703749.7273999997</v>
          </cell>
          <cell r="G58">
            <v>0</v>
          </cell>
          <cell r="H58">
            <v>0</v>
          </cell>
          <cell r="I58">
            <v>1.7691980770236901</v>
          </cell>
          <cell r="J58">
            <v>209.74677792565785</v>
          </cell>
          <cell r="K58">
            <v>1.617</v>
          </cell>
          <cell r="L58">
            <v>18101170.284674391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8.602658967374173E-2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3194.7325243030905</v>
          </cell>
          <cell r="C59">
            <v>397</v>
          </cell>
          <cell r="D59">
            <v>41729.15205375645</v>
          </cell>
          <cell r="E59">
            <v>36643.58205375645</v>
          </cell>
          <cell r="F59">
            <v>5085.57</v>
          </cell>
          <cell r="G59">
            <v>0</v>
          </cell>
          <cell r="H59">
            <v>0</v>
          </cell>
          <cell r="I59">
            <v>1.3061860965296113</v>
          </cell>
          <cell r="J59">
            <v>105.11121424120013</v>
          </cell>
          <cell r="K59">
            <v>1.1470000000000002</v>
          </cell>
          <cell r="L59">
            <v>36643.58205375645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0.12187091636678003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7110.5700797224144</v>
          </cell>
          <cell r="C60">
            <v>536</v>
          </cell>
          <cell r="D60">
            <v>64841.617570465496</v>
          </cell>
          <cell r="E60">
            <v>59799.894370465496</v>
          </cell>
          <cell r="F60">
            <v>5041.7231999999995</v>
          </cell>
          <cell r="G60">
            <v>0</v>
          </cell>
          <cell r="H60">
            <v>0</v>
          </cell>
          <cell r="I60">
            <v>0.91190462710405928</v>
          </cell>
          <cell r="J60">
            <v>120.97316710907742</v>
          </cell>
          <cell r="K60">
            <v>0.84099999999999986</v>
          </cell>
          <cell r="L60">
            <v>59799.894370465496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7.7754432861286887E-2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2070612.6289260881</v>
          </cell>
          <cell r="C62">
            <v>81818</v>
          </cell>
          <cell r="D62">
            <v>31140109.967564423</v>
          </cell>
          <cell r="E62">
            <v>29663802.339164421</v>
          </cell>
          <cell r="F62">
            <v>1476307.6284</v>
          </cell>
          <cell r="G62">
            <v>0</v>
          </cell>
          <cell r="H62">
            <v>0</v>
          </cell>
          <cell r="I62">
            <v>1.5039080479150304</v>
          </cell>
          <cell r="J62">
            <v>380.60218983065369</v>
          </cell>
          <cell r="K62">
            <v>1.4326099399166417</v>
          </cell>
          <cell r="L62">
            <v>29402513.479281597</v>
          </cell>
          <cell r="M62">
            <v>261288.8598828227</v>
          </cell>
          <cell r="N62">
            <v>0</v>
          </cell>
          <cell r="O62">
            <v>0.99119165989257385</v>
          </cell>
          <cell r="P62">
            <v>8.8083401074261197E-3</v>
          </cell>
          <cell r="Q62">
            <v>0</v>
          </cell>
          <cell r="R62">
            <v>4.740855539488216E-2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283.42760310235963</v>
          </cell>
          <cell r="C63">
            <v>5</v>
          </cell>
          <cell r="D63">
            <v>2835.6979192403087</v>
          </cell>
          <cell r="E63">
            <v>2771.6479192403085</v>
          </cell>
          <cell r="F63">
            <v>64.05</v>
          </cell>
          <cell r="G63">
            <v>0</v>
          </cell>
          <cell r="H63">
            <v>0</v>
          </cell>
          <cell r="I63">
            <v>1.0005016759839722</v>
          </cell>
          <cell r="J63">
            <v>567.13958384806176</v>
          </cell>
          <cell r="K63">
            <v>0.97790331248693885</v>
          </cell>
          <cell r="L63">
            <v>2743.0912676743537</v>
          </cell>
          <cell r="M63">
            <v>28.556651565954951</v>
          </cell>
          <cell r="N63">
            <v>0</v>
          </cell>
          <cell r="O63">
            <v>0.98969686901149334</v>
          </cell>
          <cell r="P63">
            <v>1.0303130988506704E-2</v>
          </cell>
          <cell r="Q63">
            <v>0</v>
          </cell>
          <cell r="R63">
            <v>2.2587032125466724E-2</v>
          </cell>
          <cell r="S63">
            <v>0</v>
          </cell>
          <cell r="T63">
            <v>0</v>
          </cell>
        </row>
        <row r="64">
          <cell r="A64" t="str">
            <v>LDNO HV: Small Non Domestic Two Rate</v>
          </cell>
          <cell r="B64">
            <v>898.85374030275432</v>
          </cell>
          <cell r="C64">
            <v>27</v>
          </cell>
          <cell r="D64">
            <v>7361.7241562925738</v>
          </cell>
          <cell r="E64">
            <v>7107.7567562925733</v>
          </cell>
          <cell r="F64">
            <v>253.96739999999997</v>
          </cell>
          <cell r="G64">
            <v>0</v>
          </cell>
          <cell r="H64">
            <v>0</v>
          </cell>
          <cell r="I64">
            <v>0.8190124628966865</v>
          </cell>
          <cell r="J64">
            <v>272.65645023305831</v>
          </cell>
          <cell r="K64">
            <v>0.7907578772380166</v>
          </cell>
          <cell r="L64">
            <v>7060.3842534214637</v>
          </cell>
          <cell r="M64">
            <v>47.3725028711089</v>
          </cell>
          <cell r="N64">
            <v>0</v>
          </cell>
          <cell r="O64">
            <v>0.99333509790846874</v>
          </cell>
          <cell r="P64">
            <v>6.6649020915311311E-3</v>
          </cell>
          <cell r="Q64">
            <v>0</v>
          </cell>
          <cell r="R64">
            <v>3.4498358619280307E-2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5440.1915002046153</v>
          </cell>
          <cell r="C66">
            <v>0</v>
          </cell>
          <cell r="D66">
            <v>14688.517050552462</v>
          </cell>
          <cell r="E66">
            <v>14688.517050552462</v>
          </cell>
          <cell r="F66">
            <v>0</v>
          </cell>
          <cell r="G66">
            <v>0</v>
          </cell>
          <cell r="H66">
            <v>0</v>
          </cell>
          <cell r="I66">
            <v>0.27000000000000007</v>
          </cell>
          <cell r="J66" t="str">
            <v/>
          </cell>
          <cell r="K66">
            <v>0.27000000000000007</v>
          </cell>
          <cell r="L66">
            <v>14688.517050552462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888700.21103394183</v>
          </cell>
          <cell r="C70">
            <v>8226</v>
          </cell>
          <cell r="D70">
            <v>13962768.685262013</v>
          </cell>
          <cell r="E70">
            <v>13249831.136462014</v>
          </cell>
          <cell r="F70">
            <v>712937.54879999999</v>
          </cell>
          <cell r="G70">
            <v>0</v>
          </cell>
          <cell r="H70">
            <v>0</v>
          </cell>
          <cell r="I70">
            <v>1.5711449723880777</v>
          </cell>
          <cell r="J70">
            <v>1697.3946857843439</v>
          </cell>
          <cell r="K70">
            <v>1.4909224699121815</v>
          </cell>
          <cell r="L70">
            <v>13163131.480051395</v>
          </cell>
          <cell r="M70">
            <v>86699.656410618598</v>
          </cell>
          <cell r="N70">
            <v>0</v>
          </cell>
          <cell r="O70">
            <v>0.99345654631235014</v>
          </cell>
          <cell r="P70">
            <v>6.5434536876497317E-3</v>
          </cell>
          <cell r="Q70">
            <v>0</v>
          </cell>
          <cell r="R70">
            <v>5.1059898281672469E-2</v>
          </cell>
          <cell r="S70">
            <v>0</v>
          </cell>
          <cell r="T70">
            <v>0</v>
          </cell>
        </row>
        <row r="71">
          <cell r="A71" t="str">
            <v>LDNO LV: LV Medium Non-Domestic</v>
          </cell>
          <cell r="B71">
            <v>580.86799878030456</v>
          </cell>
          <cell r="C71">
            <v>10</v>
          </cell>
          <cell r="D71">
            <v>6736.5676684666041</v>
          </cell>
          <cell r="E71">
            <v>6121.687668466604</v>
          </cell>
          <cell r="F71">
            <v>614.88</v>
          </cell>
          <cell r="G71">
            <v>0</v>
          </cell>
          <cell r="H71">
            <v>0</v>
          </cell>
          <cell r="I71">
            <v>1.1597415734059924</v>
          </cell>
          <cell r="J71">
            <v>673.65676684666039</v>
          </cell>
          <cell r="K71">
            <v>1.0538861981243255</v>
          </cell>
          <cell r="L71">
            <v>6080.9416124314685</v>
          </cell>
          <cell r="M71">
            <v>40.74605603513681</v>
          </cell>
          <cell r="N71">
            <v>0</v>
          </cell>
          <cell r="O71">
            <v>0.99334398318865202</v>
          </cell>
          <cell r="P71">
            <v>6.6560168113482211E-3</v>
          </cell>
          <cell r="Q71">
            <v>0</v>
          </cell>
          <cell r="R71">
            <v>9.1274968242093038E-2</v>
          </cell>
          <cell r="S71">
            <v>0</v>
          </cell>
          <cell r="T71">
            <v>0</v>
          </cell>
        </row>
        <row r="72">
          <cell r="A72" t="str">
            <v>LDNO HV: LV Medium Non-Domestic</v>
          </cell>
          <cell r="B72">
            <v>4296.4314629385217</v>
          </cell>
          <cell r="C72">
            <v>50</v>
          </cell>
          <cell r="D72">
            <v>35675.023100451384</v>
          </cell>
          <cell r="E72">
            <v>33420.463100451387</v>
          </cell>
          <cell r="F72">
            <v>2254.56</v>
          </cell>
          <cell r="G72">
            <v>0</v>
          </cell>
          <cell r="H72">
            <v>0</v>
          </cell>
          <cell r="I72">
            <v>0.83034079347449063</v>
          </cell>
          <cell r="J72">
            <v>713.50046200902773</v>
          </cell>
          <cell r="K72">
            <v>0.77786561682037492</v>
          </cell>
          <cell r="L72">
            <v>33204.804152835568</v>
          </cell>
          <cell r="M72">
            <v>215.65894761582058</v>
          </cell>
          <cell r="N72">
            <v>0</v>
          </cell>
          <cell r="O72">
            <v>0.99354709876498071</v>
          </cell>
          <cell r="P72">
            <v>6.4529012350193265E-3</v>
          </cell>
          <cell r="Q72">
            <v>0</v>
          </cell>
          <cell r="R72">
            <v>6.3197155994875132E-2</v>
          </cell>
          <cell r="S72">
            <v>0</v>
          </cell>
          <cell r="T72">
            <v>0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25527.611262648599</v>
          </cell>
          <cell r="C76">
            <v>155</v>
          </cell>
          <cell r="D76">
            <v>353875.66532074579</v>
          </cell>
          <cell r="E76">
            <v>224026.36832074579</v>
          </cell>
          <cell r="F76">
            <v>129849.29699999999</v>
          </cell>
          <cell r="G76">
            <v>0</v>
          </cell>
          <cell r="H76">
            <v>0</v>
          </cell>
          <cell r="I76">
            <v>1.3862466866946082</v>
          </cell>
          <cell r="J76">
            <v>2283.0688085209404</v>
          </cell>
          <cell r="K76">
            <v>0.87758453392204361</v>
          </cell>
          <cell r="L76">
            <v>223088.01635955967</v>
          </cell>
          <cell r="M76">
            <v>938.35196118612373</v>
          </cell>
          <cell r="N76">
            <v>0</v>
          </cell>
          <cell r="O76">
            <v>0.99581142180619264</v>
          </cell>
          <cell r="P76">
            <v>4.1885781938073244E-3</v>
          </cell>
          <cell r="Q76">
            <v>0</v>
          </cell>
          <cell r="R76">
            <v>0.3669348014713224</v>
          </cell>
          <cell r="S76">
            <v>0</v>
          </cell>
          <cell r="T76">
            <v>0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  <cell r="J83" t="str">
            <v/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  <cell r="J84" t="str">
            <v/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2983519.330719565</v>
          </cell>
          <cell r="C86">
            <v>8177</v>
          </cell>
          <cell r="D86">
            <v>52645690.495382451</v>
          </cell>
          <cell r="E86">
            <v>38497964.750822455</v>
          </cell>
          <cell r="F86">
            <v>235831.22159999999</v>
          </cell>
          <cell r="G86">
            <v>12675275.4</v>
          </cell>
          <cell r="H86">
            <v>1236619.1229599998</v>
          </cell>
          <cell r="I86">
            <v>1.7645500048657425</v>
          </cell>
          <cell r="J86">
            <v>6438.2647053176534</v>
          </cell>
          <cell r="K86">
            <v>1.2903541248897328</v>
          </cell>
          <cell r="L86">
            <v>32466277.93554103</v>
          </cell>
          <cell r="M86">
            <v>5507087.4704374978</v>
          </cell>
          <cell r="N86">
            <v>524599.344843923</v>
          </cell>
          <cell r="O86">
            <v>0.84332452756083509</v>
          </cell>
          <cell r="P86">
            <v>0.14304879507480578</v>
          </cell>
          <cell r="Q86">
            <v>1.3626677364359E-2</v>
          </cell>
          <cell r="R86">
            <v>4.4795921447869456E-3</v>
          </cell>
          <cell r="S86">
            <v>0.24076567864774701</v>
          </cell>
          <cell r="T86">
            <v>2.3489465354594667E-2</v>
          </cell>
        </row>
        <row r="87">
          <cell r="A87" t="str">
            <v>LDNO LV: LV HH Metered</v>
          </cell>
          <cell r="B87">
            <v>5745.3207968482911</v>
          </cell>
          <cell r="C87">
            <v>20</v>
          </cell>
          <cell r="D87">
            <v>77739.052202510924</v>
          </cell>
          <cell r="E87">
            <v>53226.606702510915</v>
          </cell>
          <cell r="F87">
            <v>409.18800000000005</v>
          </cell>
          <cell r="G87">
            <v>23131.200000000001</v>
          </cell>
          <cell r="H87">
            <v>972.05749999999989</v>
          </cell>
          <cell r="I87">
            <v>1.3530846222748121</v>
          </cell>
          <cell r="J87">
            <v>3886.952610125546</v>
          </cell>
          <cell r="K87">
            <v>0.92643402491483884</v>
          </cell>
          <cell r="L87">
            <v>44941.914596798124</v>
          </cell>
          <cell r="M87">
            <v>7573.0283255738796</v>
          </cell>
          <cell r="N87">
            <v>711.66378013891801</v>
          </cell>
          <cell r="O87">
            <v>0.84435054911509189</v>
          </cell>
          <cell r="P87">
            <v>0.14227899907090319</v>
          </cell>
          <cell r="Q87">
            <v>1.3370451814005004E-2</v>
          </cell>
          <cell r="R87">
            <v>5.2636093238448761E-3</v>
          </cell>
          <cell r="S87">
            <v>0.29754929272539904</v>
          </cell>
          <cell r="T87">
            <v>1.2504107941370078E-2</v>
          </cell>
        </row>
        <row r="88">
          <cell r="A88" t="str">
            <v>LDNO HV: LV HH Metered</v>
          </cell>
          <cell r="B88">
            <v>84730.753666193748</v>
          </cell>
          <cell r="C88">
            <v>202</v>
          </cell>
          <cell r="D88">
            <v>856587.59210613719</v>
          </cell>
          <cell r="E88">
            <v>545117.30834613717</v>
          </cell>
          <cell r="F88">
            <v>3031.2119999999995</v>
          </cell>
          <cell r="G88">
            <v>297191.99999999994</v>
          </cell>
          <cell r="H88">
            <v>11247.071759999999</v>
          </cell>
          <cell r="I88">
            <v>1.0109524051689185</v>
          </cell>
          <cell r="J88">
            <v>4240.5326341887976</v>
          </cell>
          <cell r="K88">
            <v>0.64335236588793676</v>
          </cell>
          <cell r="L88">
            <v>461643.61340837635</v>
          </cell>
          <cell r="M88">
            <v>75001.730747096983</v>
          </cell>
          <cell r="N88">
            <v>8471.9641906639026</v>
          </cell>
          <cell r="O88">
            <v>0.84687021736474211</v>
          </cell>
          <cell r="P88">
            <v>0.1375882394463846</v>
          </cell>
          <cell r="Q88">
            <v>1.5541543188873389E-2</v>
          </cell>
          <cell r="R88">
            <v>3.5387064065999351E-3</v>
          </cell>
          <cell r="S88">
            <v>0.34694875659975211</v>
          </cell>
          <cell r="T88">
            <v>1.3130089512908106E-2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66008.757133923136</v>
          </cell>
          <cell r="C90">
            <v>96</v>
          </cell>
          <cell r="D90">
            <v>1240379.6536194868</v>
          </cell>
          <cell r="E90">
            <v>712808.29376948671</v>
          </cell>
          <cell r="F90">
            <v>2094.1055999999999</v>
          </cell>
          <cell r="G90">
            <v>508447.2</v>
          </cell>
          <cell r="H90">
            <v>17030.054249999997</v>
          </cell>
          <cell r="I90">
            <v>1.87911378349833</v>
          </cell>
          <cell r="J90">
            <v>12920.621391869654</v>
          </cell>
          <cell r="K90">
            <v>1.0798692851060534</v>
          </cell>
          <cell r="L90">
            <v>619952.48683974252</v>
          </cell>
          <cell r="M90">
            <v>83499.767534438841</v>
          </cell>
          <cell r="N90">
            <v>9356.0393953054245</v>
          </cell>
          <cell r="O90">
            <v>0.86973242631801839</v>
          </cell>
          <cell r="P90">
            <v>0.11714196967725185</v>
          </cell>
          <cell r="Q90">
            <v>1.3125604004729848E-2</v>
          </cell>
          <cell r="R90">
            <v>1.6882779348156027E-3</v>
          </cell>
          <cell r="S90">
            <v>0.40991256065538234</v>
          </cell>
          <cell r="T90">
            <v>1.3729711060888083E-2</v>
          </cell>
        </row>
        <row r="91">
          <cell r="A91" t="str">
            <v>LDNO HV: LV Sub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7913872.9255860243</v>
          </cell>
          <cell r="C93">
            <v>2929</v>
          </cell>
          <cell r="D93">
            <v>95313065.496109426</v>
          </cell>
          <cell r="E93">
            <v>55190898.709069431</v>
          </cell>
          <cell r="F93">
            <v>641921.98320000013</v>
          </cell>
          <cell r="G93">
            <v>38058144</v>
          </cell>
          <cell r="H93">
            <v>1422100.8038399999</v>
          </cell>
          <cell r="I93">
            <v>1.2043795293699573</v>
          </cell>
          <cell r="J93">
            <v>32541.162682181435</v>
          </cell>
          <cell r="K93">
            <v>0.69739430021214976</v>
          </cell>
          <cell r="L93">
            <v>50373219.77555082</v>
          </cell>
          <cell r="M93">
            <v>4197800.6978144292</v>
          </cell>
          <cell r="N93">
            <v>619878.23570418614</v>
          </cell>
          <cell r="O93">
            <v>0.91270881529010273</v>
          </cell>
          <cell r="P93">
            <v>7.6059654689489803E-2</v>
          </cell>
          <cell r="Q93">
            <v>1.1231530020407559E-2</v>
          </cell>
          <cell r="R93">
            <v>6.7348792094637086E-3</v>
          </cell>
          <cell r="S93">
            <v>0.39929619094617719</v>
          </cell>
          <cell r="T93">
            <v>1.4920313353031841E-2</v>
          </cell>
        </row>
        <row r="94">
          <cell r="A94" t="str">
            <v>LDNO HV: HV HH Metered</v>
          </cell>
          <cell r="B94">
            <v>36313.18014265447</v>
          </cell>
          <cell r="C94">
            <v>7</v>
          </cell>
          <cell r="D94">
            <v>362384.31749465683</v>
          </cell>
          <cell r="E94">
            <v>225063.13123465684</v>
          </cell>
          <cell r="F94">
            <v>1288.1736000000001</v>
          </cell>
          <cell r="G94">
            <v>131247.59999999998</v>
          </cell>
          <cell r="H94">
            <v>4785.41266</v>
          </cell>
          <cell r="I94">
            <v>0.99794156301113979</v>
          </cell>
          <cell r="J94">
            <v>51769.188213522408</v>
          </cell>
          <cell r="K94">
            <v>0.61978358918306764</v>
          </cell>
          <cell r="L94">
            <v>205770.29536542573</v>
          </cell>
          <cell r="M94">
            <v>16932.788701831847</v>
          </cell>
          <cell r="N94">
            <v>2360.0471673992306</v>
          </cell>
          <cell r="O94">
            <v>0.91427811492982436</v>
          </cell>
          <cell r="P94">
            <v>7.5235728788369469E-2</v>
          </cell>
          <cell r="Q94">
            <v>1.0486156281806025E-2</v>
          </cell>
          <cell r="R94">
            <v>3.5547167407954773E-3</v>
          </cell>
          <cell r="S94">
            <v>0.3621779245508745</v>
          </cell>
          <cell r="T94">
            <v>1.3205352519347249E-2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52421.224388566014</v>
          </cell>
          <cell r="C96">
            <v>1418</v>
          </cell>
          <cell r="D96">
            <v>927855.67167761852</v>
          </cell>
          <cell r="E96">
            <v>927855.67167761852</v>
          </cell>
          <cell r="F96">
            <v>0</v>
          </cell>
          <cell r="G96">
            <v>0</v>
          </cell>
          <cell r="H96">
            <v>0</v>
          </cell>
          <cell r="I96">
            <v>1.7700000000000002</v>
          </cell>
          <cell r="J96">
            <v>654.34109427194539</v>
          </cell>
          <cell r="K96">
            <v>1.7700000000000002</v>
          </cell>
          <cell r="L96">
            <v>927855.67167761852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281.34974639706786</v>
          </cell>
          <cell r="C97">
            <v>0</v>
          </cell>
          <cell r="D97">
            <v>3533.7528147471721</v>
          </cell>
          <cell r="E97">
            <v>3533.7528147471721</v>
          </cell>
          <cell r="F97">
            <v>0</v>
          </cell>
          <cell r="G97">
            <v>0</v>
          </cell>
          <cell r="H97">
            <v>0</v>
          </cell>
          <cell r="I97">
            <v>1.256</v>
          </cell>
          <cell r="J97" t="str">
            <v/>
          </cell>
          <cell r="K97">
            <v>1.256</v>
          </cell>
          <cell r="L97">
            <v>3533.7528147471721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190.56803557092181</v>
          </cell>
          <cell r="C98">
            <v>0</v>
          </cell>
          <cell r="D98">
            <v>1755.1316076081901</v>
          </cell>
          <cell r="E98">
            <v>1755.1316076081901</v>
          </cell>
          <cell r="F98">
            <v>0</v>
          </cell>
          <cell r="G98">
            <v>0</v>
          </cell>
          <cell r="H98">
            <v>0</v>
          </cell>
          <cell r="I98">
            <v>0.92100000000000015</v>
          </cell>
          <cell r="J98" t="str">
            <v/>
          </cell>
          <cell r="K98">
            <v>0.92100000000000015</v>
          </cell>
          <cell r="L98">
            <v>1755.1316076081901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23374.409132903162</v>
          </cell>
          <cell r="C100">
            <v>1167</v>
          </cell>
          <cell r="D100">
            <v>544389.9887053147</v>
          </cell>
          <cell r="E100">
            <v>544389.9887053147</v>
          </cell>
          <cell r="F100">
            <v>0</v>
          </cell>
          <cell r="G100">
            <v>0</v>
          </cell>
          <cell r="H100">
            <v>0</v>
          </cell>
          <cell r="I100">
            <v>2.3290000000000006</v>
          </cell>
          <cell r="J100">
            <v>466.48670840215482</v>
          </cell>
          <cell r="K100">
            <v>2.3290000000000006</v>
          </cell>
          <cell r="L100">
            <v>544389.9887053147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136.61592366413183</v>
          </cell>
          <cell r="C101">
            <v>0</v>
          </cell>
          <cell r="D101">
            <v>2256.8950589314577</v>
          </cell>
          <cell r="E101">
            <v>2256.8950589314577</v>
          </cell>
          <cell r="F101">
            <v>0</v>
          </cell>
          <cell r="G101">
            <v>0</v>
          </cell>
          <cell r="H101">
            <v>0</v>
          </cell>
          <cell r="I101">
            <v>1.6520000000000001</v>
          </cell>
          <cell r="J101" t="str">
            <v/>
          </cell>
          <cell r="K101">
            <v>1.6520000000000001</v>
          </cell>
          <cell r="L101">
            <v>2256.8950589314577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467.20822997904963</v>
          </cell>
          <cell r="C102">
            <v>0</v>
          </cell>
          <cell r="D102">
            <v>5662.5637473460811</v>
          </cell>
          <cell r="E102">
            <v>5662.5637473460811</v>
          </cell>
          <cell r="F102">
            <v>0</v>
          </cell>
          <cell r="G102">
            <v>0</v>
          </cell>
          <cell r="H102">
            <v>0</v>
          </cell>
          <cell r="I102">
            <v>1.212</v>
          </cell>
          <cell r="J102" t="str">
            <v/>
          </cell>
          <cell r="K102">
            <v>1.212</v>
          </cell>
          <cell r="L102">
            <v>5662.5637473460811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381.63823691686002</v>
          </cell>
          <cell r="C104">
            <v>159</v>
          </cell>
          <cell r="D104">
            <v>14231.289854629711</v>
          </cell>
          <cell r="E104">
            <v>14231.289854629711</v>
          </cell>
          <cell r="F104">
            <v>0</v>
          </cell>
          <cell r="G104">
            <v>0</v>
          </cell>
          <cell r="H104">
            <v>0</v>
          </cell>
          <cell r="I104">
            <v>3.7290000000000005</v>
          </cell>
          <cell r="J104">
            <v>89.504967639180578</v>
          </cell>
          <cell r="K104">
            <v>3.7290000000000005</v>
          </cell>
          <cell r="L104">
            <v>14231.289854629711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9513.7048495501022</v>
          </cell>
          <cell r="C108">
            <v>257</v>
          </cell>
          <cell r="D108">
            <v>122441.38141370981</v>
          </cell>
          <cell r="E108">
            <v>122441.38141370981</v>
          </cell>
          <cell r="F108">
            <v>0</v>
          </cell>
          <cell r="G108">
            <v>0</v>
          </cell>
          <cell r="H108">
            <v>0</v>
          </cell>
          <cell r="I108">
            <v>1.2870000000000001</v>
          </cell>
          <cell r="J108">
            <v>476.42560861365683</v>
          </cell>
          <cell r="K108">
            <v>1.2870000000000001</v>
          </cell>
          <cell r="L108">
            <v>122441.38141370981</v>
          </cell>
          <cell r="M108">
            <v>0</v>
          </cell>
          <cell r="N108">
            <v>0</v>
          </cell>
          <cell r="O108">
            <v>1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263890.33080852579</v>
          </cell>
          <cell r="C112">
            <v>18</v>
          </cell>
          <cell r="D112">
            <v>6358527.4457999747</v>
          </cell>
          <cell r="E112">
            <v>6358527.4457999747</v>
          </cell>
          <cell r="F112">
            <v>0</v>
          </cell>
          <cell r="G112">
            <v>0</v>
          </cell>
          <cell r="H112">
            <v>0</v>
          </cell>
          <cell r="I112">
            <v>2.409534076643987</v>
          </cell>
          <cell r="J112">
            <v>353251.52476666524</v>
          </cell>
          <cell r="K112">
            <v>2.409534076643987</v>
          </cell>
          <cell r="L112">
            <v>4699158.7826408371</v>
          </cell>
          <cell r="M112">
            <v>329054.57350003778</v>
          </cell>
          <cell r="N112">
            <v>1330314.0896590999</v>
          </cell>
          <cell r="O112">
            <v>0.73903255473793583</v>
          </cell>
          <cell r="P112">
            <v>5.1750122383664415E-2</v>
          </cell>
          <cell r="Q112">
            <v>0.20921732287839978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1355.4925452014681</v>
          </cell>
          <cell r="C116">
            <v>115</v>
          </cell>
          <cell r="D116">
            <v>-9610.4421454784078</v>
          </cell>
          <cell r="E116">
            <v>-9610.4421454784078</v>
          </cell>
          <cell r="F116">
            <v>0</v>
          </cell>
          <cell r="G116">
            <v>0</v>
          </cell>
          <cell r="H116">
            <v>0</v>
          </cell>
          <cell r="I116">
            <v>-0.70899999999999996</v>
          </cell>
          <cell r="J116">
            <v>-83.569062134594844</v>
          </cell>
          <cell r="K116">
            <v>-0.70899999999999996</v>
          </cell>
          <cell r="L116">
            <v>-9610.4421454784078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29.662536965595859</v>
          </cell>
          <cell r="C117">
            <v>0</v>
          </cell>
          <cell r="D117">
            <v>-210.30738708607461</v>
          </cell>
          <cell r="E117">
            <v>-210.30738708607461</v>
          </cell>
          <cell r="F117">
            <v>0</v>
          </cell>
          <cell r="G117">
            <v>0</v>
          </cell>
          <cell r="H117">
            <v>0</v>
          </cell>
          <cell r="I117">
            <v>-0.70899999999999996</v>
          </cell>
          <cell r="J117" t="str">
            <v/>
          </cell>
          <cell r="K117">
            <v>-0.70899999999999996</v>
          </cell>
          <cell r="L117">
            <v>-210.30738708607461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26187.017099343026</v>
          </cell>
          <cell r="C123">
            <v>187</v>
          </cell>
          <cell r="D123">
            <v>-182904.41713434205</v>
          </cell>
          <cell r="E123">
            <v>-185665.95123434204</v>
          </cell>
          <cell r="F123">
            <v>0</v>
          </cell>
          <cell r="G123">
            <v>0</v>
          </cell>
          <cell r="H123">
            <v>2761.5340999999999</v>
          </cell>
          <cell r="I123">
            <v>-0.69845456792759608</v>
          </cell>
          <cell r="J123">
            <v>-978.09848734942273</v>
          </cell>
          <cell r="K123">
            <v>-0.70899999999999996</v>
          </cell>
          <cell r="L123">
            <v>-185665.95123434204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-1.5098236244189073E-2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5644.6191110218952</v>
          </cell>
          <cell r="C127">
            <v>70</v>
          </cell>
          <cell r="D127">
            <v>-41130.002580999288</v>
          </cell>
          <cell r="E127">
            <v>-42710.963130999291</v>
          </cell>
          <cell r="F127">
            <v>0</v>
          </cell>
          <cell r="G127">
            <v>0</v>
          </cell>
          <cell r="H127">
            <v>1580.96055</v>
          </cell>
          <cell r="I127">
            <v>-0.72865859984577708</v>
          </cell>
          <cell r="J127">
            <v>-587.57146544284694</v>
          </cell>
          <cell r="K127">
            <v>-0.75666687673576172</v>
          </cell>
          <cell r="L127">
            <v>-31239.73175161616</v>
          </cell>
          <cell r="M127">
            <v>-10606.759233199751</v>
          </cell>
          <cell r="N127">
            <v>-864.47214618337978</v>
          </cell>
          <cell r="O127">
            <v>0.73142185194467324</v>
          </cell>
          <cell r="P127">
            <v>0.2483380953191722</v>
          </cell>
          <cell r="Q127">
            <v>2.0240052736154583E-2</v>
          </cell>
          <cell r="R127">
            <v>0</v>
          </cell>
          <cell r="S127">
            <v>0</v>
          </cell>
          <cell r="T127">
            <v>-3.8438133984711978E-2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95.595407035175882</v>
          </cell>
          <cell r="C131">
            <v>4</v>
          </cell>
          <cell r="D131">
            <v>-500.19730733668337</v>
          </cell>
          <cell r="E131">
            <v>-588.86770733668345</v>
          </cell>
          <cell r="F131">
            <v>0</v>
          </cell>
          <cell r="G131">
            <v>0</v>
          </cell>
          <cell r="H131">
            <v>88.670400000000015</v>
          </cell>
          <cell r="I131">
            <v>-0.52324407923973548</v>
          </cell>
          <cell r="J131">
            <v>-125.04932683417084</v>
          </cell>
          <cell r="K131">
            <v>-0.6160000000000001</v>
          </cell>
          <cell r="L131">
            <v>-588.86770733668345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-0.17727084632288087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1668.819</v>
          </cell>
          <cell r="C134">
            <v>1</v>
          </cell>
          <cell r="D134">
            <v>-10272.513529999998</v>
          </cell>
          <cell r="E134">
            <v>-10272.840569999998</v>
          </cell>
          <cell r="F134">
            <v>0</v>
          </cell>
          <cell r="G134">
            <v>0</v>
          </cell>
          <cell r="H134">
            <v>0.32704</v>
          </cell>
          <cell r="I134">
            <v>-0.61555588293278052</v>
          </cell>
          <cell r="J134">
            <v>-10272.513529999998</v>
          </cell>
          <cell r="K134">
            <v>-0.61557548002509554</v>
          </cell>
          <cell r="L134">
            <v>-8075.1546199999984</v>
          </cell>
          <cell r="M134">
            <v>-1946.6622000000002</v>
          </cell>
          <cell r="N134">
            <v>-251.02374999999998</v>
          </cell>
          <cell r="O134">
            <v>0.78606832890817457</v>
          </cell>
          <cell r="P134">
            <v>0.18949600032583788</v>
          </cell>
          <cell r="Q134">
            <v>2.4435670765987565E-2</v>
          </cell>
          <cell r="R134">
            <v>0</v>
          </cell>
          <cell r="S134">
            <v>0</v>
          </cell>
          <cell r="T134">
            <v>-3.1836414626752025E-5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71660.673283058626</v>
          </cell>
          <cell r="C137">
            <v>40</v>
          </cell>
          <cell r="D137">
            <v>-302960.02979564387</v>
          </cell>
          <cell r="E137">
            <v>-310290.71531564387</v>
          </cell>
          <cell r="F137">
            <v>4235.3519999999999</v>
          </cell>
          <cell r="G137">
            <v>0</v>
          </cell>
          <cell r="H137">
            <v>3095.3335199999997</v>
          </cell>
          <cell r="I137">
            <v>-0.42277028098655473</v>
          </cell>
          <cell r="J137">
            <v>-7574.0007448910965</v>
          </cell>
          <cell r="K137">
            <v>-0.43300000000000005</v>
          </cell>
          <cell r="L137">
            <v>-310290.71531564387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-1.3979903563043874E-2</v>
          </cell>
          <cell r="S137">
            <v>0</v>
          </cell>
          <cell r="T137">
            <v>-1.0216969948438083E-2</v>
          </cell>
        </row>
        <row r="138">
          <cell r="A138" t="str">
            <v>LDNO HV: HV Generation Intermittent</v>
          </cell>
          <cell r="B138">
            <v>5.0784525561561225</v>
          </cell>
          <cell r="C138">
            <v>0</v>
          </cell>
          <cell r="D138">
            <v>-21.989699568156009</v>
          </cell>
          <cell r="E138">
            <v>-21.989699568156009</v>
          </cell>
          <cell r="F138">
            <v>0</v>
          </cell>
          <cell r="G138">
            <v>0</v>
          </cell>
          <cell r="H138">
            <v>0</v>
          </cell>
          <cell r="I138">
            <v>-0.433</v>
          </cell>
          <cell r="J138" t="str">
            <v/>
          </cell>
          <cell r="K138">
            <v>-0.433</v>
          </cell>
          <cell r="L138">
            <v>-21.989699568156009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607411.23037277628</v>
          </cell>
          <cell r="C140">
            <v>160</v>
          </cell>
          <cell r="D140">
            <v>-2717639.3567854469</v>
          </cell>
          <cell r="E140">
            <v>-2738992.2632254469</v>
          </cell>
          <cell r="F140">
            <v>16941.407999999999</v>
          </cell>
          <cell r="G140">
            <v>0</v>
          </cell>
          <cell r="H140">
            <v>4411.4984399999994</v>
          </cell>
          <cell r="I140">
            <v>-0.4474134195901508</v>
          </cell>
          <cell r="J140">
            <v>-16985.245979909043</v>
          </cell>
          <cell r="K140">
            <v>-0.45092881498823972</v>
          </cell>
          <cell r="L140">
            <v>-2270716.929146599</v>
          </cell>
          <cell r="M140">
            <v>-421185.66759723012</v>
          </cell>
          <cell r="N140">
            <v>-47089.666481617503</v>
          </cell>
          <cell r="O140">
            <v>0.82903371419990601</v>
          </cell>
          <cell r="P140">
            <v>0.15377395301629673</v>
          </cell>
          <cell r="Q140">
            <v>1.7192332783797112E-2</v>
          </cell>
          <cell r="R140">
            <v>-6.2338690958755848E-3</v>
          </cell>
          <cell r="S140">
            <v>0</v>
          </cell>
          <cell r="T140">
            <v>-1.6232832472731517E-3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25910667.905151986</v>
          </cell>
          <cell r="C156">
            <v>2645292</v>
          </cell>
          <cell r="D156">
            <v>426584350.59868169</v>
          </cell>
          <cell r="E156">
            <v>344039367.25846195</v>
          </cell>
          <cell r="F156">
            <v>28146853.093200002</v>
          </cell>
          <cell r="G156">
            <v>51693437.399999999</v>
          </cell>
          <cell r="H156">
            <v>2704692.8470199998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Summary statistics for WPD East Midlands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121105410.98370695</v>
          </cell>
          <cell r="D25">
            <v>113624.03657919168</v>
          </cell>
          <cell r="E25">
            <v>2.531601577250387E-4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5092275.358968243</v>
          </cell>
          <cell r="C57">
            <v>1465910</v>
          </cell>
          <cell r="D57">
            <v>130586582.69422039</v>
          </cell>
          <cell r="E57">
            <v>115390959.63422039</v>
          </cell>
          <cell r="F57">
            <v>15195623.059999997</v>
          </cell>
          <cell r="G57">
            <v>0</v>
          </cell>
          <cell r="H57">
            <v>0</v>
          </cell>
          <cell r="I57">
            <v>2.5644053686970851</v>
          </cell>
          <cell r="J57">
            <v>89.082264732637327</v>
          </cell>
          <cell r="K57">
            <v>2.266</v>
          </cell>
          <cell r="L57">
            <v>115390959.63422039</v>
          </cell>
          <cell r="M57">
            <v>0</v>
          </cell>
          <cell r="N57">
            <v>0</v>
          </cell>
        </row>
        <row r="58">
          <cell r="A58" t="str">
            <v>LDNO LV: Domestic Unrestricted</v>
          </cell>
          <cell r="B58">
            <v>19092.323000000004</v>
          </cell>
          <cell r="C58">
            <v>8116</v>
          </cell>
          <cell r="D58">
            <v>367034.74507</v>
          </cell>
          <cell r="E58">
            <v>307195.47707000002</v>
          </cell>
          <cell r="F58">
            <v>59839.267999999996</v>
          </cell>
          <cell r="G58">
            <v>0</v>
          </cell>
          <cell r="H58">
            <v>0</v>
          </cell>
          <cell r="I58">
            <v>1.9224205722373329</v>
          </cell>
          <cell r="J58">
            <v>45.223600920404138</v>
          </cell>
          <cell r="K58">
            <v>1.609</v>
          </cell>
          <cell r="L58">
            <v>307195.47707000002</v>
          </cell>
          <cell r="M58">
            <v>0</v>
          </cell>
          <cell r="N58">
            <v>0</v>
          </cell>
        </row>
        <row r="59">
          <cell r="A59" t="str">
            <v>LDNO HV: Domestic Unrestricted</v>
          </cell>
          <cell r="B59">
            <v>25782.308000000001</v>
          </cell>
          <cell r="C59">
            <v>9892</v>
          </cell>
          <cell r="D59">
            <v>339052.14652000001</v>
          </cell>
          <cell r="E59">
            <v>288504.02652000001</v>
          </cell>
          <cell r="F59">
            <v>50548.119999999988</v>
          </cell>
          <cell r="G59">
            <v>0</v>
          </cell>
          <cell r="H59">
            <v>0</v>
          </cell>
          <cell r="I59">
            <v>1.3150573894315436</v>
          </cell>
          <cell r="J59">
            <v>34.275388851597249</v>
          </cell>
          <cell r="K59">
            <v>1.1190000000000002</v>
          </cell>
          <cell r="L59">
            <v>288504.02652000001</v>
          </cell>
          <cell r="M59">
            <v>0</v>
          </cell>
          <cell r="N59">
            <v>0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4236562.2140176781</v>
          </cell>
          <cell r="C61">
            <v>932251</v>
          </cell>
          <cell r="D61">
            <v>86393511.412102014</v>
          </cell>
          <cell r="E61">
            <v>76729797.546102017</v>
          </cell>
          <cell r="F61">
            <v>9663713.8659999985</v>
          </cell>
          <cell r="G61">
            <v>0</v>
          </cell>
          <cell r="H61">
            <v>0</v>
          </cell>
          <cell r="I61">
            <v>2.0392362261611185</v>
          </cell>
          <cell r="J61">
            <v>92.671942869572689</v>
          </cell>
          <cell r="K61">
            <v>1.811133500936754</v>
          </cell>
          <cell r="L61">
            <v>76154611.111081079</v>
          </cell>
          <cell r="M61">
            <v>575186.43502094527</v>
          </cell>
          <cell r="N61">
            <v>0</v>
          </cell>
        </row>
        <row r="62">
          <cell r="A62" t="str">
            <v>LDNO LV: Domestic Two Rate</v>
          </cell>
          <cell r="B62">
            <v>1697.8319999999999</v>
          </cell>
          <cell r="C62">
            <v>401</v>
          </cell>
          <cell r="D62">
            <v>26019.954900000001</v>
          </cell>
          <cell r="E62">
            <v>23063.3819</v>
          </cell>
          <cell r="F62">
            <v>2956.5729999999999</v>
          </cell>
          <cell r="G62">
            <v>0</v>
          </cell>
          <cell r="H62">
            <v>0</v>
          </cell>
          <cell r="I62">
            <v>1.5325400216275817</v>
          </cell>
          <cell r="J62">
            <v>64.887668079800505</v>
          </cell>
          <cell r="K62">
            <v>1.3584018854633439</v>
          </cell>
          <cell r="L62">
            <v>22917.996549999996</v>
          </cell>
          <cell r="M62">
            <v>145.38534999999999</v>
          </cell>
          <cell r="N62">
            <v>0</v>
          </cell>
        </row>
        <row r="63">
          <cell r="A63" t="str">
            <v>LDNO HV: Domestic Two Rate</v>
          </cell>
          <cell r="B63">
            <v>2927.2439999999997</v>
          </cell>
          <cell r="C63">
            <v>744</v>
          </cell>
          <cell r="D63">
            <v>30748.72265</v>
          </cell>
          <cell r="E63">
            <v>26946.88265</v>
          </cell>
          <cell r="F63">
            <v>3801.8399999999992</v>
          </cell>
          <cell r="G63">
            <v>0</v>
          </cell>
          <cell r="H63">
            <v>0</v>
          </cell>
          <cell r="I63">
            <v>1.0504325109215358</v>
          </cell>
          <cell r="J63">
            <v>41.328928293010755</v>
          </cell>
          <cell r="K63">
            <v>0.92055471460527394</v>
          </cell>
          <cell r="L63">
            <v>26765.188340000001</v>
          </cell>
          <cell r="M63">
            <v>181.69431000000003</v>
          </cell>
          <cell r="N63">
            <v>0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151975.69600222231</v>
          </cell>
          <cell r="C65">
            <v>0</v>
          </cell>
          <cell r="D65">
            <v>750759.93825097813</v>
          </cell>
          <cell r="E65">
            <v>750759.93825097813</v>
          </cell>
          <cell r="F65">
            <v>0</v>
          </cell>
          <cell r="G65">
            <v>0</v>
          </cell>
          <cell r="H65">
            <v>0</v>
          </cell>
          <cell r="I65">
            <v>0.49399999999999999</v>
          </cell>
          <cell r="J65" t="str">
            <v/>
          </cell>
          <cell r="K65">
            <v>0.49399999999999999</v>
          </cell>
          <cell r="L65">
            <v>750759.93825097813</v>
          </cell>
          <cell r="M65">
            <v>0</v>
          </cell>
          <cell r="N65">
            <v>0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1155352.8611301428</v>
          </cell>
          <cell r="C69">
            <v>92933</v>
          </cell>
          <cell r="D69">
            <v>21995371.586943597</v>
          </cell>
          <cell r="E69">
            <v>20184014.483943596</v>
          </cell>
          <cell r="F69">
            <v>1811357.1029999999</v>
          </cell>
          <cell r="G69">
            <v>0</v>
          </cell>
          <cell r="H69">
            <v>0</v>
          </cell>
          <cell r="I69">
            <v>1.9037795574789309</v>
          </cell>
          <cell r="J69">
            <v>236.6798832163343</v>
          </cell>
          <cell r="K69">
            <v>1.7470000000000003</v>
          </cell>
          <cell r="L69">
            <v>20184014.483943596</v>
          </cell>
          <cell r="M69">
            <v>0</v>
          </cell>
          <cell r="N69">
            <v>0</v>
          </cell>
        </row>
        <row r="70">
          <cell r="A70" t="str">
            <v>LDNO LV: Small Non Domestic Unrestricted</v>
          </cell>
          <cell r="B70">
            <v>1818.1400000000003</v>
          </cell>
          <cell r="C70">
            <v>258</v>
          </cell>
          <cell r="D70">
            <v>26113.979000000003</v>
          </cell>
          <cell r="E70">
            <v>22544.936000000002</v>
          </cell>
          <cell r="F70">
            <v>3569.0429999999997</v>
          </cell>
          <cell r="G70">
            <v>0</v>
          </cell>
          <cell r="H70">
            <v>0</v>
          </cell>
          <cell r="I70">
            <v>1.4363018799432385</v>
          </cell>
          <cell r="J70">
            <v>101.21697286821707</v>
          </cell>
          <cell r="K70">
            <v>1.24</v>
          </cell>
          <cell r="L70">
            <v>22544.936000000002</v>
          </cell>
          <cell r="M70">
            <v>0</v>
          </cell>
          <cell r="N70">
            <v>0</v>
          </cell>
        </row>
        <row r="71">
          <cell r="A71" t="str">
            <v>LDNO HV: Small Non Domestic Unrestricted</v>
          </cell>
          <cell r="B71">
            <v>4226.2959999999994</v>
          </cell>
          <cell r="C71">
            <v>369</v>
          </cell>
          <cell r="D71">
            <v>40028.618479999997</v>
          </cell>
          <cell r="E71">
            <v>36472.934479999996</v>
          </cell>
          <cell r="F71">
            <v>3555.6840000000002</v>
          </cell>
          <cell r="G71">
            <v>0</v>
          </cell>
          <cell r="H71">
            <v>0</v>
          </cell>
          <cell r="I71">
            <v>0.94713239394495807</v>
          </cell>
          <cell r="J71">
            <v>108.47864086720867</v>
          </cell>
          <cell r="K71">
            <v>0.8630000000000001</v>
          </cell>
          <cell r="L71">
            <v>36472.934479999996</v>
          </cell>
          <cell r="M71">
            <v>0</v>
          </cell>
          <cell r="N71">
            <v>0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2129904.784820429</v>
          </cell>
          <cell r="C73">
            <v>81564</v>
          </cell>
          <cell r="D73">
            <v>33827101.723040208</v>
          </cell>
          <cell r="E73">
            <v>32237337.79904021</v>
          </cell>
          <cell r="F73">
            <v>1589763.9240000001</v>
          </cell>
          <cell r="G73">
            <v>0</v>
          </cell>
          <cell r="H73">
            <v>0</v>
          </cell>
          <cell r="I73">
            <v>1.5881978370170267</v>
          </cell>
          <cell r="J73">
            <v>414.73078469717285</v>
          </cell>
          <cell r="K73">
            <v>1.5135576965126223</v>
          </cell>
          <cell r="L73">
            <v>32047844.583214413</v>
          </cell>
          <cell r="M73">
            <v>189493.21582579345</v>
          </cell>
          <cell r="N73">
            <v>0</v>
          </cell>
        </row>
        <row r="74">
          <cell r="A74" t="str">
            <v>LDNO LV: Small Non Domestic Two Rate</v>
          </cell>
          <cell r="B74">
            <v>0</v>
          </cell>
          <cell r="C74">
            <v>2</v>
          </cell>
          <cell r="D74">
            <v>27.666999999999998</v>
          </cell>
          <cell r="E74">
            <v>0</v>
          </cell>
          <cell r="F74">
            <v>27.666999999999998</v>
          </cell>
          <cell r="G74">
            <v>0</v>
          </cell>
          <cell r="H74">
            <v>0</v>
          </cell>
          <cell r="I74" t="str">
            <v/>
          </cell>
          <cell r="J74">
            <v>13.833499999999999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 t="str">
            <v>LDNO HV: Small Non Domestic Two Rate</v>
          </cell>
          <cell r="B75">
            <v>644.45800000000008</v>
          </cell>
          <cell r="C75">
            <v>23</v>
          </cell>
          <cell r="D75">
            <v>4990.7636100000009</v>
          </cell>
          <cell r="E75">
            <v>4769.1356100000012</v>
          </cell>
          <cell r="F75">
            <v>221.62799999999999</v>
          </cell>
          <cell r="G75">
            <v>0</v>
          </cell>
          <cell r="H75">
            <v>0</v>
          </cell>
          <cell r="I75">
            <v>0.77441254666712189</v>
          </cell>
          <cell r="J75">
            <v>216.98972217391309</v>
          </cell>
          <cell r="K75">
            <v>0.74002271831523558</v>
          </cell>
          <cell r="L75">
            <v>4740.2886300000009</v>
          </cell>
          <cell r="M75">
            <v>28.846979999999995</v>
          </cell>
          <cell r="N75">
            <v>0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5786.1962759030048</v>
          </cell>
          <cell r="C77">
            <v>0</v>
          </cell>
          <cell r="D77">
            <v>15217.696205624903</v>
          </cell>
          <cell r="E77">
            <v>15217.696205624903</v>
          </cell>
          <cell r="F77">
            <v>0</v>
          </cell>
          <cell r="G77">
            <v>0</v>
          </cell>
          <cell r="H77">
            <v>0</v>
          </cell>
          <cell r="I77">
            <v>0.26300000000000001</v>
          </cell>
          <cell r="J77" t="str">
            <v/>
          </cell>
          <cell r="K77">
            <v>0.26300000000000001</v>
          </cell>
          <cell r="L77">
            <v>15217.696205624903</v>
          </cell>
          <cell r="M77">
            <v>0</v>
          </cell>
          <cell r="N77">
            <v>0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937392.35812534206</v>
          </cell>
          <cell r="C81">
            <v>7859</v>
          </cell>
          <cell r="D81">
            <v>15322943.713706709</v>
          </cell>
          <cell r="E81">
            <v>14513443.13670671</v>
          </cell>
          <cell r="F81">
            <v>809500.57699999993</v>
          </cell>
          <cell r="G81">
            <v>0</v>
          </cell>
          <cell r="H81">
            <v>0</v>
          </cell>
          <cell r="I81">
            <v>1.6346350149846032</v>
          </cell>
          <cell r="J81">
            <v>1949.7319905467248</v>
          </cell>
          <cell r="K81">
            <v>1.5482783714742068</v>
          </cell>
          <cell r="L81">
            <v>14447941.073342888</v>
          </cell>
          <cell r="M81">
            <v>65502.063363823392</v>
          </cell>
          <cell r="N81">
            <v>0</v>
          </cell>
        </row>
        <row r="82">
          <cell r="A82" t="str">
            <v>LDNO LV: LV Medium Non-Domestic</v>
          </cell>
          <cell r="B82">
            <v>178.12299999999999</v>
          </cell>
          <cell r="C82">
            <v>24</v>
          </cell>
          <cell r="D82">
            <v>3644.7501899999997</v>
          </cell>
          <cell r="E82">
            <v>1890.1221899999998</v>
          </cell>
          <cell r="F82">
            <v>1754.6280000000002</v>
          </cell>
          <cell r="G82">
            <v>0</v>
          </cell>
          <cell r="H82">
            <v>0</v>
          </cell>
          <cell r="I82">
            <v>2.0461985201237347</v>
          </cell>
          <cell r="J82">
            <v>151.86459124999999</v>
          </cell>
          <cell r="K82">
            <v>1.06113314395109</v>
          </cell>
          <cell r="L82">
            <v>1880.1420299999997</v>
          </cell>
          <cell r="M82">
            <v>9.9801600000000015</v>
          </cell>
          <cell r="N82">
            <v>0</v>
          </cell>
        </row>
        <row r="83">
          <cell r="A83" t="str">
            <v>LDNO HV: LV Medium Non-Domestic</v>
          </cell>
          <cell r="B83">
            <v>3891.4569999999999</v>
          </cell>
          <cell r="C83">
            <v>8</v>
          </cell>
          <cell r="D83">
            <v>31291.153779999997</v>
          </cell>
          <cell r="E83">
            <v>30884.105779999998</v>
          </cell>
          <cell r="F83">
            <v>407.04799999999994</v>
          </cell>
          <cell r="G83">
            <v>0</v>
          </cell>
          <cell r="H83">
            <v>0</v>
          </cell>
          <cell r="I83">
            <v>0.80409866484455572</v>
          </cell>
          <cell r="J83">
            <v>3911.3942224999996</v>
          </cell>
          <cell r="K83">
            <v>0.7936386237853843</v>
          </cell>
          <cell r="L83">
            <v>30768.555419999997</v>
          </cell>
          <cell r="M83">
            <v>115.55036000000003</v>
          </cell>
          <cell r="N83">
            <v>0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 t="str">
            <v/>
          </cell>
          <cell r="J85" t="str">
            <v/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27721.305240405003</v>
          </cell>
          <cell r="C87">
            <v>173</v>
          </cell>
          <cell r="D87">
            <v>420736.92993792205</v>
          </cell>
          <cell r="E87">
            <v>265160.27893792209</v>
          </cell>
          <cell r="F87">
            <v>155576.65099999998</v>
          </cell>
          <cell r="G87">
            <v>0</v>
          </cell>
          <cell r="H87">
            <v>0</v>
          </cell>
          <cell r="I87">
            <v>1.5177385274221498</v>
          </cell>
          <cell r="J87">
            <v>2432.0053753637112</v>
          </cell>
          <cell r="K87">
            <v>0.95652162348921266</v>
          </cell>
          <cell r="L87">
            <v>264847.33903666626</v>
          </cell>
          <cell r="M87">
            <v>312.93990125580001</v>
          </cell>
          <cell r="N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3015105.322561143</v>
          </cell>
          <cell r="C89">
            <v>7965</v>
          </cell>
          <cell r="D89">
            <v>54046570.268994257</v>
          </cell>
          <cell r="E89">
            <v>39504735.992794253</v>
          </cell>
          <cell r="F89">
            <v>247114.125</v>
          </cell>
          <cell r="G89">
            <v>13127845.5</v>
          </cell>
          <cell r="H89">
            <v>1166874.6512</v>
          </cell>
          <cell r="I89">
            <v>1.7925267772432272</v>
          </cell>
          <cell r="J89">
            <v>6785.5078806019155</v>
          </cell>
          <cell r="K89">
            <v>1.3102273972717298</v>
          </cell>
          <cell r="L89">
            <v>33772065.401018426</v>
          </cell>
          <cell r="M89">
            <v>5396278.4155777935</v>
          </cell>
          <cell r="N89">
            <v>336392.17619803495</v>
          </cell>
        </row>
        <row r="90">
          <cell r="A90" t="str">
            <v>LDNO LV: LV HH Metered</v>
          </cell>
          <cell r="B90">
            <v>309.02099999999996</v>
          </cell>
          <cell r="C90">
            <v>3</v>
          </cell>
          <cell r="D90">
            <v>4790.6994799999993</v>
          </cell>
          <cell r="E90">
            <v>2689.4309799999996</v>
          </cell>
          <cell r="F90">
            <v>66.028500000000008</v>
          </cell>
          <cell r="G90">
            <v>2035.2399999999998</v>
          </cell>
          <cell r="H90">
            <v>0</v>
          </cell>
          <cell r="I90">
            <v>1.5502828222030218</v>
          </cell>
          <cell r="J90">
            <v>1596.8998266666665</v>
          </cell>
          <cell r="K90">
            <v>0.87030686587642914</v>
          </cell>
          <cell r="L90">
            <v>2355.2281199999998</v>
          </cell>
          <cell r="M90">
            <v>304.53785999999991</v>
          </cell>
          <cell r="N90">
            <v>29.665000000000003</v>
          </cell>
        </row>
        <row r="91">
          <cell r="A91" t="str">
            <v>LDNO HV: LV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34420.300444025997</v>
          </cell>
          <cell r="C93">
            <v>54</v>
          </cell>
          <cell r="D93">
            <v>707706.74161033926</v>
          </cell>
          <cell r="E93">
            <v>377833.93138033926</v>
          </cell>
          <cell r="F93">
            <v>1229.904</v>
          </cell>
          <cell r="G93">
            <v>324959.5</v>
          </cell>
          <cell r="H93">
            <v>3683.4062300000001</v>
          </cell>
          <cell r="I93">
            <v>2.0560736904699772</v>
          </cell>
          <cell r="J93">
            <v>13105.680400191468</v>
          </cell>
          <cell r="K93">
            <v>1.0977066629466807</v>
          </cell>
          <cell r="L93">
            <v>333332.48817258113</v>
          </cell>
          <cell r="M93">
            <v>41977.840921890864</v>
          </cell>
          <cell r="N93">
            <v>2523.60228586725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7960670.3467584085</v>
          </cell>
          <cell r="C96">
            <v>2891</v>
          </cell>
          <cell r="D96">
            <v>97867215.70978719</v>
          </cell>
          <cell r="E96">
            <v>56858211.393167198</v>
          </cell>
          <cell r="F96">
            <v>670800.17550000001</v>
          </cell>
          <cell r="G96">
            <v>38964954.500000007</v>
          </cell>
          <cell r="H96">
            <v>1373249.6411200003</v>
          </cell>
          <cell r="I96">
            <v>1.2293841026797299</v>
          </cell>
          <cell r="J96">
            <v>33852.374856377442</v>
          </cell>
          <cell r="K96">
            <v>0.71423898888514969</v>
          </cell>
          <cell r="L96">
            <v>52566954.212054826</v>
          </cell>
          <cell r="M96">
            <v>4124689.4224311365</v>
          </cell>
          <cell r="N96">
            <v>166567.75868123918</v>
          </cell>
        </row>
        <row r="97">
          <cell r="A97" t="str">
            <v>LDNO HV: HV HH Metered</v>
          </cell>
          <cell r="B97">
            <v>33430.048999999999</v>
          </cell>
          <cell r="C97">
            <v>9</v>
          </cell>
          <cell r="D97">
            <v>394394.44468000007</v>
          </cell>
          <cell r="E97">
            <v>214548.29812000005</v>
          </cell>
          <cell r="F97">
            <v>1662.21</v>
          </cell>
          <cell r="G97">
            <v>173010</v>
          </cell>
          <cell r="H97">
            <v>5173.936560000001</v>
          </cell>
          <cell r="I97">
            <v>1.1797602949370494</v>
          </cell>
          <cell r="J97">
            <v>43821.60496444445</v>
          </cell>
          <cell r="K97">
            <v>0.64178278087477547</v>
          </cell>
          <cell r="L97">
            <v>198393.65978000002</v>
          </cell>
          <cell r="M97">
            <v>15695.472439999998</v>
          </cell>
          <cell r="N97">
            <v>459.16589999999991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58472.683824203079</v>
          </cell>
          <cell r="C101">
            <v>0</v>
          </cell>
          <cell r="D101">
            <v>1091685.0069978714</v>
          </cell>
          <cell r="E101">
            <v>1091685.0069978714</v>
          </cell>
          <cell r="F101">
            <v>0</v>
          </cell>
          <cell r="G101">
            <v>0</v>
          </cell>
          <cell r="H101">
            <v>0</v>
          </cell>
          <cell r="I101">
            <v>1.867</v>
          </cell>
          <cell r="J101" t="str">
            <v/>
          </cell>
          <cell r="K101">
            <v>1.867</v>
          </cell>
          <cell r="L101">
            <v>1091685.0069978714</v>
          </cell>
          <cell r="M101">
            <v>0</v>
          </cell>
          <cell r="N101">
            <v>0</v>
          </cell>
        </row>
        <row r="102">
          <cell r="A102" t="str">
            <v>LDNO LV: NHH UMS category A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/>
          </cell>
          <cell r="J102" t="str">
            <v/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 t="str">
            <v>LDNO HV: NHH UMS category A</v>
          </cell>
          <cell r="B103">
            <v>1926.8304236070901</v>
          </cell>
          <cell r="C103">
            <v>0</v>
          </cell>
          <cell r="D103">
            <v>17765.376505657372</v>
          </cell>
          <cell r="E103">
            <v>17765.376505657372</v>
          </cell>
          <cell r="F103">
            <v>0</v>
          </cell>
          <cell r="G103">
            <v>0</v>
          </cell>
          <cell r="H103">
            <v>0</v>
          </cell>
          <cell r="I103">
            <v>0.92200000000000015</v>
          </cell>
          <cell r="J103" t="str">
            <v/>
          </cell>
          <cell r="K103">
            <v>0.92200000000000015</v>
          </cell>
          <cell r="L103">
            <v>17765.376505657372</v>
          </cell>
          <cell r="M103">
            <v>0</v>
          </cell>
          <cell r="N103">
            <v>0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22762.537145075035</v>
          </cell>
          <cell r="C105">
            <v>0</v>
          </cell>
          <cell r="D105">
            <v>567014.80028381909</v>
          </cell>
          <cell r="E105">
            <v>567014.80028381909</v>
          </cell>
          <cell r="F105">
            <v>0</v>
          </cell>
          <cell r="G105">
            <v>0</v>
          </cell>
          <cell r="H105">
            <v>0</v>
          </cell>
          <cell r="I105">
            <v>2.4910000000000001</v>
          </cell>
          <cell r="J105" t="str">
            <v/>
          </cell>
          <cell r="K105">
            <v>2.4910000000000001</v>
          </cell>
          <cell r="L105">
            <v>567014.80028381909</v>
          </cell>
          <cell r="M105">
            <v>0</v>
          </cell>
          <cell r="N105">
            <v>0</v>
          </cell>
        </row>
        <row r="106">
          <cell r="A106" t="str">
            <v>LDNO LV: NHH UMS category B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LDNO HV: NHH UMS category B</v>
          </cell>
          <cell r="B107">
            <v>750.08612947337758</v>
          </cell>
          <cell r="C107">
            <v>0</v>
          </cell>
          <cell r="D107">
            <v>9226.0593925225439</v>
          </cell>
          <cell r="E107">
            <v>9226.0593925225439</v>
          </cell>
          <cell r="F107">
            <v>0</v>
          </cell>
          <cell r="G107">
            <v>0</v>
          </cell>
          <cell r="H107">
            <v>0</v>
          </cell>
          <cell r="I107">
            <v>1.23</v>
          </cell>
          <cell r="J107" t="str">
            <v/>
          </cell>
          <cell r="K107">
            <v>1.23</v>
          </cell>
          <cell r="L107">
            <v>9226.0593925225439</v>
          </cell>
          <cell r="M107">
            <v>0</v>
          </cell>
          <cell r="N107">
            <v>0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288.40770325530838</v>
          </cell>
          <cell r="C109">
            <v>0</v>
          </cell>
          <cell r="D109">
            <v>11867.976988955941</v>
          </cell>
          <cell r="E109">
            <v>11867.976988955941</v>
          </cell>
          <cell r="F109">
            <v>0</v>
          </cell>
          <cell r="G109">
            <v>0</v>
          </cell>
          <cell r="H109">
            <v>0</v>
          </cell>
          <cell r="I109">
            <v>4.1150000000000002</v>
          </cell>
          <cell r="J109" t="str">
            <v/>
          </cell>
          <cell r="K109">
            <v>4.1150000000000002</v>
          </cell>
          <cell r="L109">
            <v>11867.976988955941</v>
          </cell>
          <cell r="M109">
            <v>0</v>
          </cell>
          <cell r="N109">
            <v>0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LDNO HV: NHH UMS category C</v>
          </cell>
          <cell r="B111">
            <v>9.5038007611505027</v>
          </cell>
          <cell r="C111">
            <v>0</v>
          </cell>
          <cell r="D111">
            <v>193.21226947418972</v>
          </cell>
          <cell r="E111">
            <v>193.21226947418972</v>
          </cell>
          <cell r="F111">
            <v>0</v>
          </cell>
          <cell r="G111">
            <v>0</v>
          </cell>
          <cell r="H111">
            <v>0</v>
          </cell>
          <cell r="I111">
            <v>2.0330000000000004</v>
          </cell>
          <cell r="J111" t="str">
            <v/>
          </cell>
          <cell r="K111">
            <v>2.0330000000000004</v>
          </cell>
          <cell r="L111">
            <v>193.21226947418972</v>
          </cell>
          <cell r="M111">
            <v>0</v>
          </cell>
          <cell r="N111">
            <v>0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8792.6635675635807</v>
          </cell>
          <cell r="C113">
            <v>0</v>
          </cell>
          <cell r="D113">
            <v>123273.14321724139</v>
          </cell>
          <cell r="E113">
            <v>123273.14321724139</v>
          </cell>
          <cell r="F113">
            <v>0</v>
          </cell>
          <cell r="G113">
            <v>0</v>
          </cell>
          <cell r="H113">
            <v>0</v>
          </cell>
          <cell r="I113">
            <v>1.4019999999999999</v>
          </cell>
          <cell r="J113" t="str">
            <v/>
          </cell>
          <cell r="K113">
            <v>1.4019999999999999</v>
          </cell>
          <cell r="L113">
            <v>123273.14321724139</v>
          </cell>
          <cell r="M113">
            <v>0</v>
          </cell>
          <cell r="N113">
            <v>0</v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LDNO HV: NHH UMS category D</v>
          </cell>
          <cell r="B115">
            <v>289.74164615838157</v>
          </cell>
          <cell r="C115">
            <v>0</v>
          </cell>
          <cell r="D115">
            <v>2007.9096078775842</v>
          </cell>
          <cell r="E115">
            <v>2007.9096078775842</v>
          </cell>
          <cell r="F115">
            <v>0</v>
          </cell>
          <cell r="G115">
            <v>0</v>
          </cell>
          <cell r="H115">
            <v>0</v>
          </cell>
          <cell r="I115">
            <v>0.69299999999999995</v>
          </cell>
          <cell r="J115" t="str">
            <v/>
          </cell>
          <cell r="K115">
            <v>0.69299999999999995</v>
          </cell>
          <cell r="L115">
            <v>2007.9096078775842</v>
          </cell>
          <cell r="M115">
            <v>0</v>
          </cell>
          <cell r="N115">
            <v>0</v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280951.60052013595</v>
          </cell>
          <cell r="C117">
            <v>0</v>
          </cell>
          <cell r="D117">
            <v>6851024.7467433522</v>
          </cell>
          <cell r="E117">
            <v>6851024.7467433522</v>
          </cell>
          <cell r="F117">
            <v>0</v>
          </cell>
          <cell r="G117">
            <v>0</v>
          </cell>
          <cell r="H117">
            <v>0</v>
          </cell>
          <cell r="I117">
            <v>2.438507107295278</v>
          </cell>
          <cell r="J117" t="str">
            <v/>
          </cell>
          <cell r="K117">
            <v>2.438507107295278</v>
          </cell>
          <cell r="L117">
            <v>5049140.3298990754</v>
          </cell>
          <cell r="M117">
            <v>347652.69202797202</v>
          </cell>
          <cell r="N117">
            <v>1454231.7248163044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1377.241</v>
          </cell>
          <cell r="C121">
            <v>0</v>
          </cell>
          <cell r="D121">
            <v>-9805.9559199999985</v>
          </cell>
          <cell r="E121">
            <v>-9805.9559199999985</v>
          </cell>
          <cell r="F121">
            <v>0</v>
          </cell>
          <cell r="G121">
            <v>0</v>
          </cell>
          <cell r="H121">
            <v>0</v>
          </cell>
          <cell r="I121">
            <v>-0.71199999999999997</v>
          </cell>
          <cell r="J121" t="str">
            <v/>
          </cell>
          <cell r="K121">
            <v>-0.71199999999999997</v>
          </cell>
          <cell r="L121">
            <v>-9805.9559199999985</v>
          </cell>
          <cell r="M121">
            <v>0</v>
          </cell>
          <cell r="N121">
            <v>0</v>
          </cell>
        </row>
        <row r="122">
          <cell r="A122" t="str">
            <v>LDNO LV: LV Generation NHH</v>
          </cell>
          <cell r="B122">
            <v>7.0090000000000003</v>
          </cell>
          <cell r="C122">
            <v>0</v>
          </cell>
          <cell r="D122">
            <v>-49.904080000000008</v>
          </cell>
          <cell r="E122">
            <v>-49.904080000000008</v>
          </cell>
          <cell r="F122">
            <v>0</v>
          </cell>
          <cell r="G122">
            <v>0</v>
          </cell>
          <cell r="H122">
            <v>0</v>
          </cell>
          <cell r="I122">
            <v>-0.71200000000000019</v>
          </cell>
          <cell r="J122" t="str">
            <v/>
          </cell>
          <cell r="K122">
            <v>-0.71200000000000019</v>
          </cell>
          <cell r="L122">
            <v>-49.904080000000008</v>
          </cell>
          <cell r="M122">
            <v>0</v>
          </cell>
          <cell r="N122">
            <v>0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3179.4769999999999</v>
          </cell>
          <cell r="C128">
            <v>109</v>
          </cell>
          <cell r="D128">
            <v>-21860.478079999997</v>
          </cell>
          <cell r="E128">
            <v>-22637.876239999998</v>
          </cell>
          <cell r="F128">
            <v>0</v>
          </cell>
          <cell r="G128">
            <v>0</v>
          </cell>
          <cell r="H128">
            <v>777.39815999999996</v>
          </cell>
          <cell r="I128">
            <v>-0.68754949571894997</v>
          </cell>
          <cell r="J128">
            <v>-200.55484477064218</v>
          </cell>
          <cell r="K128">
            <v>-0.71200000000000008</v>
          </cell>
          <cell r="L128">
            <v>-22637.876239999998</v>
          </cell>
          <cell r="M128">
            <v>0</v>
          </cell>
          <cell r="N128">
            <v>0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4774.1909999999989</v>
          </cell>
          <cell r="C132">
            <v>63</v>
          </cell>
          <cell r="D132">
            <v>-36779.582579999995</v>
          </cell>
          <cell r="E132">
            <v>-37631.584099999993</v>
          </cell>
          <cell r="F132">
            <v>0</v>
          </cell>
          <cell r="G132">
            <v>0</v>
          </cell>
          <cell r="H132">
            <v>852.00151999999991</v>
          </cell>
          <cell r="I132">
            <v>-0.7703835598533868</v>
          </cell>
          <cell r="J132">
            <v>-583.80289809523799</v>
          </cell>
          <cell r="K132">
            <v>-0.78822954716306914</v>
          </cell>
          <cell r="L132">
            <v>-28871.759099999996</v>
          </cell>
          <cell r="M132">
            <v>-8092.1851999999981</v>
          </cell>
          <cell r="N132">
            <v>-667.63979999999992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20.11</v>
          </cell>
          <cell r="C136">
            <v>1</v>
          </cell>
          <cell r="D136">
            <v>-118.27455</v>
          </cell>
          <cell r="E136">
            <v>-124.27979999999999</v>
          </cell>
          <cell r="F136">
            <v>0</v>
          </cell>
          <cell r="G136">
            <v>0</v>
          </cell>
          <cell r="H136">
            <v>6.0052500000000002</v>
          </cell>
          <cell r="I136">
            <v>-0.58813799104922926</v>
          </cell>
          <cell r="J136">
            <v>-118.27455</v>
          </cell>
          <cell r="K136">
            <v>-0.61799999999999999</v>
          </cell>
          <cell r="L136">
            <v>-124.27979999999999</v>
          </cell>
          <cell r="M136">
            <v>0</v>
          </cell>
          <cell r="N136">
            <v>0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/>
          </cell>
          <cell r="J139" t="str">
            <v/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10691.026999999998</v>
          </cell>
          <cell r="C142">
            <v>23</v>
          </cell>
          <cell r="D142">
            <v>-43794.402990000002</v>
          </cell>
          <cell r="E142">
            <v>-46719.787989999997</v>
          </cell>
          <cell r="F142">
            <v>2622.598</v>
          </cell>
          <cell r="G142">
            <v>0</v>
          </cell>
          <cell r="H142">
            <v>302.78700000000003</v>
          </cell>
          <cell r="I142">
            <v>-0.409637006716006</v>
          </cell>
          <cell r="J142">
            <v>-1904.1044778260871</v>
          </cell>
          <cell r="K142">
            <v>-0.43700000000000006</v>
          </cell>
          <cell r="L142">
            <v>-46719.787989999997</v>
          </cell>
          <cell r="M142">
            <v>0</v>
          </cell>
          <cell r="N142">
            <v>0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620180.71999999986</v>
          </cell>
          <cell r="C145">
            <v>150</v>
          </cell>
          <cell r="D145">
            <v>-2827193.2445100001</v>
          </cell>
          <cell r="E145">
            <v>-2853023.1377099995</v>
          </cell>
          <cell r="F145">
            <v>17103.899999999998</v>
          </cell>
          <cell r="G145">
            <v>0</v>
          </cell>
          <cell r="H145">
            <v>8725.9932000000008</v>
          </cell>
          <cell r="I145">
            <v>-0.45586603280895299</v>
          </cell>
          <cell r="J145">
            <v>-18847.9549634</v>
          </cell>
          <cell r="K145">
            <v>-0.46003093061486983</v>
          </cell>
          <cell r="L145">
            <v>-2389030.1594999996</v>
          </cell>
          <cell r="M145">
            <v>-423332.68028999993</v>
          </cell>
          <cell r="N145">
            <v>-40660.29791999999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25855637.825104184</v>
          </cell>
          <cell r="C165">
            <v>2611795</v>
          </cell>
          <cell r="D165">
            <v>448936312.44945616</v>
          </cell>
          <cell r="E165">
            <v>363491046.26821619</v>
          </cell>
          <cell r="F165">
            <v>30292815.620999992</v>
          </cell>
          <cell r="G165">
            <v>52592804.74000001</v>
          </cell>
          <cell r="H165">
            <v>2559645.8202399998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topLeftCell="AJ1" zoomScale="70" zoomScaleNormal="70" workbookViewId="0">
      <selection activeCell="AS5" sqref="AS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7"/>
      <c r="E4" s="58"/>
      <c r="F4" s="57" t="s">
        <v>58</v>
      </c>
      <c r="G4" s="58"/>
      <c r="H4" s="57" t="s">
        <v>92</v>
      </c>
      <c r="I4" s="58"/>
      <c r="J4" s="57" t="s">
        <v>0</v>
      </c>
      <c r="K4" s="58"/>
      <c r="L4" s="57" t="s">
        <v>32</v>
      </c>
      <c r="M4" s="58"/>
      <c r="N4" s="57" t="s">
        <v>1</v>
      </c>
      <c r="O4" s="58"/>
      <c r="P4" s="57" t="s">
        <v>31</v>
      </c>
      <c r="Q4" s="58"/>
      <c r="R4" s="57" t="s">
        <v>2</v>
      </c>
      <c r="S4" s="58"/>
      <c r="T4" s="57" t="s">
        <v>33</v>
      </c>
      <c r="U4" s="58"/>
      <c r="V4" s="57" t="s">
        <v>59</v>
      </c>
      <c r="W4" s="58"/>
      <c r="X4" s="57" t="s">
        <v>60</v>
      </c>
      <c r="Y4" s="58"/>
      <c r="Z4" s="57" t="s">
        <v>3</v>
      </c>
      <c r="AA4" s="58"/>
      <c r="AB4" s="57" t="s">
        <v>4</v>
      </c>
      <c r="AC4" s="58"/>
      <c r="AD4" s="57" t="s">
        <v>5</v>
      </c>
      <c r="AE4" s="58"/>
      <c r="AF4" s="57" t="s">
        <v>6</v>
      </c>
      <c r="AG4" s="58"/>
      <c r="AH4" s="57" t="s">
        <v>34</v>
      </c>
      <c r="AI4" s="58"/>
      <c r="AJ4" s="57" t="s">
        <v>7</v>
      </c>
      <c r="AK4" s="58"/>
      <c r="AL4" s="57" t="s">
        <v>8</v>
      </c>
      <c r="AM4" s="58"/>
      <c r="AN4" s="57" t="s">
        <v>9</v>
      </c>
      <c r="AO4" s="58"/>
      <c r="AP4" s="57" t="s">
        <v>10</v>
      </c>
      <c r="AQ4" s="58"/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-8.0055491808839196E-4</v>
      </c>
      <c r="K7" s="7">
        <v>-2.0536018227198184E-3</v>
      </c>
      <c r="L7" s="6">
        <v>-8.0055491808839196E-4</v>
      </c>
      <c r="M7" s="7">
        <v>-2.0536018227198184E-3</v>
      </c>
      <c r="N7" s="6">
        <v>-1.253071329107347E-3</v>
      </c>
      <c r="O7" s="7">
        <v>-3.2144072908794341E-3</v>
      </c>
      <c r="P7" s="6">
        <v>-8.0055491808839196E-4</v>
      </c>
      <c r="Q7" s="7">
        <v>-2.0536018227198184E-3</v>
      </c>
      <c r="R7" s="6">
        <v>1.1694890059477103E-3</v>
      </c>
      <c r="S7" s="7">
        <v>2.9999999999998448E-3</v>
      </c>
      <c r="T7" s="6">
        <v>1.1694890059477103E-3</v>
      </c>
      <c r="U7" s="7">
        <v>2.9999999999998448E-3</v>
      </c>
      <c r="V7" s="6">
        <v>1.2105615308917628E-2</v>
      </c>
      <c r="W7" s="7">
        <v>3.105360182271959E-2</v>
      </c>
      <c r="X7" s="6">
        <v>-1.2474549396777279E-2</v>
      </c>
      <c r="Y7" s="7">
        <v>-3.2000000000000202E-2</v>
      </c>
      <c r="Z7" s="6">
        <v>-1.2474549396777279E-2</v>
      </c>
      <c r="AA7" s="7">
        <v>-3.2000000000000202E-2</v>
      </c>
      <c r="AB7" s="6">
        <v>-1.4493570848751136E-2</v>
      </c>
      <c r="AC7" s="7">
        <v>-3.7179240099835441E-2</v>
      </c>
      <c r="AD7" s="6">
        <v>-1.4493570848751136E-2</v>
      </c>
      <c r="AE7" s="7">
        <v>-3.7179240099835441E-2</v>
      </c>
      <c r="AF7" s="6">
        <v>-1.4883400517400447E-2</v>
      </c>
      <c r="AG7" s="7">
        <v>-3.817924009983558E-2</v>
      </c>
      <c r="AH7" s="6">
        <v>-1.4883400517400447E-2</v>
      </c>
      <c r="AI7" s="7">
        <v>-3.817924009983558E-2</v>
      </c>
      <c r="AJ7" s="6">
        <v>-1.4103741180101714E-2</v>
      </c>
      <c r="AK7" s="7">
        <v>-3.6179240099835003E-2</v>
      </c>
      <c r="AL7" s="6">
        <v>-1.4103741180101714E-2</v>
      </c>
      <c r="AM7" s="7">
        <v>-3.6179240099835003E-2</v>
      </c>
      <c r="AN7" s="6">
        <v>-1.3392220626757489E-2</v>
      </c>
      <c r="AO7" s="7">
        <v>-3.43780423036191E-2</v>
      </c>
      <c r="AP7" s="6">
        <v>-6.1307780289611369E-2</v>
      </c>
      <c r="AQ7" s="7">
        <v>-0.15737804230361907</v>
      </c>
      <c r="AS7" s="56"/>
      <c r="AU7" s="45"/>
      <c r="AV7" s="46"/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-7.302660178609699E-4</v>
      </c>
      <c r="K8" s="9">
        <v>-1.4896412900518906E-3</v>
      </c>
      <c r="L8" s="8">
        <v>-7.302660178609699E-4</v>
      </c>
      <c r="M8" s="9">
        <v>-1.4896412900518906E-3</v>
      </c>
      <c r="N8" s="8">
        <v>-1.7599436863844353E-3</v>
      </c>
      <c r="O8" s="9">
        <v>-3.5900407786789586E-3</v>
      </c>
      <c r="P8" s="8">
        <v>-1.2463729913596566E-3</v>
      </c>
      <c r="Q8" s="9">
        <v>-2.5424278623468284E-3</v>
      </c>
      <c r="R8" s="8">
        <v>8.2567491334839538E-4</v>
      </c>
      <c r="S8" s="9">
        <v>1.6842621907650907E-3</v>
      </c>
      <c r="T8" s="8">
        <v>4.9022944163690241E-4</v>
      </c>
      <c r="U8" s="9">
        <v>1.0000000000005233E-3</v>
      </c>
      <c r="V8" s="8">
        <v>-5.541803419606639E-2</v>
      </c>
      <c r="W8" s="9">
        <v>-0.11304509580464242</v>
      </c>
      <c r="X8" s="8">
        <v>-2.7661312650289593E-2</v>
      </c>
      <c r="Y8" s="9">
        <v>-5.6425237451964962E-2</v>
      </c>
      <c r="Z8" s="8">
        <v>-2.7661312650289593E-2</v>
      </c>
      <c r="AA8" s="9">
        <v>-5.6425237451964962E-2</v>
      </c>
      <c r="AB8" s="8">
        <v>-2.8451457314418227E-2</v>
      </c>
      <c r="AC8" s="9">
        <v>-5.803702286715904E-2</v>
      </c>
      <c r="AD8" s="8">
        <v>-2.8451457314418227E-2</v>
      </c>
      <c r="AE8" s="9">
        <v>-5.803702286715904E-2</v>
      </c>
      <c r="AF8" s="8">
        <v>-2.8786902786130164E-2</v>
      </c>
      <c r="AG8" s="9">
        <v>-5.8721285057924302E-2</v>
      </c>
      <c r="AH8" s="8">
        <v>-2.8786902786130164E-2</v>
      </c>
      <c r="AI8" s="9">
        <v>-5.8721285057924302E-2</v>
      </c>
      <c r="AJ8" s="8">
        <v>-2.9561785078249803E-2</v>
      </c>
      <c r="AK8" s="9">
        <v>-6.0301937353169369E-2</v>
      </c>
      <c r="AL8" s="8">
        <v>-2.9561785078249803E-2</v>
      </c>
      <c r="AM8" s="9">
        <v>-6.0301937353169369E-2</v>
      </c>
      <c r="AN8" s="8">
        <v>-2.3986766213629385E-2</v>
      </c>
      <c r="AO8" s="9">
        <v>-4.8614678448487339E-2</v>
      </c>
      <c r="AP8" s="8">
        <v>-7.2804294081991072E-2</v>
      </c>
      <c r="AQ8" s="9">
        <v>-0.14755458551365802</v>
      </c>
      <c r="AS8" s="56"/>
      <c r="AU8" s="45"/>
      <c r="AV8" s="46"/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-2.0242914979755611E-3</v>
      </c>
      <c r="K9" s="9">
        <v>-9.9999999999994993E-4</v>
      </c>
      <c r="L9" s="8">
        <v>-2.0242914979755611E-3</v>
      </c>
      <c r="M9" s="9">
        <v>-9.9999999999994993E-4</v>
      </c>
      <c r="N9" s="8">
        <v>2.0242914979757831E-3</v>
      </c>
      <c r="O9" s="9">
        <v>1.0000000000000265E-3</v>
      </c>
      <c r="P9" s="8">
        <v>2.0242914979757831E-3</v>
      </c>
      <c r="Q9" s="9">
        <v>1.0000000000000265E-3</v>
      </c>
      <c r="R9" s="8">
        <v>4.0485829959513442E-3</v>
      </c>
      <c r="S9" s="9">
        <v>1.9999999999999762E-3</v>
      </c>
      <c r="T9" s="8">
        <v>4.0485829959513442E-3</v>
      </c>
      <c r="U9" s="9">
        <v>1.9999999999999762E-3</v>
      </c>
      <c r="V9" s="8">
        <v>3.238866396761142E-2</v>
      </c>
      <c r="W9" s="9">
        <v>1.6000000000000038E-2</v>
      </c>
      <c r="X9" s="8">
        <v>2.4291497975708731E-2</v>
      </c>
      <c r="Y9" s="9">
        <v>1.2000000000000087E-2</v>
      </c>
      <c r="Z9" s="8">
        <v>2.4291497975708731E-2</v>
      </c>
      <c r="AA9" s="9">
        <v>1.2000000000000087E-2</v>
      </c>
      <c r="AB9" s="8">
        <v>2.4291497975708731E-2</v>
      </c>
      <c r="AC9" s="9">
        <v>1.2000000000000087E-2</v>
      </c>
      <c r="AD9" s="8">
        <v>2.4291497975708731E-2</v>
      </c>
      <c r="AE9" s="9">
        <v>1.2000000000000087E-2</v>
      </c>
      <c r="AF9" s="8">
        <v>0.14979757085020262</v>
      </c>
      <c r="AG9" s="9">
        <v>7.4000000000000038E-2</v>
      </c>
      <c r="AH9" s="8">
        <v>0.14777327935222684</v>
      </c>
      <c r="AI9" s="9">
        <v>7.3000000000000009E-2</v>
      </c>
      <c r="AJ9" s="8">
        <v>0.16599190283400822</v>
      </c>
      <c r="AK9" s="9">
        <v>8.2000000000000017E-2</v>
      </c>
      <c r="AL9" s="8">
        <v>0.16599190283400822</v>
      </c>
      <c r="AM9" s="9">
        <v>8.2000000000000017E-2</v>
      </c>
      <c r="AN9" s="8">
        <v>0.165991902834008</v>
      </c>
      <c r="AO9" s="9">
        <v>8.1999999999999948E-2</v>
      </c>
      <c r="AP9" s="8">
        <v>0.11336032388663986</v>
      </c>
      <c r="AQ9" s="9">
        <v>5.6000000000000071E-2</v>
      </c>
      <c r="AS9" s="56"/>
      <c r="AU9" s="45"/>
      <c r="AV9" s="46"/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-6.7975678319875943E-4</v>
      </c>
      <c r="K10" s="9">
        <v>-1.2943990459049299E-3</v>
      </c>
      <c r="L10" s="8">
        <v>-6.7975678319875943E-4</v>
      </c>
      <c r="M10" s="9">
        <v>-1.2943990459049299E-3</v>
      </c>
      <c r="N10" s="8">
        <v>-1.5460436953663725E-3</v>
      </c>
      <c r="O10" s="9">
        <v>-2.9439904590471888E-3</v>
      </c>
      <c r="P10" s="8">
        <v>-1.298174261345153E-3</v>
      </c>
      <c r="Q10" s="9">
        <v>-2.4719952295236764E-3</v>
      </c>
      <c r="R10" s="8">
        <v>4.3188734917709581E-4</v>
      </c>
      <c r="S10" s="9">
        <v>8.2240381638077275E-4</v>
      </c>
      <c r="T10" s="8">
        <v>4.3188734917709581E-4</v>
      </c>
      <c r="U10" s="9">
        <v>8.2240381638077275E-4</v>
      </c>
      <c r="V10" s="8">
        <v>-1.671161217269812E-2</v>
      </c>
      <c r="W10" s="9">
        <v>-3.1822403816381378E-2</v>
      </c>
      <c r="X10" s="8">
        <v>-2.8049021598672397E-2</v>
      </c>
      <c r="Y10" s="9">
        <v>-5.3411201908190861E-2</v>
      </c>
      <c r="Z10" s="8">
        <v>-2.8049021598672397E-2</v>
      </c>
      <c r="AA10" s="9">
        <v>-5.3411201908190861E-2</v>
      </c>
      <c r="AB10" s="8">
        <v>-2.7190271327943827E-2</v>
      </c>
      <c r="AC10" s="9">
        <v>-5.1775961836188808E-2</v>
      </c>
      <c r="AD10" s="8">
        <v>-2.7190271327943827E-2</v>
      </c>
      <c r="AE10" s="9">
        <v>-5.1775961836188808E-2</v>
      </c>
      <c r="AF10" s="8">
        <v>-2.7715423741605849E-2</v>
      </c>
      <c r="AG10" s="9">
        <v>-5.2775961836188892E-2</v>
      </c>
      <c r="AH10" s="8">
        <v>-2.7715423741605849E-2</v>
      </c>
      <c r="AI10" s="9">
        <v>-5.2775961836188892E-2</v>
      </c>
      <c r="AJ10" s="8">
        <v>-2.6665118914281805E-2</v>
      </c>
      <c r="AK10" s="9">
        <v>-5.0775961836188731E-2</v>
      </c>
      <c r="AL10" s="8">
        <v>-2.6665118914281805E-2</v>
      </c>
      <c r="AM10" s="9">
        <v>-5.0775961836188731E-2</v>
      </c>
      <c r="AN10" s="8">
        <v>-2.5973430499919625E-2</v>
      </c>
      <c r="AO10" s="9">
        <v>-4.9657446567893407E-2</v>
      </c>
      <c r="AP10" s="8">
        <v>-7.4617273537437079E-2</v>
      </c>
      <c r="AQ10" s="9">
        <v>-0.14265744656789314</v>
      </c>
      <c r="AS10" s="56"/>
      <c r="AU10" s="45"/>
      <c r="AV10" s="46"/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-5.6642112239924103E-4</v>
      </c>
      <c r="K11" s="9">
        <v>-8.9970463089322078E-4</v>
      </c>
      <c r="L11" s="8">
        <v>-5.6642112239924103E-4</v>
      </c>
      <c r="M11" s="9">
        <v>-8.9970463089322078E-4</v>
      </c>
      <c r="N11" s="8">
        <v>-4.0420412044583909E-4</v>
      </c>
      <c r="O11" s="9">
        <v>-6.4203876693519324E-4</v>
      </c>
      <c r="P11" s="8">
        <v>-9.1937575616107825E-4</v>
      </c>
      <c r="Q11" s="9">
        <v>-1.460338593739885E-3</v>
      </c>
      <c r="R11" s="8">
        <v>1.0815927581142581E-3</v>
      </c>
      <c r="S11" s="9">
        <v>1.718004457697563E-3</v>
      </c>
      <c r="T11" s="8">
        <v>1.0815927581142581E-3</v>
      </c>
      <c r="U11" s="9">
        <v>1.718004457697563E-3</v>
      </c>
      <c r="V11" s="8">
        <v>-2.3858930471774564E-2</v>
      </c>
      <c r="W11" s="9">
        <v>-3.7897580765860431E-2</v>
      </c>
      <c r="X11" s="8">
        <v>-9.0603704521350359E-3</v>
      </c>
      <c r="Y11" s="9">
        <v>-1.4391513541841761E-2</v>
      </c>
      <c r="Z11" s="8">
        <v>-9.0603704521350359E-3</v>
      </c>
      <c r="AA11" s="9">
        <v>-1.4391513541841761E-2</v>
      </c>
      <c r="AB11" s="8">
        <v>-6.2232205650140093E-3</v>
      </c>
      <c r="AC11" s="9">
        <v>-9.8849780490113809E-3</v>
      </c>
      <c r="AD11" s="8">
        <v>-6.2232205650140093E-3</v>
      </c>
      <c r="AE11" s="9">
        <v>-9.8849780490113809E-3</v>
      </c>
      <c r="AF11" s="8">
        <v>-5.2668556370965014E-3</v>
      </c>
      <c r="AG11" s="9">
        <v>-8.3658857686484452E-3</v>
      </c>
      <c r="AH11" s="8">
        <v>-5.2668556370965014E-3</v>
      </c>
      <c r="AI11" s="9">
        <v>-8.3658857686484452E-3</v>
      </c>
      <c r="AJ11" s="8">
        <v>-4.7815298346729485E-3</v>
      </c>
      <c r="AK11" s="9">
        <v>-7.5949931330015997E-3</v>
      </c>
      <c r="AL11" s="8">
        <v>-4.7815298346729485E-3</v>
      </c>
      <c r="AM11" s="9">
        <v>-7.5949931330015997E-3</v>
      </c>
      <c r="AN11" s="8">
        <v>-1.1371394991972483E-3</v>
      </c>
      <c r="AO11" s="9">
        <v>-1.8040425446819032E-3</v>
      </c>
      <c r="AP11" s="8">
        <v>-5.2043839273038905E-2</v>
      </c>
      <c r="AQ11" s="9">
        <v>-8.2566211360551936E-2</v>
      </c>
      <c r="AS11" s="56"/>
      <c r="AU11" s="45"/>
      <c r="AV11" s="46"/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7.6045627376426506E-3</v>
      </c>
      <c r="O12" s="9">
        <v>2.0000000000000183E-3</v>
      </c>
      <c r="P12" s="8">
        <v>3.8022813688214363E-3</v>
      </c>
      <c r="Q12" s="9">
        <v>1.0000000000000091E-3</v>
      </c>
      <c r="R12" s="8">
        <v>7.6045627376426506E-3</v>
      </c>
      <c r="S12" s="9">
        <v>2.0000000000000183E-3</v>
      </c>
      <c r="T12" s="8">
        <v>7.6045627376426506E-3</v>
      </c>
      <c r="U12" s="9">
        <v>2.0000000000000183E-3</v>
      </c>
      <c r="V12" s="8">
        <v>3.4220532319391817E-2</v>
      </c>
      <c r="W12" s="9">
        <v>9.0000000000000184E-3</v>
      </c>
      <c r="X12" s="8">
        <v>2.6615969581748944E-2</v>
      </c>
      <c r="Y12" s="9">
        <v>7.000000000000001E-3</v>
      </c>
      <c r="Z12" s="8">
        <v>2.6615969581748944E-2</v>
      </c>
      <c r="AA12" s="9">
        <v>7.000000000000001E-3</v>
      </c>
      <c r="AB12" s="8">
        <v>2.2813688212927952E-2</v>
      </c>
      <c r="AC12" s="9">
        <v>6.0000000000000235E-3</v>
      </c>
      <c r="AD12" s="8">
        <v>2.2813688212927952E-2</v>
      </c>
      <c r="AE12" s="9">
        <v>6.0000000000000235E-3</v>
      </c>
      <c r="AF12" s="8">
        <v>2.2813688212927952E-2</v>
      </c>
      <c r="AG12" s="9">
        <v>6.0000000000000235E-3</v>
      </c>
      <c r="AH12" s="8">
        <v>2.2813688212927952E-2</v>
      </c>
      <c r="AI12" s="9">
        <v>6.0000000000000235E-3</v>
      </c>
      <c r="AJ12" s="8">
        <v>6.8441064638783411E-2</v>
      </c>
      <c r="AK12" s="9">
        <v>1.8000000000000037E-2</v>
      </c>
      <c r="AL12" s="8">
        <v>6.8441064638783411E-2</v>
      </c>
      <c r="AM12" s="9">
        <v>1.8000000000000037E-2</v>
      </c>
      <c r="AN12" s="8">
        <v>6.8441064638783411E-2</v>
      </c>
      <c r="AO12" s="9">
        <v>1.8000000000000058E-2</v>
      </c>
      <c r="AP12" s="8">
        <v>2.6615969581749166E-2</v>
      </c>
      <c r="AQ12" s="9">
        <v>7.000000000000008E-3</v>
      </c>
      <c r="AS12" s="56"/>
      <c r="AU12" s="45"/>
      <c r="AV12" s="46"/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-6.9241852293500106E-4</v>
      </c>
      <c r="K13" s="9">
        <v>-1.132015384365605E-3</v>
      </c>
      <c r="L13" s="8">
        <v>-6.9241852293500106E-4</v>
      </c>
      <c r="M13" s="9">
        <v>-1.132015384365605E-3</v>
      </c>
      <c r="N13" s="8">
        <v>3.7334392182897247E-4</v>
      </c>
      <c r="O13" s="9">
        <v>6.1036937801488798E-4</v>
      </c>
      <c r="P13" s="8">
        <v>-7.2995671130038353E-4</v>
      </c>
      <c r="Q13" s="9">
        <v>-1.1933855027597836E-3</v>
      </c>
      <c r="R13" s="8">
        <v>1.2701845189484473E-3</v>
      </c>
      <c r="S13" s="9">
        <v>2.0765886076211798E-3</v>
      </c>
      <c r="T13" s="8">
        <v>7.8422603202321639E-4</v>
      </c>
      <c r="U13" s="9">
        <v>1.2821088744237557E-3</v>
      </c>
      <c r="V13" s="8">
        <v>-8.409849636195954E-3</v>
      </c>
      <c r="W13" s="9">
        <v>-1.3749024402210297E-2</v>
      </c>
      <c r="X13" s="8">
        <v>8.8182532177327744E-3</v>
      </c>
      <c r="Y13" s="9">
        <v>1.4416711822486203E-2</v>
      </c>
      <c r="Z13" s="8">
        <v>8.8182532177327744E-3</v>
      </c>
      <c r="AA13" s="9">
        <v>1.4416711822486203E-2</v>
      </c>
      <c r="AB13" s="8">
        <v>1.2284408626980436E-2</v>
      </c>
      <c r="AC13" s="9">
        <v>2.0083430891812592E-2</v>
      </c>
      <c r="AD13" s="8">
        <v>1.2284408626980436E-2</v>
      </c>
      <c r="AE13" s="9">
        <v>2.0083430891812592E-2</v>
      </c>
      <c r="AF13" s="8">
        <v>1.1798450140055428E-2</v>
      </c>
      <c r="AG13" s="9">
        <v>1.9288951158615168E-2</v>
      </c>
      <c r="AH13" s="8">
        <v>1.1798450140055428E-2</v>
      </c>
      <c r="AI13" s="9">
        <v>1.9288951158615168E-2</v>
      </c>
      <c r="AJ13" s="8">
        <v>1.0533816522374284E-2</v>
      </c>
      <c r="AK13" s="9">
        <v>1.722143756187797E-2</v>
      </c>
      <c r="AL13" s="8">
        <v>1.0533816522374284E-2</v>
      </c>
      <c r="AM13" s="9">
        <v>1.722143756187797E-2</v>
      </c>
      <c r="AN13" s="8">
        <v>4.2430935971915495E-3</v>
      </c>
      <c r="AO13" s="9">
        <v>6.9935396370312767E-3</v>
      </c>
      <c r="AP13" s="8">
        <v>-4.6760936722251456E-2</v>
      </c>
      <c r="AQ13" s="9">
        <v>-7.7072177867637162E-2</v>
      </c>
      <c r="AS13" s="56"/>
      <c r="AU13" s="45"/>
      <c r="AV13" s="46"/>
    </row>
    <row r="14" spans="2:48" x14ac:dyDescent="0.25">
      <c r="B14" s="5" t="s">
        <v>21</v>
      </c>
      <c r="D14" s="8"/>
      <c r="E14" s="9"/>
      <c r="F14" s="8"/>
      <c r="G14" s="9"/>
      <c r="H14" s="8" t="s">
        <v>93</v>
      </c>
      <c r="I14" s="9">
        <v>0</v>
      </c>
      <c r="J14" s="8" t="s">
        <v>93</v>
      </c>
      <c r="K14" s="9">
        <v>0</v>
      </c>
      <c r="L14" s="8" t="s">
        <v>93</v>
      </c>
      <c r="M14" s="9">
        <v>0</v>
      </c>
      <c r="N14" s="8" t="s">
        <v>93</v>
      </c>
      <c r="O14" s="9">
        <v>0</v>
      </c>
      <c r="P14" s="8" t="s">
        <v>93</v>
      </c>
      <c r="Q14" s="9">
        <v>0</v>
      </c>
      <c r="R14" s="8" t="s">
        <v>93</v>
      </c>
      <c r="S14" s="9">
        <v>0</v>
      </c>
      <c r="T14" s="8" t="s">
        <v>93</v>
      </c>
      <c r="U14" s="9">
        <v>0</v>
      </c>
      <c r="V14" s="8" t="s">
        <v>93</v>
      </c>
      <c r="W14" s="9">
        <v>0</v>
      </c>
      <c r="X14" s="8" t="s">
        <v>93</v>
      </c>
      <c r="Y14" s="9">
        <v>0</v>
      </c>
      <c r="Z14" s="8" t="s">
        <v>93</v>
      </c>
      <c r="AA14" s="9">
        <v>0</v>
      </c>
      <c r="AB14" s="8" t="s">
        <v>93</v>
      </c>
      <c r="AC14" s="9">
        <v>0</v>
      </c>
      <c r="AD14" s="8" t="s">
        <v>93</v>
      </c>
      <c r="AE14" s="9">
        <v>0</v>
      </c>
      <c r="AF14" s="8" t="s">
        <v>93</v>
      </c>
      <c r="AG14" s="9">
        <v>0</v>
      </c>
      <c r="AH14" s="8" t="s">
        <v>93</v>
      </c>
      <c r="AI14" s="9">
        <v>0</v>
      </c>
      <c r="AJ14" s="8" t="s">
        <v>93</v>
      </c>
      <c r="AK14" s="9">
        <v>0</v>
      </c>
      <c r="AL14" s="8" t="s">
        <v>93</v>
      </c>
      <c r="AM14" s="9">
        <v>0</v>
      </c>
      <c r="AN14" s="8" t="s">
        <v>93</v>
      </c>
      <c r="AO14" s="9">
        <v>0</v>
      </c>
      <c r="AP14" s="8" t="s">
        <v>93</v>
      </c>
      <c r="AQ14" s="9">
        <v>0</v>
      </c>
      <c r="AS14" s="56"/>
      <c r="AU14" s="45"/>
      <c r="AV14" s="46"/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-8.4346627482279057E-4</v>
      </c>
      <c r="K15" s="9">
        <v>-1.2814581592259001E-3</v>
      </c>
      <c r="L15" s="8">
        <v>-8.4346627482279057E-4</v>
      </c>
      <c r="M15" s="9">
        <v>-1.2814581592259001E-3</v>
      </c>
      <c r="N15" s="8">
        <v>-4.4329503111170121E-3</v>
      </c>
      <c r="O15" s="9">
        <v>-6.7348754955465174E-3</v>
      </c>
      <c r="P15" s="8">
        <v>-2.9295424893880373E-3</v>
      </c>
      <c r="Q15" s="9">
        <v>-4.4507839114420796E-3</v>
      </c>
      <c r="R15" s="8">
        <v>-8.7518595751147066E-3</v>
      </c>
      <c r="S15" s="9">
        <v>-1.329649115287539E-2</v>
      </c>
      <c r="T15" s="8">
        <v>-8.7668936533318309E-3</v>
      </c>
      <c r="U15" s="9">
        <v>-1.3319332068716171E-2</v>
      </c>
      <c r="V15" s="8">
        <v>-4.616482710067138E-2</v>
      </c>
      <c r="W15" s="9">
        <v>-7.0137118843117796E-2</v>
      </c>
      <c r="X15" s="8">
        <v>-3.3758673492429336E-2</v>
      </c>
      <c r="Y15" s="9">
        <v>-5.128874607417494E-2</v>
      </c>
      <c r="Z15" s="8">
        <v>-3.3758673492429336E-2</v>
      </c>
      <c r="AA15" s="9">
        <v>-5.128874607417494E-2</v>
      </c>
      <c r="AB15" s="8">
        <v>-3.1771680957097925E-2</v>
      </c>
      <c r="AC15" s="9">
        <v>-4.826995578850958E-2</v>
      </c>
      <c r="AD15" s="8">
        <v>-3.1771680957097925E-2</v>
      </c>
      <c r="AE15" s="9">
        <v>-4.826995578850958E-2</v>
      </c>
      <c r="AF15" s="8">
        <v>-3.2866052877650764E-2</v>
      </c>
      <c r="AG15" s="9">
        <v>-4.9932608900650724E-2</v>
      </c>
      <c r="AH15" s="8">
        <v>-3.2866052877650764E-2</v>
      </c>
      <c r="AI15" s="9">
        <v>-4.9932608900650724E-2</v>
      </c>
      <c r="AJ15" s="8">
        <v>-3.4144010313256645E-2</v>
      </c>
      <c r="AK15" s="9">
        <v>-5.1874179099583292E-2</v>
      </c>
      <c r="AL15" s="8">
        <v>-3.4144010313256645E-2</v>
      </c>
      <c r="AM15" s="9">
        <v>-5.1874179099583292E-2</v>
      </c>
      <c r="AN15" s="8">
        <v>-3.346941837437567E-2</v>
      </c>
      <c r="AO15" s="9">
        <v>-5.0732582294794604E-2</v>
      </c>
      <c r="AP15" s="8">
        <v>-8.5462079231980792E-2</v>
      </c>
      <c r="AQ15" s="9">
        <v>-0.12954249515851055</v>
      </c>
      <c r="AS15" s="56"/>
      <c r="AU15" s="45"/>
      <c r="AV15" s="46"/>
    </row>
    <row r="16" spans="2:48" x14ac:dyDescent="0.25">
      <c r="B16" s="5" t="s">
        <v>90</v>
      </c>
      <c r="D16" s="8"/>
      <c r="E16" s="9"/>
      <c r="F16" s="8"/>
      <c r="G16" s="9"/>
      <c r="H16" s="8" t="s">
        <v>93</v>
      </c>
      <c r="I16" s="9">
        <v>0</v>
      </c>
      <c r="J16" s="8" t="s">
        <v>93</v>
      </c>
      <c r="K16" s="9">
        <v>0</v>
      </c>
      <c r="L16" s="8" t="s">
        <v>93</v>
      </c>
      <c r="M16" s="9">
        <v>0</v>
      </c>
      <c r="N16" s="8" t="s">
        <v>93</v>
      </c>
      <c r="O16" s="9">
        <v>0</v>
      </c>
      <c r="P16" s="8" t="s">
        <v>93</v>
      </c>
      <c r="Q16" s="9">
        <v>0</v>
      </c>
      <c r="R16" s="8" t="s">
        <v>93</v>
      </c>
      <c r="S16" s="9">
        <v>0</v>
      </c>
      <c r="T16" s="8" t="s">
        <v>93</v>
      </c>
      <c r="U16" s="9">
        <v>0</v>
      </c>
      <c r="V16" s="8" t="s">
        <v>93</v>
      </c>
      <c r="W16" s="9">
        <v>0</v>
      </c>
      <c r="X16" s="8" t="s">
        <v>93</v>
      </c>
      <c r="Y16" s="9">
        <v>0</v>
      </c>
      <c r="Z16" s="8" t="s">
        <v>93</v>
      </c>
      <c r="AA16" s="9">
        <v>0</v>
      </c>
      <c r="AB16" s="8" t="s">
        <v>93</v>
      </c>
      <c r="AC16" s="9">
        <v>0</v>
      </c>
      <c r="AD16" s="8" t="s">
        <v>93</v>
      </c>
      <c r="AE16" s="9">
        <v>0</v>
      </c>
      <c r="AF16" s="8" t="s">
        <v>93</v>
      </c>
      <c r="AG16" s="9">
        <v>0</v>
      </c>
      <c r="AH16" s="8" t="s">
        <v>93</v>
      </c>
      <c r="AI16" s="9">
        <v>0</v>
      </c>
      <c r="AJ16" s="8" t="s">
        <v>93</v>
      </c>
      <c r="AK16" s="9">
        <v>0</v>
      </c>
      <c r="AL16" s="8" t="s">
        <v>93</v>
      </c>
      <c r="AM16" s="9">
        <v>0</v>
      </c>
      <c r="AN16" s="8" t="s">
        <v>93</v>
      </c>
      <c r="AO16" s="9">
        <v>0</v>
      </c>
      <c r="AP16" s="8" t="s">
        <v>93</v>
      </c>
      <c r="AQ16" s="9">
        <v>0</v>
      </c>
      <c r="AU16" s="45"/>
      <c r="AV16" s="46"/>
    </row>
    <row r="17" spans="2:48" x14ac:dyDescent="0.25">
      <c r="B17" s="5" t="s">
        <v>91</v>
      </c>
      <c r="D17" s="8"/>
      <c r="E17" s="9"/>
      <c r="F17" s="8"/>
      <c r="G17" s="9"/>
      <c r="H17" s="8" t="s">
        <v>93</v>
      </c>
      <c r="I17" s="9">
        <v>0</v>
      </c>
      <c r="J17" s="8" t="s">
        <v>93</v>
      </c>
      <c r="K17" s="9">
        <v>0</v>
      </c>
      <c r="L17" s="8" t="s">
        <v>93</v>
      </c>
      <c r="M17" s="9">
        <v>0</v>
      </c>
      <c r="N17" s="8" t="s">
        <v>93</v>
      </c>
      <c r="O17" s="9">
        <v>0</v>
      </c>
      <c r="P17" s="8" t="s">
        <v>93</v>
      </c>
      <c r="Q17" s="9">
        <v>0</v>
      </c>
      <c r="R17" s="8" t="s">
        <v>93</v>
      </c>
      <c r="S17" s="9">
        <v>0</v>
      </c>
      <c r="T17" s="8" t="s">
        <v>93</v>
      </c>
      <c r="U17" s="9">
        <v>0</v>
      </c>
      <c r="V17" s="8" t="s">
        <v>93</v>
      </c>
      <c r="W17" s="9">
        <v>0</v>
      </c>
      <c r="X17" s="8" t="s">
        <v>93</v>
      </c>
      <c r="Y17" s="9">
        <v>0</v>
      </c>
      <c r="Z17" s="8" t="s">
        <v>93</v>
      </c>
      <c r="AA17" s="9">
        <v>0</v>
      </c>
      <c r="AB17" s="8" t="s">
        <v>93</v>
      </c>
      <c r="AC17" s="9">
        <v>0</v>
      </c>
      <c r="AD17" s="8" t="s">
        <v>93</v>
      </c>
      <c r="AE17" s="9">
        <v>0</v>
      </c>
      <c r="AF17" s="8" t="s">
        <v>93</v>
      </c>
      <c r="AG17" s="9">
        <v>0</v>
      </c>
      <c r="AH17" s="8" t="s">
        <v>93</v>
      </c>
      <c r="AI17" s="9">
        <v>0</v>
      </c>
      <c r="AJ17" s="8" t="s">
        <v>93</v>
      </c>
      <c r="AK17" s="9">
        <v>0</v>
      </c>
      <c r="AL17" s="8" t="s">
        <v>93</v>
      </c>
      <c r="AM17" s="9">
        <v>0</v>
      </c>
      <c r="AN17" s="8" t="s">
        <v>93</v>
      </c>
      <c r="AO17" s="9">
        <v>0</v>
      </c>
      <c r="AP17" s="8" t="s">
        <v>93</v>
      </c>
      <c r="AQ17" s="9">
        <v>0</v>
      </c>
      <c r="AU17" s="45"/>
      <c r="AV17" s="46"/>
    </row>
    <row r="18" spans="2:48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-1.2369993147078873E-3</v>
      </c>
      <c r="K18" s="9">
        <v>-2.218857767493912E-3</v>
      </c>
      <c r="L18" s="8">
        <v>-1.2369993147078873E-3</v>
      </c>
      <c r="M18" s="9">
        <v>-2.218857767493912E-3</v>
      </c>
      <c r="N18" s="8">
        <v>1.3918110241737391E-3</v>
      </c>
      <c r="O18" s="9">
        <v>2.496550050717528E-3</v>
      </c>
      <c r="P18" s="8">
        <v>-6.169891643326153E-5</v>
      </c>
      <c r="Q18" s="9">
        <v>-1.1067194488004097E-4</v>
      </c>
      <c r="R18" s="8">
        <v>1.2815866101145712E-3</v>
      </c>
      <c r="S18" s="9">
        <v>2.2988358770761504E-3</v>
      </c>
      <c r="T18" s="8">
        <v>1.2213874057585006E-3</v>
      </c>
      <c r="U18" s="9">
        <v>2.1908540289098137E-3</v>
      </c>
      <c r="V18" s="8">
        <v>2.4047221984910161E-2</v>
      </c>
      <c r="W18" s="9">
        <v>4.3134514832345552E-2</v>
      </c>
      <c r="X18" s="8">
        <v>3.1225725117469461E-2</v>
      </c>
      <c r="Y18" s="9">
        <v>5.6010898226640682E-2</v>
      </c>
      <c r="Z18" s="8">
        <v>3.1225725117469461E-2</v>
      </c>
      <c r="AA18" s="9">
        <v>5.6010898226640682E-2</v>
      </c>
      <c r="AB18" s="8">
        <v>2.7108218968881159E-2</v>
      </c>
      <c r="AC18" s="9">
        <v>4.8625154037560972E-2</v>
      </c>
      <c r="AD18" s="8">
        <v>2.7108218968881159E-2</v>
      </c>
      <c r="AE18" s="9">
        <v>4.8625154037560972E-2</v>
      </c>
      <c r="AF18" s="8">
        <v>2.6867422151456433E-2</v>
      </c>
      <c r="AG18" s="9">
        <v>4.8193226644895622E-2</v>
      </c>
      <c r="AH18" s="8">
        <v>2.6867422151456433E-2</v>
      </c>
      <c r="AI18" s="9">
        <v>4.8193226644895622E-2</v>
      </c>
      <c r="AJ18" s="8">
        <v>2.5857118045251815E-2</v>
      </c>
      <c r="AK18" s="9">
        <v>4.6381001620249815E-2</v>
      </c>
      <c r="AL18" s="8">
        <v>2.5857118045251815E-2</v>
      </c>
      <c r="AM18" s="9">
        <v>4.6381001620249815E-2</v>
      </c>
      <c r="AN18" s="8">
        <v>1.996978259118487E-2</v>
      </c>
      <c r="AO18" s="9">
        <v>3.6185398170409624E-2</v>
      </c>
      <c r="AP18" s="8">
        <v>-2.619062522135418E-2</v>
      </c>
      <c r="AQ18" s="9">
        <v>-4.7457612402101126E-2</v>
      </c>
      <c r="AS18" s="56"/>
      <c r="AU18" s="45"/>
      <c r="AV18" s="46"/>
    </row>
    <row r="19" spans="2:48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-4.5064757841495329E-5</v>
      </c>
      <c r="K19" s="9">
        <v>-9.2773466604319812E-5</v>
      </c>
      <c r="L19" s="8">
        <v>-4.5064757841495329E-5</v>
      </c>
      <c r="M19" s="9">
        <v>-9.2773466604319812E-5</v>
      </c>
      <c r="N19" s="8">
        <v>5.7671070179821093E-3</v>
      </c>
      <c r="O19" s="9">
        <v>1.1872570406762475E-2</v>
      </c>
      <c r="P19" s="8">
        <v>4.0702359555089274E-3</v>
      </c>
      <c r="Q19" s="9">
        <v>8.3792727971302838E-3</v>
      </c>
      <c r="R19" s="8">
        <v>4.7031976527209807E-3</v>
      </c>
      <c r="S19" s="9">
        <v>9.6823320765056283E-3</v>
      </c>
      <c r="T19" s="8">
        <v>4.6516854238956018E-3</v>
      </c>
      <c r="U19" s="9">
        <v>9.5762853945852554E-3</v>
      </c>
      <c r="V19" s="8">
        <v>2.5790181148869662E-2</v>
      </c>
      <c r="W19" s="9">
        <v>5.3093473129314249E-2</v>
      </c>
      <c r="X19" s="8">
        <v>2.8957111051228113E-2</v>
      </c>
      <c r="Y19" s="9">
        <v>5.9613136822357436E-2</v>
      </c>
      <c r="Z19" s="8">
        <v>2.8957111051228113E-2</v>
      </c>
      <c r="AA19" s="9">
        <v>5.9613136822357436E-2</v>
      </c>
      <c r="AB19" s="8">
        <v>2.1818458433086496E-2</v>
      </c>
      <c r="AC19" s="9">
        <v>4.4917006586861818E-2</v>
      </c>
      <c r="AD19" s="8">
        <v>2.1818458433086496E-2</v>
      </c>
      <c r="AE19" s="9">
        <v>4.4917006586861818E-2</v>
      </c>
      <c r="AF19" s="8">
        <v>2.1612409517785869E-2</v>
      </c>
      <c r="AG19" s="9">
        <v>4.4492819859180667E-2</v>
      </c>
      <c r="AH19" s="8">
        <v>2.1612409517785869E-2</v>
      </c>
      <c r="AI19" s="9">
        <v>4.4492819859180667E-2</v>
      </c>
      <c r="AJ19" s="8">
        <v>2.1249392930048572E-2</v>
      </c>
      <c r="AK19" s="9">
        <v>4.3745488487785124E-2</v>
      </c>
      <c r="AL19" s="8">
        <v>2.1249392930048572E-2</v>
      </c>
      <c r="AM19" s="9">
        <v>4.3745488487785124E-2</v>
      </c>
      <c r="AN19" s="8">
        <v>2.6776935539826852E-2</v>
      </c>
      <c r="AO19" s="9">
        <v>5.1091464135194178E-2</v>
      </c>
      <c r="AP19" s="8">
        <v>-1.5160173926697995E-2</v>
      </c>
      <c r="AQ19" s="9">
        <v>-2.8926218286149948E-2</v>
      </c>
      <c r="AS19" s="56"/>
      <c r="AU19" s="45"/>
      <c r="AV19" s="46"/>
    </row>
    <row r="20" spans="2:48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-6.0891301902565864E-4</v>
      </c>
      <c r="K20" s="9">
        <v>-7.4941860072888923E-4</v>
      </c>
      <c r="L20" s="8">
        <v>-6.0891301902565864E-4</v>
      </c>
      <c r="M20" s="9">
        <v>-7.4941860072888923E-4</v>
      </c>
      <c r="N20" s="8">
        <v>8.5874192097223911E-4</v>
      </c>
      <c r="O20" s="9">
        <v>1.056895071535877E-3</v>
      </c>
      <c r="P20" s="8">
        <v>-3.1531732347289676E-4</v>
      </c>
      <c r="Q20" s="9">
        <v>-3.8807622757154695E-4</v>
      </c>
      <c r="R20" s="8">
        <v>-7.4975082069412835E-3</v>
      </c>
      <c r="S20" s="9">
        <v>-9.2275447130205045E-3</v>
      </c>
      <c r="T20" s="8">
        <v>-7.5787869694675658E-3</v>
      </c>
      <c r="U20" s="9">
        <v>-9.3275784035119595E-3</v>
      </c>
      <c r="V20" s="8">
        <v>2.4339330103101631E-2</v>
      </c>
      <c r="W20" s="9">
        <v>2.9955586657898929E-2</v>
      </c>
      <c r="X20" s="8">
        <v>2.4069262015896875E-2</v>
      </c>
      <c r="Y20" s="9">
        <v>2.962320084631211E-2</v>
      </c>
      <c r="Z20" s="8">
        <v>2.4069262015896875E-2</v>
      </c>
      <c r="AA20" s="9">
        <v>2.962320084631211E-2</v>
      </c>
      <c r="AB20" s="8">
        <v>2.8603714424265902E-2</v>
      </c>
      <c r="AC20" s="9">
        <v>3.5203969975521332E-2</v>
      </c>
      <c r="AD20" s="8">
        <v>2.8603714424265902E-2</v>
      </c>
      <c r="AE20" s="9">
        <v>3.5203969975521332E-2</v>
      </c>
      <c r="AF20" s="8">
        <v>2.8280759307381498E-2</v>
      </c>
      <c r="AG20" s="9">
        <v>3.4806493547473984E-2</v>
      </c>
      <c r="AH20" s="8">
        <v>2.8280759307381498E-2</v>
      </c>
      <c r="AI20" s="9">
        <v>3.4806493547473984E-2</v>
      </c>
      <c r="AJ20" s="8">
        <v>2.7742270105469258E-2</v>
      </c>
      <c r="AK20" s="9">
        <v>3.4143748932733434E-2</v>
      </c>
      <c r="AL20" s="8">
        <v>2.7742270105469258E-2</v>
      </c>
      <c r="AM20" s="9">
        <v>3.4143748932733434E-2</v>
      </c>
      <c r="AN20" s="8">
        <v>2.7505032122531636E-2</v>
      </c>
      <c r="AO20" s="9">
        <v>3.3964704615430046E-2</v>
      </c>
      <c r="AP20" s="8">
        <v>-2.4678765261777369E-2</v>
      </c>
      <c r="AQ20" s="9">
        <v>-3.047467709383838E-2</v>
      </c>
      <c r="AS20" s="56"/>
      <c r="AU20" s="45"/>
      <c r="AV20" s="46"/>
    </row>
    <row r="21" spans="2:48" x14ac:dyDescent="0.25">
      <c r="B21" s="5" t="s">
        <v>78</v>
      </c>
      <c r="D21" s="8"/>
      <c r="E21" s="9"/>
      <c r="F21" s="8"/>
      <c r="G21" s="9"/>
      <c r="H21" s="8">
        <v>0</v>
      </c>
      <c r="I21" s="9">
        <v>0</v>
      </c>
      <c r="J21" s="8">
        <v>5.3561863952866773E-4</v>
      </c>
      <c r="K21" s="9">
        <v>9.9999999999999829E-4</v>
      </c>
      <c r="L21" s="8">
        <v>5.3561863952866773E-4</v>
      </c>
      <c r="M21" s="9">
        <v>9.9999999999999829E-4</v>
      </c>
      <c r="N21" s="8">
        <v>-5.891805034815234E-3</v>
      </c>
      <c r="O21" s="9">
        <v>-1.099999999999998E-2</v>
      </c>
      <c r="P21" s="8">
        <v>4.8205677557577875E-3</v>
      </c>
      <c r="Q21" s="9">
        <v>8.9999999999999837E-3</v>
      </c>
      <c r="R21" s="8">
        <v>6.9630423138724584E-3</v>
      </c>
      <c r="S21" s="9">
        <v>1.2999999999999979E-2</v>
      </c>
      <c r="T21" s="8">
        <v>6.4274236743437907E-3</v>
      </c>
      <c r="U21" s="9">
        <v>1.1999999999999979E-2</v>
      </c>
      <c r="V21" s="8">
        <v>5.0883770755222102E-2</v>
      </c>
      <c r="W21" s="9">
        <v>9.4999999999999835E-2</v>
      </c>
      <c r="X21" s="8">
        <v>4.1242635243706527E-2</v>
      </c>
      <c r="Y21" s="9">
        <v>7.7000000000000263E-2</v>
      </c>
      <c r="Z21" s="8">
        <v>4.1242635243706527E-2</v>
      </c>
      <c r="AA21" s="9">
        <v>7.7000000000000263E-2</v>
      </c>
      <c r="AB21" s="8">
        <v>1.8211033743974259E-2</v>
      </c>
      <c r="AC21" s="9">
        <v>3.399999999999994E-2</v>
      </c>
      <c r="AD21" s="8">
        <v>1.8211033743974259E-2</v>
      </c>
      <c r="AE21" s="9">
        <v>3.399999999999994E-2</v>
      </c>
      <c r="AF21" s="8">
        <v>1.7139796464917145E-2</v>
      </c>
      <c r="AG21" s="9">
        <v>3.2000000000000348E-2</v>
      </c>
      <c r="AH21" s="8">
        <v>1.8211033743974259E-2</v>
      </c>
      <c r="AI21" s="9">
        <v>3.399999999999994E-2</v>
      </c>
      <c r="AJ21" s="8">
        <v>1.8746652383502926E-2</v>
      </c>
      <c r="AK21" s="9">
        <v>3.4999999999999934E-2</v>
      </c>
      <c r="AL21" s="8">
        <v>1.8746652383502926E-2</v>
      </c>
      <c r="AM21" s="9">
        <v>3.4999999999999934E-2</v>
      </c>
      <c r="AN21" s="8">
        <v>-1.6604177825388255E-2</v>
      </c>
      <c r="AO21" s="9">
        <v>-3.0999999999999878E-2</v>
      </c>
      <c r="AP21" s="8">
        <v>-5.1955008034279437E-2</v>
      </c>
      <c r="AQ21" s="9">
        <v>-9.6999999999999753E-2</v>
      </c>
      <c r="AS21" s="56"/>
      <c r="AU21" s="45"/>
      <c r="AV21" s="46"/>
    </row>
    <row r="22" spans="2:48" x14ac:dyDescent="0.25">
      <c r="B22" s="5" t="s">
        <v>79</v>
      </c>
      <c r="D22" s="8"/>
      <c r="E22" s="9"/>
      <c r="F22" s="8"/>
      <c r="G22" s="9"/>
      <c r="H22" s="8">
        <v>0</v>
      </c>
      <c r="I22" s="9">
        <v>0</v>
      </c>
      <c r="J22" s="8">
        <v>4.0144520272988871E-4</v>
      </c>
      <c r="K22" s="9">
        <v>1.0000000000001791E-3</v>
      </c>
      <c r="L22" s="8">
        <v>4.0144520272988871E-4</v>
      </c>
      <c r="M22" s="9">
        <v>1.0000000000001791E-3</v>
      </c>
      <c r="N22" s="8">
        <v>-6.0216780409474424E-3</v>
      </c>
      <c r="O22" s="9">
        <v>-1.500000000000013E-2</v>
      </c>
      <c r="P22" s="8">
        <v>1.6057808109193328E-3</v>
      </c>
      <c r="Q22" s="9">
        <v>4.0000000000002056E-3</v>
      </c>
      <c r="R22" s="8">
        <v>4.014452027298443E-3</v>
      </c>
      <c r="S22" s="9">
        <v>1.0000000000000257E-2</v>
      </c>
      <c r="T22" s="8">
        <v>3.6130068245685543E-3</v>
      </c>
      <c r="U22" s="9">
        <v>9.0000000000000791E-3</v>
      </c>
      <c r="V22" s="8">
        <v>5.218787635487776E-2</v>
      </c>
      <c r="W22" s="9">
        <v>0.13000000000000028</v>
      </c>
      <c r="X22" s="8">
        <v>4.0947410678442653E-2</v>
      </c>
      <c r="Y22" s="9">
        <v>0.10200000000000038</v>
      </c>
      <c r="Z22" s="8">
        <v>4.0947410678442653E-2</v>
      </c>
      <c r="AA22" s="9">
        <v>0.10200000000000038</v>
      </c>
      <c r="AB22" s="8">
        <v>2.9305499799277435E-2</v>
      </c>
      <c r="AC22" s="9">
        <v>7.3000000000000301E-2</v>
      </c>
      <c r="AD22" s="8">
        <v>2.9305499799277435E-2</v>
      </c>
      <c r="AE22" s="9">
        <v>7.3000000000000301E-2</v>
      </c>
      <c r="AF22" s="8">
        <v>2.1678040947410659E-2</v>
      </c>
      <c r="AG22" s="9">
        <v>5.3999999999999958E-2</v>
      </c>
      <c r="AH22" s="8">
        <v>2.1678040947410659E-2</v>
      </c>
      <c r="AI22" s="9">
        <v>5.3999999999999958E-2</v>
      </c>
      <c r="AJ22" s="8">
        <v>1.8466479325571994E-2</v>
      </c>
      <c r="AK22" s="9">
        <v>4.6000000000000055E-2</v>
      </c>
      <c r="AL22" s="8">
        <v>1.8466479325571994E-2</v>
      </c>
      <c r="AM22" s="9">
        <v>4.6000000000000055E-2</v>
      </c>
      <c r="AN22" s="8">
        <v>-2.0473705339221215E-2</v>
      </c>
      <c r="AO22" s="9">
        <v>-5.100000000000017E-2</v>
      </c>
      <c r="AP22" s="8">
        <v>-6.5034122842231867E-2</v>
      </c>
      <c r="AQ22" s="9">
        <v>-0.16199999999999967</v>
      </c>
      <c r="AS22" s="56"/>
      <c r="AU22" s="45"/>
      <c r="AV22" s="46"/>
    </row>
    <row r="23" spans="2:48" x14ac:dyDescent="0.25">
      <c r="B23" s="5" t="s">
        <v>80</v>
      </c>
      <c r="D23" s="8"/>
      <c r="E23" s="9"/>
      <c r="F23" s="8"/>
      <c r="G23" s="9"/>
      <c r="H23" s="8">
        <v>0</v>
      </c>
      <c r="I23" s="9">
        <v>0</v>
      </c>
      <c r="J23" s="8">
        <v>2.4301336573495647E-4</v>
      </c>
      <c r="K23" s="9">
        <v>9.9999999999942713E-4</v>
      </c>
      <c r="L23" s="8">
        <v>2.4301336573495647E-4</v>
      </c>
      <c r="M23" s="9">
        <v>9.9999999999942713E-4</v>
      </c>
      <c r="N23" s="8">
        <v>-4.3742405832319919E-3</v>
      </c>
      <c r="O23" s="9">
        <v>-1.7999999999999777E-2</v>
      </c>
      <c r="P23" s="8">
        <v>0</v>
      </c>
      <c r="Q23" s="9">
        <v>0</v>
      </c>
      <c r="R23" s="8">
        <v>2.1871202916159405E-3</v>
      </c>
      <c r="S23" s="9">
        <v>8.9999999999992586E-3</v>
      </c>
      <c r="T23" s="8">
        <v>2.1871202916159405E-3</v>
      </c>
      <c r="U23" s="9">
        <v>8.9999999999992586E-3</v>
      </c>
      <c r="V23" s="8">
        <v>5.2976913730255148E-2</v>
      </c>
      <c r="W23" s="9">
        <v>0.21799999999999997</v>
      </c>
      <c r="X23" s="8">
        <v>4.1312272174969467E-2</v>
      </c>
      <c r="Y23" s="9">
        <v>0.1699999999999991</v>
      </c>
      <c r="Z23" s="8">
        <v>4.1312272174969467E-2</v>
      </c>
      <c r="AA23" s="9">
        <v>0.1699999999999991</v>
      </c>
      <c r="AB23" s="8">
        <v>3.8396111786147991E-2</v>
      </c>
      <c r="AC23" s="9">
        <v>0.15799999999999903</v>
      </c>
      <c r="AD23" s="8">
        <v>3.8396111786147991E-2</v>
      </c>
      <c r="AE23" s="9">
        <v>0.15799999999999903</v>
      </c>
      <c r="AF23" s="8">
        <v>4.1312272174967024E-3</v>
      </c>
      <c r="AG23" s="9">
        <v>1.6999999999999092E-2</v>
      </c>
      <c r="AH23" s="8">
        <v>4.3742405832318809E-3</v>
      </c>
      <c r="AI23" s="9">
        <v>1.7999999999999149E-2</v>
      </c>
      <c r="AJ23" s="8">
        <v>-3.1591737545565435E-3</v>
      </c>
      <c r="AK23" s="9">
        <v>-1.3000000000000119E-2</v>
      </c>
      <c r="AL23" s="8">
        <v>-3.1591737545565435E-3</v>
      </c>
      <c r="AM23" s="9">
        <v>-1.3000000000000119E-2</v>
      </c>
      <c r="AN23" s="8">
        <v>-4.5443499392466724E-2</v>
      </c>
      <c r="AO23" s="9">
        <v>-0.18700000000000036</v>
      </c>
      <c r="AP23" s="8">
        <v>-9.380315917375448E-2</v>
      </c>
      <c r="AQ23" s="9">
        <v>-0.38599999999999968</v>
      </c>
      <c r="AS23" s="56"/>
      <c r="AU23" s="45"/>
      <c r="AV23" s="46"/>
    </row>
    <row r="24" spans="2:48" x14ac:dyDescent="0.25">
      <c r="B24" s="5" t="s">
        <v>81</v>
      </c>
      <c r="D24" s="8"/>
      <c r="E24" s="9"/>
      <c r="F24" s="8"/>
      <c r="G24" s="9"/>
      <c r="H24" s="8">
        <v>0</v>
      </c>
      <c r="I24" s="9">
        <v>0</v>
      </c>
      <c r="J24" s="8">
        <v>7.1326676176908244E-4</v>
      </c>
      <c r="K24" s="9">
        <v>1.0000000000002312E-3</v>
      </c>
      <c r="L24" s="8">
        <v>7.1326676176908244E-4</v>
      </c>
      <c r="M24" s="9">
        <v>1.0000000000002312E-3</v>
      </c>
      <c r="N24" s="8">
        <v>-5.7061340941511052E-3</v>
      </c>
      <c r="O24" s="9">
        <v>-7.9999999999998649E-3</v>
      </c>
      <c r="P24" s="8">
        <v>8.5592011412267688E-3</v>
      </c>
      <c r="Q24" s="9">
        <v>1.1999999999999962E-2</v>
      </c>
      <c r="R24" s="8">
        <v>9.9857346647647116E-3</v>
      </c>
      <c r="S24" s="9">
        <v>1.4000000000000092E-2</v>
      </c>
      <c r="T24" s="8">
        <v>9.9857346647647116E-3</v>
      </c>
      <c r="U24" s="9">
        <v>1.4000000000000092E-2</v>
      </c>
      <c r="V24" s="8">
        <v>4.9215406562054254E-2</v>
      </c>
      <c r="W24" s="9">
        <v>6.9000000000000075E-2</v>
      </c>
      <c r="X24" s="8">
        <v>4.0656205420827485E-2</v>
      </c>
      <c r="Y24" s="9">
        <v>5.7000000000000273E-2</v>
      </c>
      <c r="Z24" s="8">
        <v>4.0656205420827485E-2</v>
      </c>
      <c r="AA24" s="9">
        <v>5.7000000000000273E-2</v>
      </c>
      <c r="AB24" s="8">
        <v>2.1398002853068032E-3</v>
      </c>
      <c r="AC24" s="9">
        <v>3.0000000000000317E-3</v>
      </c>
      <c r="AD24" s="8">
        <v>2.1398002853068032E-3</v>
      </c>
      <c r="AE24" s="9">
        <v>3.0000000000000317E-3</v>
      </c>
      <c r="AF24" s="8">
        <v>-4.4222539229671787E-2</v>
      </c>
      <c r="AG24" s="9">
        <v>-6.1999999999999778E-2</v>
      </c>
      <c r="AH24" s="8">
        <v>-4.2082738944364984E-2</v>
      </c>
      <c r="AI24" s="9">
        <v>-5.899999999999974E-2</v>
      </c>
      <c r="AJ24" s="8">
        <v>-3.4950071326676269E-2</v>
      </c>
      <c r="AK24" s="9">
        <v>-4.9000000000000078E-2</v>
      </c>
      <c r="AL24" s="8">
        <v>-3.4950071326676269E-2</v>
      </c>
      <c r="AM24" s="9">
        <v>-4.9000000000000078E-2</v>
      </c>
      <c r="AN24" s="8">
        <v>-6.2767475035663156E-2</v>
      </c>
      <c r="AO24" s="9">
        <v>-8.7999999999999662E-2</v>
      </c>
      <c r="AP24" s="8">
        <v>-8.2025677603423608E-2</v>
      </c>
      <c r="AQ24" s="9">
        <v>-0.11499999999999985</v>
      </c>
      <c r="AS24" s="56"/>
      <c r="AU24" s="45"/>
      <c r="AV24" s="46"/>
    </row>
    <row r="25" spans="2:48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3.0306980652716753E-4</v>
      </c>
      <c r="K25" s="11">
        <v>7.3903787722301667E-4</v>
      </c>
      <c r="L25" s="10">
        <v>3.0306980652716753E-4</v>
      </c>
      <c r="M25" s="11">
        <v>7.3903787722301667E-4</v>
      </c>
      <c r="N25" s="10">
        <v>-6.184143537454001E-3</v>
      </c>
      <c r="O25" s="11">
        <v>-1.5080077968615782E-2</v>
      </c>
      <c r="P25" s="10">
        <v>1.6632077158766911E-3</v>
      </c>
      <c r="Q25" s="11">
        <v>4.0557438360737854E-3</v>
      </c>
      <c r="R25" s="10">
        <v>4.1170652465016833E-3</v>
      </c>
      <c r="S25" s="11">
        <v>1.0039492864792613E-2</v>
      </c>
      <c r="T25" s="10">
        <v>4.0174503938672501E-3</v>
      </c>
      <c r="U25" s="11">
        <v>9.7965813386515256E-3</v>
      </c>
      <c r="V25" s="10">
        <v>5.1918953208844432E-2</v>
      </c>
      <c r="W25" s="11">
        <v>0.12660473640309805</v>
      </c>
      <c r="X25" s="10">
        <v>4.1079311272009145E-2</v>
      </c>
      <c r="Y25" s="11">
        <v>0.10017219249958938</v>
      </c>
      <c r="Z25" s="10">
        <v>4.1079311272009145E-2</v>
      </c>
      <c r="AA25" s="11">
        <v>0.10017219249958938</v>
      </c>
      <c r="AB25" s="10">
        <v>2.8373347167489182E-2</v>
      </c>
      <c r="AC25" s="11">
        <v>6.9188608725678863E-2</v>
      </c>
      <c r="AD25" s="10">
        <v>2.8373347167489182E-2</v>
      </c>
      <c r="AE25" s="11">
        <v>6.9188608725678863E-2</v>
      </c>
      <c r="AF25" s="10">
        <v>2.9827724015952795E-2</v>
      </c>
      <c r="AG25" s="11">
        <v>7.2735117007343003E-2</v>
      </c>
      <c r="AH25" s="10">
        <v>3.0044042323435161E-2</v>
      </c>
      <c r="AI25" s="11">
        <v>7.3262610737576728E-2</v>
      </c>
      <c r="AJ25" s="10">
        <v>2.6771936959746778E-2</v>
      </c>
      <c r="AK25" s="11">
        <v>6.5283558552403503E-2</v>
      </c>
      <c r="AL25" s="10">
        <v>2.6771936959746778E-2</v>
      </c>
      <c r="AM25" s="11">
        <v>6.5283558552403503E-2</v>
      </c>
      <c r="AN25" s="10">
        <v>-1.2156804159101919E-2</v>
      </c>
      <c r="AO25" s="11">
        <v>-3.1073346872955938E-2</v>
      </c>
      <c r="AP25" s="10">
        <v>-5.7319637816761859E-2</v>
      </c>
      <c r="AQ25" s="11">
        <v>-0.14651161318403766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57"/>
      <c r="E28" s="58"/>
      <c r="F28" s="57"/>
      <c r="G28" s="58"/>
      <c r="H28" s="57" t="s">
        <v>92</v>
      </c>
      <c r="I28" s="58"/>
      <c r="J28" s="57" t="s">
        <v>0</v>
      </c>
      <c r="K28" s="58"/>
      <c r="L28" s="57" t="s">
        <v>32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33</v>
      </c>
      <c r="U28" s="58"/>
      <c r="V28" s="57" t="str">
        <f>V4</f>
        <v>Table 1041: load characteristics (Load Factor)</v>
      </c>
      <c r="W28" s="58"/>
      <c r="X28" s="57" t="str">
        <f>X4</f>
        <v>Table 1041: load characteristics (Coincidence Factor)</v>
      </c>
      <c r="Y28" s="58"/>
      <c r="Z28" s="57" t="str">
        <f>Z4</f>
        <v>Table 1055: NGC exit</v>
      </c>
      <c r="AA28" s="58"/>
      <c r="AB28" s="57" t="str">
        <f>AB4</f>
        <v>Table 1059: Otex</v>
      </c>
      <c r="AC28" s="58"/>
      <c r="AD28" s="57" t="str">
        <f>AD4</f>
        <v>Table 1060: Customer Contribs</v>
      </c>
      <c r="AE28" s="58"/>
      <c r="AF28" s="57" t="str">
        <f>AF4</f>
        <v>Table 1061/1062: TPR data</v>
      </c>
      <c r="AG28" s="58"/>
      <c r="AH28" s="57" t="s">
        <v>34</v>
      </c>
      <c r="AI28" s="58"/>
      <c r="AJ28" s="57" t="str">
        <f>AJ4</f>
        <v>Table 1069: Peaking probabailities</v>
      </c>
      <c r="AK28" s="58"/>
      <c r="AL28" s="57" t="str">
        <f>AL4</f>
        <v>Table 1092: power factor</v>
      </c>
      <c r="AM28" s="58"/>
      <c r="AN28" s="57" t="str">
        <f>AN4</f>
        <v>Table 1053: volumes and mpans etc forecast</v>
      </c>
      <c r="AO28" s="58"/>
      <c r="AP28" s="57" t="str">
        <f>AP4</f>
        <v>Table 1076: allowed revenue</v>
      </c>
      <c r="AQ28" s="58"/>
    </row>
    <row r="29" spans="2:48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</row>
    <row r="30" spans="2:48" ht="5.25" customHeight="1" thickBot="1" x14ac:dyDescent="0.3"/>
    <row r="31" spans="2:48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-8.0055491808839196E-4</v>
      </c>
      <c r="K31" s="13">
        <f t="shared" ref="K31:K47" si="2">IF(K7-I7=0,"-",K7-I7)</f>
        <v>-2.0536018227198184E-3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-4.5251641101895501E-4</v>
      </c>
      <c r="O31" s="13">
        <f t="shared" ref="O31:O47" si="4">IF(O7-M7=0,"-",O7-M7)</f>
        <v>-1.1608054681596157E-3</v>
      </c>
      <c r="P31" s="19">
        <f>P7-N7</f>
        <v>4.5251641101895501E-4</v>
      </c>
      <c r="Q31" s="13">
        <f t="shared" ref="Q31:Q47" si="5">IF(Q7-O7=0,"-",Q7-O7)</f>
        <v>1.1608054681596157E-3</v>
      </c>
      <c r="R31" s="19">
        <f>R7-P7</f>
        <v>1.9700439240361023E-3</v>
      </c>
      <c r="S31" s="13">
        <f t="shared" ref="S31:S47" si="6">IF(S7-Q7=0,"-",S7-Q7)</f>
        <v>5.0536018227196628E-3</v>
      </c>
      <c r="T31" s="19">
        <f>T7-R7</f>
        <v>0</v>
      </c>
      <c r="U31" s="13" t="str">
        <f t="shared" ref="U31:U47" si="7">IF(U7-S7=0,"-",U7-S7)</f>
        <v>-</v>
      </c>
      <c r="V31" s="19">
        <f>V7-T7</f>
        <v>1.0936126302969917E-2</v>
      </c>
      <c r="W31" s="13">
        <f t="shared" ref="W31:W47" si="8">IF(W7-U7=0,"-",W7-U7)</f>
        <v>2.8053601822719744E-2</v>
      </c>
      <c r="X31" s="19">
        <f>X7-V7</f>
        <v>-2.4580164705694907E-2</v>
      </c>
      <c r="Y31" s="13">
        <f t="shared" ref="Y31:Y32" si="9">IF(Y7-U7=0,"-",Y7-U7)</f>
        <v>-3.5000000000000045E-2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-2.019021451973857E-3</v>
      </c>
      <c r="AC31" s="13">
        <f t="shared" ref="AC31:AC47" si="11">IF(AC7-AA7=0,"-",AC7-AA7)</f>
        <v>-5.1792400998352389E-3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-3.8982966864931079E-4</v>
      </c>
      <c r="AG31" s="13">
        <f t="shared" ref="AG31:AG47" si="13">IF(AG7-AE7=0,"-",AG7-AE7)</f>
        <v>-1.0000000000001397E-3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7.796593372987326E-4</v>
      </c>
      <c r="AK31" s="13">
        <f t="shared" ref="AK31:AK47" si="15">IF(AK7-AI7=0,"-",AK7-AI7)</f>
        <v>2.0000000000005777E-3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7.1152055334422482E-4</v>
      </c>
      <c r="AO31" s="13">
        <f t="shared" ref="AO31:AO47" si="17">IF(AO7-AM7=0,"-",AO7-AM7)</f>
        <v>1.8011977962159031E-3</v>
      </c>
      <c r="AP31" s="19">
        <f>AP7-AN7</f>
        <v>-4.7915559662853879E-2</v>
      </c>
      <c r="AQ31" s="13">
        <f t="shared" ref="AQ31:AQ47" si="18">IF(AQ7-AO7=0,"-",AQ7-AO7)</f>
        <v>-0.12299999999999997</v>
      </c>
    </row>
    <row r="32" spans="2:48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-7.302660178609699E-4</v>
      </c>
      <c r="K32" s="14">
        <f t="shared" si="2"/>
        <v>-1.4896412900518906E-3</v>
      </c>
      <c r="L32" s="20">
        <f>L8-J8</f>
        <v>0</v>
      </c>
      <c r="M32" s="14" t="str">
        <f t="shared" si="3"/>
        <v>-</v>
      </c>
      <c r="N32" s="20">
        <f>N8-L8</f>
        <v>-1.0296776685234654E-3</v>
      </c>
      <c r="O32" s="14">
        <f t="shared" si="4"/>
        <v>-2.1003994886270678E-3</v>
      </c>
      <c r="P32" s="20">
        <f>P8-N8</f>
        <v>5.135706950247787E-4</v>
      </c>
      <c r="Q32" s="14">
        <f t="shared" si="5"/>
        <v>1.0476129163321302E-3</v>
      </c>
      <c r="R32" s="20">
        <f>R8-P8</f>
        <v>2.072047904708052E-3</v>
      </c>
      <c r="S32" s="14">
        <f t="shared" si="6"/>
        <v>4.2266900531119193E-3</v>
      </c>
      <c r="T32" s="20">
        <f>T8-R8</f>
        <v>-3.3544547171149297E-4</v>
      </c>
      <c r="U32" s="14">
        <f t="shared" si="7"/>
        <v>-6.8426219076456749E-4</v>
      </c>
      <c r="V32" s="20">
        <f>V8-T8</f>
        <v>-5.5908263637703293E-2</v>
      </c>
      <c r="W32" s="14">
        <f t="shared" si="8"/>
        <v>-0.11404509580464295</v>
      </c>
      <c r="X32" s="20">
        <f>X8-V8</f>
        <v>2.7756721545776797E-2</v>
      </c>
      <c r="Y32" s="14">
        <f t="shared" si="9"/>
        <v>-5.7425237451965483E-2</v>
      </c>
      <c r="Z32" s="20">
        <f>Z8-X8</f>
        <v>0</v>
      </c>
      <c r="AA32" s="14" t="str">
        <f t="shared" si="10"/>
        <v>-</v>
      </c>
      <c r="AB32" s="20">
        <f>AB8-Z8</f>
        <v>-7.901446641286336E-4</v>
      </c>
      <c r="AC32" s="14">
        <f t="shared" si="11"/>
        <v>-1.611785415194078E-3</v>
      </c>
      <c r="AD32" s="20">
        <f>AD8-AB8</f>
        <v>0</v>
      </c>
      <c r="AE32" s="14" t="str">
        <f t="shared" si="12"/>
        <v>-</v>
      </c>
      <c r="AF32" s="20">
        <f>AF8-AD8</f>
        <v>-3.3544547171193706E-4</v>
      </c>
      <c r="AG32" s="14">
        <f t="shared" si="13"/>
        <v>-6.8426219076526268E-4</v>
      </c>
      <c r="AH32" s="20">
        <f>AH8-AF8</f>
        <v>0</v>
      </c>
      <c r="AI32" s="14" t="str">
        <f t="shared" si="14"/>
        <v>-</v>
      </c>
      <c r="AJ32" s="20">
        <f>AJ8-AH8</f>
        <v>-7.7488229211963855E-4</v>
      </c>
      <c r="AK32" s="14">
        <f t="shared" si="15"/>
        <v>-1.5806522952450663E-3</v>
      </c>
      <c r="AL32" s="20">
        <f>AL8-AJ8</f>
        <v>0</v>
      </c>
      <c r="AM32" s="14" t="str">
        <f t="shared" si="16"/>
        <v>-</v>
      </c>
      <c r="AN32" s="20">
        <f>AN8-AL8</f>
        <v>5.575018864620418E-3</v>
      </c>
      <c r="AO32" s="14">
        <f t="shared" si="17"/>
        <v>1.168725890468203E-2</v>
      </c>
      <c r="AP32" s="20">
        <f>AP8-AN8</f>
        <v>-4.8817527868361688E-2</v>
      </c>
      <c r="AQ32" s="14">
        <f t="shared" si="18"/>
        <v>-9.8939907065170682E-2</v>
      </c>
    </row>
    <row r="33" spans="2:43" x14ac:dyDescent="0.25">
      <c r="B33" s="5" t="s">
        <v>16</v>
      </c>
      <c r="D33" s="24"/>
      <c r="E33" s="25"/>
      <c r="F33" s="20">
        <f t="shared" ref="F33:AJ48" si="19">F9-D9</f>
        <v>0</v>
      </c>
      <c r="G33" s="14" t="str">
        <f t="shared" si="0"/>
        <v>-</v>
      </c>
      <c r="H33" s="20">
        <f t="shared" si="19"/>
        <v>0</v>
      </c>
      <c r="I33" s="14" t="str">
        <f t="shared" si="1"/>
        <v>-</v>
      </c>
      <c r="J33" s="20">
        <f t="shared" si="19"/>
        <v>-2.0242914979755611E-3</v>
      </c>
      <c r="K33" s="14">
        <f t="shared" si="2"/>
        <v>-9.9999999999994993E-4</v>
      </c>
      <c r="L33" s="20">
        <f t="shared" si="19"/>
        <v>0</v>
      </c>
      <c r="M33" s="14" t="str">
        <f t="shared" si="3"/>
        <v>-</v>
      </c>
      <c r="N33" s="20">
        <f t="shared" si="19"/>
        <v>4.0485829959513442E-3</v>
      </c>
      <c r="O33" s="14">
        <f t="shared" si="4"/>
        <v>1.9999999999999766E-3</v>
      </c>
      <c r="P33" s="20">
        <f t="shared" si="19"/>
        <v>0</v>
      </c>
      <c r="Q33" s="14" t="str">
        <f t="shared" si="5"/>
        <v>-</v>
      </c>
      <c r="R33" s="20">
        <f t="shared" si="19"/>
        <v>2.0242914979755611E-3</v>
      </c>
      <c r="S33" s="14">
        <f t="shared" si="6"/>
        <v>9.9999999999994971E-4</v>
      </c>
      <c r="T33" s="20">
        <f t="shared" si="19"/>
        <v>0</v>
      </c>
      <c r="U33" s="14" t="str">
        <f t="shared" si="7"/>
        <v>-</v>
      </c>
      <c r="V33" s="20">
        <f t="shared" si="19"/>
        <v>2.8340080971660075E-2</v>
      </c>
      <c r="W33" s="14">
        <f t="shared" si="8"/>
        <v>1.4000000000000063E-2</v>
      </c>
      <c r="X33" s="20">
        <f t="shared" si="19"/>
        <v>-8.0971659919026884E-3</v>
      </c>
      <c r="Y33" s="14">
        <f t="shared" ref="Y33:Y47" si="20">IF(Y9-W9=0,"-",Y9-W9)</f>
        <v>-3.9999999999999515E-3</v>
      </c>
      <c r="Z33" s="20">
        <f t="shared" si="19"/>
        <v>0</v>
      </c>
      <c r="AA33" s="14" t="str">
        <f t="shared" si="10"/>
        <v>-</v>
      </c>
      <c r="AB33" s="20">
        <f t="shared" si="19"/>
        <v>0</v>
      </c>
      <c r="AC33" s="14" t="str">
        <f t="shared" si="11"/>
        <v>-</v>
      </c>
      <c r="AD33" s="20">
        <f t="shared" si="19"/>
        <v>0</v>
      </c>
      <c r="AE33" s="14" t="str">
        <f t="shared" si="12"/>
        <v>-</v>
      </c>
      <c r="AF33" s="20">
        <f t="shared" si="19"/>
        <v>0.12550607287449389</v>
      </c>
      <c r="AG33" s="14">
        <f t="shared" si="13"/>
        <v>6.1999999999999951E-2</v>
      </c>
      <c r="AH33" s="20">
        <f t="shared" si="19"/>
        <v>-2.0242914979757831E-3</v>
      </c>
      <c r="AI33" s="14">
        <f t="shared" si="14"/>
        <v>-1.0000000000000286E-3</v>
      </c>
      <c r="AJ33" s="20">
        <f t="shared" si="19"/>
        <v>1.8218623481781382E-2</v>
      </c>
      <c r="AK33" s="14">
        <f t="shared" si="15"/>
        <v>9.000000000000008E-3</v>
      </c>
      <c r="AL33" s="20">
        <f t="shared" ref="AL33:AL48" si="21">AL9-AJ9</f>
        <v>0</v>
      </c>
      <c r="AM33" s="14" t="str">
        <f t="shared" si="16"/>
        <v>-</v>
      </c>
      <c r="AN33" s="20">
        <f t="shared" ref="AN33:AN48" si="22">AN9-AL9</f>
        <v>-2.2204460492503131E-16</v>
      </c>
      <c r="AO33" s="14">
        <f t="shared" si="17"/>
        <v>-6.9388939039072284E-17</v>
      </c>
      <c r="AP33" s="20">
        <f t="shared" ref="AP33:AP48" si="23">AP9-AN9</f>
        <v>-5.2631578947368141E-2</v>
      </c>
      <c r="AQ33" s="14">
        <f t="shared" si="18"/>
        <v>-2.5999999999999877E-2</v>
      </c>
    </row>
    <row r="34" spans="2:43" x14ac:dyDescent="0.25">
      <c r="B34" s="5" t="s">
        <v>17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0</v>
      </c>
      <c r="I34" s="14" t="str">
        <f t="shared" si="1"/>
        <v>-</v>
      </c>
      <c r="J34" s="20">
        <f t="shared" si="19"/>
        <v>-6.7975678319875943E-4</v>
      </c>
      <c r="K34" s="14">
        <f t="shared" si="2"/>
        <v>-1.2943990459049299E-3</v>
      </c>
      <c r="L34" s="20">
        <f t="shared" si="19"/>
        <v>0</v>
      </c>
      <c r="M34" s="14" t="str">
        <f t="shared" si="3"/>
        <v>-</v>
      </c>
      <c r="N34" s="20">
        <f t="shared" si="19"/>
        <v>-8.6628691216761311E-4</v>
      </c>
      <c r="O34" s="14">
        <f t="shared" si="4"/>
        <v>-1.6495914131422588E-3</v>
      </c>
      <c r="P34" s="20">
        <f t="shared" si="19"/>
        <v>2.4786943402121953E-4</v>
      </c>
      <c r="Q34" s="14">
        <f t="shared" si="5"/>
        <v>4.719952295235124E-4</v>
      </c>
      <c r="R34" s="20">
        <f t="shared" si="19"/>
        <v>1.7300616105222488E-3</v>
      </c>
      <c r="S34" s="14">
        <f t="shared" si="6"/>
        <v>3.294399045904449E-3</v>
      </c>
      <c r="T34" s="20">
        <f t="shared" si="19"/>
        <v>0</v>
      </c>
      <c r="U34" s="14" t="str">
        <f t="shared" si="7"/>
        <v>-</v>
      </c>
      <c r="V34" s="20">
        <f t="shared" si="19"/>
        <v>-1.7143499521875216E-2</v>
      </c>
      <c r="W34" s="14">
        <f t="shared" si="8"/>
        <v>-3.2644807632762153E-2</v>
      </c>
      <c r="X34" s="20">
        <f t="shared" si="19"/>
        <v>-1.1337409425974276E-2</v>
      </c>
      <c r="Y34" s="14">
        <f t="shared" si="20"/>
        <v>-2.1588798091809483E-2</v>
      </c>
      <c r="Z34" s="20">
        <f t="shared" si="19"/>
        <v>0</v>
      </c>
      <c r="AA34" s="14" t="str">
        <f t="shared" si="10"/>
        <v>-</v>
      </c>
      <c r="AB34" s="20">
        <f t="shared" si="19"/>
        <v>8.5875027072856991E-4</v>
      </c>
      <c r="AC34" s="14">
        <f t="shared" si="11"/>
        <v>1.6352400720020532E-3</v>
      </c>
      <c r="AD34" s="20">
        <f t="shared" si="19"/>
        <v>0</v>
      </c>
      <c r="AE34" s="14" t="str">
        <f t="shared" si="12"/>
        <v>-</v>
      </c>
      <c r="AF34" s="20">
        <f t="shared" si="19"/>
        <v>-5.2515241366202225E-4</v>
      </c>
      <c r="AG34" s="14">
        <f t="shared" si="13"/>
        <v>-1.0000000000000842E-3</v>
      </c>
      <c r="AH34" s="20">
        <f t="shared" si="19"/>
        <v>0</v>
      </c>
      <c r="AI34" s="14" t="str">
        <f t="shared" si="14"/>
        <v>-</v>
      </c>
      <c r="AJ34" s="20">
        <f t="shared" si="19"/>
        <v>1.0503048273240445E-3</v>
      </c>
      <c r="AK34" s="14">
        <f t="shared" si="15"/>
        <v>2.0000000000001614E-3</v>
      </c>
      <c r="AL34" s="20">
        <f t="shared" si="21"/>
        <v>0</v>
      </c>
      <c r="AM34" s="14" t="str">
        <f t="shared" si="16"/>
        <v>-</v>
      </c>
      <c r="AN34" s="20">
        <f t="shared" si="22"/>
        <v>6.9168841436217932E-4</v>
      </c>
      <c r="AO34" s="14">
        <f t="shared" si="17"/>
        <v>1.1185152682953239E-3</v>
      </c>
      <c r="AP34" s="20">
        <f t="shared" si="23"/>
        <v>-4.8643843037517454E-2</v>
      </c>
      <c r="AQ34" s="14">
        <f t="shared" si="18"/>
        <v>-9.2999999999999736E-2</v>
      </c>
    </row>
    <row r="35" spans="2:43" x14ac:dyDescent="0.25">
      <c r="B35" s="5" t="s">
        <v>18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0</v>
      </c>
      <c r="I35" s="14" t="str">
        <f t="shared" si="1"/>
        <v>-</v>
      </c>
      <c r="J35" s="20">
        <f t="shared" si="19"/>
        <v>-5.6642112239924103E-4</v>
      </c>
      <c r="K35" s="14">
        <f t="shared" si="2"/>
        <v>-8.9970463089322078E-4</v>
      </c>
      <c r="L35" s="20">
        <f t="shared" si="19"/>
        <v>0</v>
      </c>
      <c r="M35" s="14" t="str">
        <f t="shared" si="3"/>
        <v>-</v>
      </c>
      <c r="N35" s="20">
        <f t="shared" si="19"/>
        <v>1.6221700195340194E-4</v>
      </c>
      <c r="O35" s="14">
        <f t="shared" si="4"/>
        <v>2.5766586395802754E-4</v>
      </c>
      <c r="P35" s="20">
        <f t="shared" si="19"/>
        <v>-5.1517163571523916E-4</v>
      </c>
      <c r="Q35" s="14">
        <f t="shared" si="5"/>
        <v>-8.1829982680469175E-4</v>
      </c>
      <c r="R35" s="20">
        <f t="shared" si="19"/>
        <v>2.0009685142753364E-3</v>
      </c>
      <c r="S35" s="14">
        <f t="shared" si="6"/>
        <v>3.1783430514374482E-3</v>
      </c>
      <c r="T35" s="20">
        <f t="shared" si="19"/>
        <v>0</v>
      </c>
      <c r="U35" s="14" t="str">
        <f t="shared" si="7"/>
        <v>-</v>
      </c>
      <c r="V35" s="20">
        <f t="shared" si="19"/>
        <v>-2.4940523229888822E-2</v>
      </c>
      <c r="W35" s="14">
        <f t="shared" si="8"/>
        <v>-3.9615585223557993E-2</v>
      </c>
      <c r="X35" s="20">
        <f t="shared" si="19"/>
        <v>1.4798560019639528E-2</v>
      </c>
      <c r="Y35" s="14">
        <f t="shared" si="20"/>
        <v>2.350606722401867E-2</v>
      </c>
      <c r="Z35" s="20">
        <f t="shared" si="19"/>
        <v>0</v>
      </c>
      <c r="AA35" s="14" t="str">
        <f t="shared" si="10"/>
        <v>-</v>
      </c>
      <c r="AB35" s="20">
        <f t="shared" si="19"/>
        <v>2.8371498871210266E-3</v>
      </c>
      <c r="AC35" s="14">
        <f t="shared" si="11"/>
        <v>4.5065354928303797E-3</v>
      </c>
      <c r="AD35" s="20">
        <f t="shared" si="19"/>
        <v>0</v>
      </c>
      <c r="AE35" s="14" t="str">
        <f t="shared" si="12"/>
        <v>-</v>
      </c>
      <c r="AF35" s="20">
        <f t="shared" si="19"/>
        <v>9.5636492791750793E-4</v>
      </c>
      <c r="AG35" s="14">
        <f t="shared" si="13"/>
        <v>1.5190922803629357E-3</v>
      </c>
      <c r="AH35" s="20">
        <f t="shared" si="19"/>
        <v>0</v>
      </c>
      <c r="AI35" s="14" t="str">
        <f t="shared" si="14"/>
        <v>-</v>
      </c>
      <c r="AJ35" s="20">
        <f t="shared" si="19"/>
        <v>4.8532580242355294E-4</v>
      </c>
      <c r="AK35" s="14">
        <f t="shared" si="15"/>
        <v>7.7089263564684551E-4</v>
      </c>
      <c r="AL35" s="20">
        <f t="shared" si="21"/>
        <v>0</v>
      </c>
      <c r="AM35" s="14" t="str">
        <f t="shared" si="16"/>
        <v>-</v>
      </c>
      <c r="AN35" s="20">
        <f t="shared" si="22"/>
        <v>3.6443903354757001E-3</v>
      </c>
      <c r="AO35" s="14">
        <f t="shared" si="17"/>
        <v>5.7909505883196963E-3</v>
      </c>
      <c r="AP35" s="20">
        <f t="shared" si="23"/>
        <v>-5.0906699773841657E-2</v>
      </c>
      <c r="AQ35" s="14">
        <f t="shared" si="18"/>
        <v>-8.0762168815870033E-2</v>
      </c>
    </row>
    <row r="36" spans="2:43" x14ac:dyDescent="0.25">
      <c r="B36" s="5" t="s">
        <v>19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0</v>
      </c>
      <c r="I36" s="14" t="str">
        <f t="shared" si="1"/>
        <v>-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7.6045627376426506E-3</v>
      </c>
      <c r="O36" s="14">
        <f t="shared" si="4"/>
        <v>2.0000000000000183E-3</v>
      </c>
      <c r="P36" s="20">
        <f t="shared" si="19"/>
        <v>-3.8022813688212143E-3</v>
      </c>
      <c r="Q36" s="14">
        <f t="shared" si="5"/>
        <v>-1.0000000000000091E-3</v>
      </c>
      <c r="R36" s="20">
        <f t="shared" si="19"/>
        <v>3.8022813688212143E-3</v>
      </c>
      <c r="S36" s="14">
        <f t="shared" si="6"/>
        <v>1.0000000000000091E-3</v>
      </c>
      <c r="T36" s="20">
        <f t="shared" si="19"/>
        <v>0</v>
      </c>
      <c r="U36" s="14" t="str">
        <f t="shared" si="7"/>
        <v>-</v>
      </c>
      <c r="V36" s="20">
        <f t="shared" si="19"/>
        <v>2.6615969581749166E-2</v>
      </c>
      <c r="W36" s="14">
        <f t="shared" si="8"/>
        <v>7.0000000000000001E-3</v>
      </c>
      <c r="X36" s="20">
        <f t="shared" si="19"/>
        <v>-7.6045627376428726E-3</v>
      </c>
      <c r="Y36" s="14">
        <f t="shared" si="20"/>
        <v>-2.0000000000000174E-3</v>
      </c>
      <c r="Z36" s="20">
        <f t="shared" si="19"/>
        <v>0</v>
      </c>
      <c r="AA36" s="14" t="str">
        <f t="shared" si="10"/>
        <v>-</v>
      </c>
      <c r="AB36" s="20">
        <f t="shared" si="19"/>
        <v>-3.8022813688209922E-3</v>
      </c>
      <c r="AC36" s="14">
        <f t="shared" si="11"/>
        <v>-9.9999999999997747E-4</v>
      </c>
      <c r="AD36" s="20">
        <f t="shared" si="19"/>
        <v>0</v>
      </c>
      <c r="AE36" s="14" t="str">
        <f t="shared" si="12"/>
        <v>-</v>
      </c>
      <c r="AF36" s="20">
        <f t="shared" si="19"/>
        <v>0</v>
      </c>
      <c r="AG36" s="14" t="str">
        <f t="shared" si="13"/>
        <v>-</v>
      </c>
      <c r="AH36" s="20">
        <f t="shared" si="19"/>
        <v>0</v>
      </c>
      <c r="AI36" s="14" t="str">
        <f t="shared" si="14"/>
        <v>-</v>
      </c>
      <c r="AJ36" s="20">
        <f t="shared" si="19"/>
        <v>4.5627376425855459E-2</v>
      </c>
      <c r="AK36" s="14">
        <f t="shared" si="15"/>
        <v>1.2000000000000014E-2</v>
      </c>
      <c r="AL36" s="20">
        <f t="shared" si="21"/>
        <v>0</v>
      </c>
      <c r="AM36" s="14" t="str">
        <f t="shared" si="16"/>
        <v>-</v>
      </c>
      <c r="AN36" s="20">
        <f t="shared" si="22"/>
        <v>0</v>
      </c>
      <c r="AO36" s="14">
        <f t="shared" si="17"/>
        <v>2.0816681711721685E-17</v>
      </c>
      <c r="AP36" s="20">
        <f t="shared" si="23"/>
        <v>-4.1825095057034245E-2</v>
      </c>
      <c r="AQ36" s="14">
        <f t="shared" si="18"/>
        <v>-1.100000000000005E-2</v>
      </c>
    </row>
    <row r="37" spans="2:43" x14ac:dyDescent="0.25">
      <c r="B37" s="5" t="s">
        <v>20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0</v>
      </c>
      <c r="I37" s="14" t="str">
        <f t="shared" si="1"/>
        <v>-</v>
      </c>
      <c r="J37" s="20">
        <f t="shared" si="19"/>
        <v>-6.9241852293500106E-4</v>
      </c>
      <c r="K37" s="14">
        <f t="shared" si="2"/>
        <v>-1.132015384365605E-3</v>
      </c>
      <c r="L37" s="20">
        <f t="shared" si="19"/>
        <v>0</v>
      </c>
      <c r="M37" s="14" t="str">
        <f t="shared" si="3"/>
        <v>-</v>
      </c>
      <c r="N37" s="20">
        <f t="shared" si="19"/>
        <v>1.0657624447639735E-3</v>
      </c>
      <c r="O37" s="14">
        <f t="shared" si="4"/>
        <v>1.742384762380493E-3</v>
      </c>
      <c r="P37" s="20">
        <f t="shared" si="19"/>
        <v>-1.103300633129356E-3</v>
      </c>
      <c r="Q37" s="14">
        <f t="shared" si="5"/>
        <v>-1.8037548807746716E-3</v>
      </c>
      <c r="R37" s="20">
        <f t="shared" si="19"/>
        <v>2.0001412302488308E-3</v>
      </c>
      <c r="S37" s="14">
        <f t="shared" si="6"/>
        <v>3.2699741103809632E-3</v>
      </c>
      <c r="T37" s="20">
        <f t="shared" si="19"/>
        <v>-4.8595848692523091E-4</v>
      </c>
      <c r="U37" s="14">
        <f t="shared" si="7"/>
        <v>-7.9447973319742406E-4</v>
      </c>
      <c r="V37" s="20">
        <f t="shared" si="19"/>
        <v>-9.1940756682191704E-3</v>
      </c>
      <c r="W37" s="14">
        <f t="shared" si="8"/>
        <v>-1.5031133276634053E-2</v>
      </c>
      <c r="X37" s="20">
        <f t="shared" si="19"/>
        <v>1.7228102853928728E-2</v>
      </c>
      <c r="Y37" s="14">
        <f t="shared" si="20"/>
        <v>2.8165736224696501E-2</v>
      </c>
      <c r="Z37" s="20">
        <f t="shared" si="19"/>
        <v>0</v>
      </c>
      <c r="AA37" s="14" t="str">
        <f t="shared" si="10"/>
        <v>-</v>
      </c>
      <c r="AB37" s="20">
        <f t="shared" si="19"/>
        <v>3.4661554092476621E-3</v>
      </c>
      <c r="AC37" s="14">
        <f t="shared" si="11"/>
        <v>5.666719069326389E-3</v>
      </c>
      <c r="AD37" s="20">
        <f t="shared" si="19"/>
        <v>0</v>
      </c>
      <c r="AE37" s="14" t="str">
        <f t="shared" si="12"/>
        <v>-</v>
      </c>
      <c r="AF37" s="20">
        <f t="shared" si="19"/>
        <v>-4.8595848692500887E-4</v>
      </c>
      <c r="AG37" s="14">
        <f t="shared" si="13"/>
        <v>-7.9447973319742363E-4</v>
      </c>
      <c r="AH37" s="20">
        <f t="shared" si="19"/>
        <v>0</v>
      </c>
      <c r="AI37" s="14" t="str">
        <f t="shared" si="14"/>
        <v>-</v>
      </c>
      <c r="AJ37" s="20">
        <f t="shared" si="19"/>
        <v>-1.2646336176811435E-3</v>
      </c>
      <c r="AK37" s="14">
        <f t="shared" si="15"/>
        <v>-2.0675135967371978E-3</v>
      </c>
      <c r="AL37" s="20">
        <f t="shared" si="21"/>
        <v>0</v>
      </c>
      <c r="AM37" s="14" t="str">
        <f t="shared" si="16"/>
        <v>-</v>
      </c>
      <c r="AN37" s="20">
        <f t="shared" si="22"/>
        <v>-6.2907229251827346E-3</v>
      </c>
      <c r="AO37" s="14">
        <f t="shared" si="17"/>
        <v>-1.0227897924846694E-2</v>
      </c>
      <c r="AP37" s="20">
        <f t="shared" si="23"/>
        <v>-5.1004030319443006E-2</v>
      </c>
      <c r="AQ37" s="14">
        <f t="shared" si="18"/>
        <v>-8.4065717504668444E-2</v>
      </c>
    </row>
    <row r="38" spans="2:43" x14ac:dyDescent="0.25">
      <c r="B38" s="5" t="s">
        <v>21</v>
      </c>
      <c r="D38" s="24"/>
      <c r="E38" s="25"/>
      <c r="F38" s="20"/>
      <c r="G38" s="14"/>
      <c r="H38" s="20"/>
      <c r="I38" s="14"/>
      <c r="J38" s="20"/>
      <c r="K38" s="14"/>
      <c r="L38" s="20"/>
      <c r="M38" s="14"/>
      <c r="N38" s="20"/>
      <c r="O38" s="14"/>
      <c r="P38" s="20"/>
      <c r="Q38" s="14"/>
      <c r="R38" s="20"/>
      <c r="S38" s="14"/>
      <c r="T38" s="20"/>
      <c r="U38" s="14"/>
      <c r="V38" s="20"/>
      <c r="W38" s="14"/>
      <c r="X38" s="20"/>
      <c r="Y38" s="14"/>
      <c r="Z38" s="20"/>
      <c r="AA38" s="14"/>
      <c r="AB38" s="20"/>
      <c r="AC38" s="14"/>
      <c r="AD38" s="20"/>
      <c r="AE38" s="14"/>
      <c r="AF38" s="20"/>
      <c r="AG38" s="14"/>
      <c r="AH38" s="20"/>
      <c r="AI38" s="14"/>
      <c r="AJ38" s="20"/>
      <c r="AK38" s="14"/>
      <c r="AL38" s="20"/>
      <c r="AM38" s="14"/>
      <c r="AN38" s="20"/>
      <c r="AO38" s="14"/>
      <c r="AP38" s="20"/>
      <c r="AQ38" s="14"/>
    </row>
    <row r="39" spans="2:43" x14ac:dyDescent="0.25">
      <c r="B39" s="5" t="s">
        <v>22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0</v>
      </c>
      <c r="I39" s="14" t="str">
        <f t="shared" si="1"/>
        <v>-</v>
      </c>
      <c r="J39" s="20">
        <f t="shared" si="19"/>
        <v>-8.4346627482279057E-4</v>
      </c>
      <c r="K39" s="14">
        <f t="shared" si="2"/>
        <v>-1.2814581592259001E-3</v>
      </c>
      <c r="L39" s="20">
        <f t="shared" si="19"/>
        <v>0</v>
      </c>
      <c r="M39" s="14" t="str">
        <f t="shared" si="3"/>
        <v>-</v>
      </c>
      <c r="N39" s="20">
        <f t="shared" si="19"/>
        <v>-3.5894840362942215E-3</v>
      </c>
      <c r="O39" s="14">
        <f t="shared" si="4"/>
        <v>-5.4534173363206175E-3</v>
      </c>
      <c r="P39" s="20">
        <f t="shared" si="19"/>
        <v>1.5034078217289748E-3</v>
      </c>
      <c r="Q39" s="14">
        <f t="shared" si="5"/>
        <v>2.2840915841044378E-3</v>
      </c>
      <c r="R39" s="20">
        <f t="shared" si="19"/>
        <v>-5.8223170857266693E-3</v>
      </c>
      <c r="S39" s="14">
        <f t="shared" si="6"/>
        <v>-8.8457072414333104E-3</v>
      </c>
      <c r="T39" s="20">
        <f t="shared" si="19"/>
        <v>-1.5034078217124325E-5</v>
      </c>
      <c r="U39" s="14">
        <f t="shared" si="7"/>
        <v>-2.2840915840781351E-5</v>
      </c>
      <c r="V39" s="20">
        <f t="shared" si="19"/>
        <v>-3.7397933447339549E-2</v>
      </c>
      <c r="W39" s="14">
        <f t="shared" si="8"/>
        <v>-5.6817786774401621E-2</v>
      </c>
      <c r="X39" s="20">
        <f t="shared" si="19"/>
        <v>1.2406153608242043E-2</v>
      </c>
      <c r="Y39" s="14">
        <f t="shared" si="20"/>
        <v>1.8848372768942856E-2</v>
      </c>
      <c r="Z39" s="20">
        <f t="shared" si="19"/>
        <v>0</v>
      </c>
      <c r="AA39" s="14" t="str">
        <f t="shared" si="10"/>
        <v>-</v>
      </c>
      <c r="AB39" s="20">
        <f t="shared" si="19"/>
        <v>1.9869925353314111E-3</v>
      </c>
      <c r="AC39" s="14">
        <f t="shared" si="11"/>
        <v>3.0187902856653598E-3</v>
      </c>
      <c r="AD39" s="20">
        <f t="shared" si="19"/>
        <v>0</v>
      </c>
      <c r="AE39" s="14" t="str">
        <f t="shared" si="12"/>
        <v>-</v>
      </c>
      <c r="AF39" s="20">
        <f t="shared" si="19"/>
        <v>-1.0943719205528391E-3</v>
      </c>
      <c r="AG39" s="14">
        <f t="shared" si="13"/>
        <v>-1.6626531121411436E-3</v>
      </c>
      <c r="AH39" s="20">
        <f t="shared" si="19"/>
        <v>0</v>
      </c>
      <c r="AI39" s="14" t="str">
        <f t="shared" si="14"/>
        <v>-</v>
      </c>
      <c r="AJ39" s="20">
        <f t="shared" si="19"/>
        <v>-1.2779574356058809E-3</v>
      </c>
      <c r="AK39" s="14">
        <f t="shared" si="15"/>
        <v>-1.9415701989325684E-3</v>
      </c>
      <c r="AL39" s="20">
        <f t="shared" si="21"/>
        <v>0</v>
      </c>
      <c r="AM39" s="14" t="str">
        <f t="shared" si="16"/>
        <v>-</v>
      </c>
      <c r="AN39" s="20">
        <f t="shared" si="22"/>
        <v>6.7459193888097513E-4</v>
      </c>
      <c r="AO39" s="14">
        <f t="shared" si="17"/>
        <v>1.1415968047886887E-3</v>
      </c>
      <c r="AP39" s="20">
        <f t="shared" si="23"/>
        <v>-5.1992660857605122E-2</v>
      </c>
      <c r="AQ39" s="14">
        <f t="shared" si="18"/>
        <v>-7.8809912863715942E-2</v>
      </c>
    </row>
    <row r="40" spans="2:43" x14ac:dyDescent="0.25">
      <c r="B40" s="5" t="s">
        <v>90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23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0</v>
      </c>
      <c r="I42" s="14" t="str">
        <f t="shared" si="1"/>
        <v>-</v>
      </c>
      <c r="J42" s="20">
        <f t="shared" si="19"/>
        <v>-1.2369993147078873E-3</v>
      </c>
      <c r="K42" s="14">
        <f t="shared" si="2"/>
        <v>-2.218857767493912E-3</v>
      </c>
      <c r="L42" s="20">
        <f t="shared" si="19"/>
        <v>0</v>
      </c>
      <c r="M42" s="14" t="str">
        <f t="shared" si="3"/>
        <v>-</v>
      </c>
      <c r="N42" s="20">
        <f t="shared" si="19"/>
        <v>2.6288103388816264E-3</v>
      </c>
      <c r="O42" s="14">
        <f t="shared" si="4"/>
        <v>4.71540781821144E-3</v>
      </c>
      <c r="P42" s="20">
        <f t="shared" si="19"/>
        <v>-1.4535099406070007E-3</v>
      </c>
      <c r="Q42" s="14">
        <f t="shared" si="5"/>
        <v>-2.6072219955975691E-3</v>
      </c>
      <c r="R42" s="20">
        <f t="shared" si="19"/>
        <v>1.3432855265478327E-3</v>
      </c>
      <c r="S42" s="14">
        <f t="shared" si="6"/>
        <v>2.4095078219561914E-3</v>
      </c>
      <c r="T42" s="20">
        <f t="shared" si="19"/>
        <v>-6.0199204356070624E-5</v>
      </c>
      <c r="U42" s="14">
        <f t="shared" si="7"/>
        <v>-1.0798184816633669E-4</v>
      </c>
      <c r="V42" s="20">
        <f t="shared" si="19"/>
        <v>2.282583457915166E-2</v>
      </c>
      <c r="W42" s="14">
        <f t="shared" si="8"/>
        <v>4.0943660803435741E-2</v>
      </c>
      <c r="X42" s="20">
        <f t="shared" si="19"/>
        <v>7.1785031325592996E-3</v>
      </c>
      <c r="Y42" s="14">
        <f t="shared" si="20"/>
        <v>1.2876383394295129E-2</v>
      </c>
      <c r="Z42" s="20">
        <f t="shared" si="19"/>
        <v>0</v>
      </c>
      <c r="AA42" s="14" t="str">
        <f t="shared" si="10"/>
        <v>-</v>
      </c>
      <c r="AB42" s="20">
        <f t="shared" si="19"/>
        <v>-4.1175061485883013E-3</v>
      </c>
      <c r="AC42" s="14">
        <f t="shared" si="11"/>
        <v>-7.3857441890797099E-3</v>
      </c>
      <c r="AD42" s="20">
        <f t="shared" si="19"/>
        <v>0</v>
      </c>
      <c r="AE42" s="14" t="str">
        <f t="shared" si="12"/>
        <v>-</v>
      </c>
      <c r="AF42" s="20">
        <f t="shared" si="19"/>
        <v>-2.4079681742472658E-4</v>
      </c>
      <c r="AG42" s="14">
        <f t="shared" si="13"/>
        <v>-4.3192739266535024E-4</v>
      </c>
      <c r="AH42" s="20">
        <f t="shared" si="19"/>
        <v>0</v>
      </c>
      <c r="AI42" s="14" t="str">
        <f t="shared" si="14"/>
        <v>-</v>
      </c>
      <c r="AJ42" s="20">
        <f t="shared" si="19"/>
        <v>-1.0103041062046181E-3</v>
      </c>
      <c r="AK42" s="14">
        <f t="shared" si="15"/>
        <v>-1.8122250246458069E-3</v>
      </c>
      <c r="AL42" s="20">
        <f t="shared" si="21"/>
        <v>0</v>
      </c>
      <c r="AM42" s="14" t="str">
        <f t="shared" si="16"/>
        <v>-</v>
      </c>
      <c r="AN42" s="20">
        <f t="shared" si="22"/>
        <v>-5.8873354540669443E-3</v>
      </c>
      <c r="AO42" s="14">
        <f t="shared" si="17"/>
        <v>-1.019560344984019E-2</v>
      </c>
      <c r="AP42" s="20">
        <f t="shared" si="23"/>
        <v>-4.616040781253905E-2</v>
      </c>
      <c r="AQ42" s="14">
        <f t="shared" si="18"/>
        <v>-8.3643010572510751E-2</v>
      </c>
    </row>
    <row r="43" spans="2:43" x14ac:dyDescent="0.25">
      <c r="B43" s="5" t="s">
        <v>24</v>
      </c>
      <c r="D43" s="24"/>
      <c r="E43" s="25"/>
      <c r="F43" s="20">
        <f t="shared" si="19"/>
        <v>0</v>
      </c>
      <c r="G43" s="14"/>
      <c r="H43" s="20">
        <f t="shared" si="19"/>
        <v>0</v>
      </c>
      <c r="I43" s="14" t="str">
        <f t="shared" si="1"/>
        <v>-</v>
      </c>
      <c r="J43" s="20">
        <f t="shared" si="19"/>
        <v>-4.5064757841495329E-5</v>
      </c>
      <c r="K43" s="14">
        <f t="shared" si="2"/>
        <v>-9.2773466604319812E-5</v>
      </c>
      <c r="L43" s="20">
        <f t="shared" si="19"/>
        <v>0</v>
      </c>
      <c r="M43" s="14" t="str">
        <f t="shared" si="3"/>
        <v>-</v>
      </c>
      <c r="N43" s="20">
        <f t="shared" si="19"/>
        <v>5.8121717758236047E-3</v>
      </c>
      <c r="O43" s="14">
        <f t="shared" si="4"/>
        <v>1.1965343873366795E-2</v>
      </c>
      <c r="P43" s="20">
        <f t="shared" si="19"/>
        <v>-1.696871062473182E-3</v>
      </c>
      <c r="Q43" s="14">
        <f t="shared" si="5"/>
        <v>-3.4932976096321913E-3</v>
      </c>
      <c r="R43" s="20">
        <f t="shared" si="19"/>
        <v>6.3296169721205331E-4</v>
      </c>
      <c r="S43" s="14">
        <f t="shared" si="6"/>
        <v>1.3030592793753445E-3</v>
      </c>
      <c r="T43" s="20">
        <f t="shared" si="19"/>
        <v>-5.151222882537887E-5</v>
      </c>
      <c r="U43" s="14">
        <f t="shared" si="7"/>
        <v>-1.0604668192037287E-4</v>
      </c>
      <c r="V43" s="20">
        <f t="shared" si="19"/>
        <v>2.113849572497406E-2</v>
      </c>
      <c r="W43" s="14">
        <f t="shared" si="8"/>
        <v>4.3517187734728992E-2</v>
      </c>
      <c r="X43" s="20">
        <f t="shared" si="19"/>
        <v>3.1669299023584507E-3</v>
      </c>
      <c r="Y43" s="14">
        <f t="shared" si="20"/>
        <v>6.5196636930431873E-3</v>
      </c>
      <c r="Z43" s="20">
        <f t="shared" si="19"/>
        <v>0</v>
      </c>
      <c r="AA43" s="14" t="str">
        <f t="shared" si="10"/>
        <v>-</v>
      </c>
      <c r="AB43" s="20">
        <f t="shared" si="19"/>
        <v>-7.1386526181416166E-3</v>
      </c>
      <c r="AC43" s="14">
        <f t="shared" si="11"/>
        <v>-1.4696130235495618E-2</v>
      </c>
      <c r="AD43" s="20">
        <f t="shared" si="19"/>
        <v>0</v>
      </c>
      <c r="AE43" s="14" t="str">
        <f t="shared" si="12"/>
        <v>-</v>
      </c>
      <c r="AF43" s="20">
        <f t="shared" si="19"/>
        <v>-2.060489153006273E-4</v>
      </c>
      <c r="AG43" s="14">
        <f t="shared" si="13"/>
        <v>-4.2418672768115145E-4</v>
      </c>
      <c r="AH43" s="20">
        <f t="shared" si="19"/>
        <v>0</v>
      </c>
      <c r="AI43" s="14" t="str">
        <f t="shared" si="14"/>
        <v>-</v>
      </c>
      <c r="AJ43" s="20">
        <f t="shared" si="19"/>
        <v>-3.6301658773729706E-4</v>
      </c>
      <c r="AK43" s="14">
        <f t="shared" si="15"/>
        <v>-7.4733137139554318E-4</v>
      </c>
      <c r="AL43" s="20">
        <f t="shared" si="21"/>
        <v>0</v>
      </c>
      <c r="AM43" s="14" t="str">
        <f t="shared" si="16"/>
        <v>-</v>
      </c>
      <c r="AN43" s="20">
        <f t="shared" si="22"/>
        <v>5.5275426097782798E-3</v>
      </c>
      <c r="AO43" s="14">
        <f t="shared" si="17"/>
        <v>7.3459756474090546E-3</v>
      </c>
      <c r="AP43" s="20">
        <f t="shared" si="23"/>
        <v>-4.1937109466524847E-2</v>
      </c>
      <c r="AQ43" s="14">
        <f t="shared" si="18"/>
        <v>-8.0017682421344133E-2</v>
      </c>
    </row>
    <row r="44" spans="2:43" x14ac:dyDescent="0.25">
      <c r="B44" s="5" t="s">
        <v>25</v>
      </c>
      <c r="D44" s="24"/>
      <c r="E44" s="25"/>
      <c r="F44" s="20">
        <f t="shared" si="19"/>
        <v>0</v>
      </c>
      <c r="G44" s="14"/>
      <c r="H44" s="20">
        <f t="shared" si="19"/>
        <v>0</v>
      </c>
      <c r="I44" s="14" t="str">
        <f t="shared" si="1"/>
        <v>-</v>
      </c>
      <c r="J44" s="20">
        <f t="shared" si="19"/>
        <v>-6.0891301902565864E-4</v>
      </c>
      <c r="K44" s="14">
        <f t="shared" si="2"/>
        <v>-7.4941860072888923E-4</v>
      </c>
      <c r="L44" s="20">
        <f t="shared" si="19"/>
        <v>0</v>
      </c>
      <c r="M44" s="14" t="str">
        <f t="shared" si="3"/>
        <v>-</v>
      </c>
      <c r="N44" s="20">
        <f t="shared" si="19"/>
        <v>1.4676549399978978E-3</v>
      </c>
      <c r="O44" s="14">
        <f t="shared" si="4"/>
        <v>1.8063136722647664E-3</v>
      </c>
      <c r="P44" s="20">
        <f t="shared" si="19"/>
        <v>-1.1740592444451359E-3</v>
      </c>
      <c r="Q44" s="14">
        <f t="shared" si="5"/>
        <v>-1.4449712991074239E-3</v>
      </c>
      <c r="R44" s="20">
        <f t="shared" si="19"/>
        <v>-7.1821908834683867E-3</v>
      </c>
      <c r="S44" s="14">
        <f t="shared" si="6"/>
        <v>-8.8394684854489567E-3</v>
      </c>
      <c r="T44" s="20">
        <f t="shared" si="19"/>
        <v>-8.12787625262823E-5</v>
      </c>
      <c r="U44" s="14">
        <f t="shared" si="7"/>
        <v>-1.0003369049145505E-4</v>
      </c>
      <c r="V44" s="20">
        <f t="shared" si="19"/>
        <v>3.1918117072569197E-2</v>
      </c>
      <c r="W44" s="14">
        <f t="shared" si="8"/>
        <v>3.9283165061410885E-2</v>
      </c>
      <c r="X44" s="20">
        <f t="shared" si="19"/>
        <v>-2.7006808720475561E-4</v>
      </c>
      <c r="Y44" s="14">
        <f t="shared" si="20"/>
        <v>-3.323858115868196E-4</v>
      </c>
      <c r="Z44" s="20">
        <f t="shared" si="19"/>
        <v>0</v>
      </c>
      <c r="AA44" s="14" t="str">
        <f t="shared" si="10"/>
        <v>-</v>
      </c>
      <c r="AB44" s="20">
        <f t="shared" si="19"/>
        <v>4.5344524083690274E-3</v>
      </c>
      <c r="AC44" s="14">
        <f t="shared" si="11"/>
        <v>5.5807691292092225E-3</v>
      </c>
      <c r="AD44" s="20">
        <f t="shared" si="19"/>
        <v>0</v>
      </c>
      <c r="AE44" s="14" t="str">
        <f t="shared" si="12"/>
        <v>-</v>
      </c>
      <c r="AF44" s="20">
        <f t="shared" si="19"/>
        <v>-3.229551168844047E-4</v>
      </c>
      <c r="AG44" s="14">
        <f t="shared" si="13"/>
        <v>-3.9747642804734834E-4</v>
      </c>
      <c r="AH44" s="20">
        <f t="shared" si="19"/>
        <v>0</v>
      </c>
      <c r="AI44" s="14" t="str">
        <f t="shared" si="14"/>
        <v>-</v>
      </c>
      <c r="AJ44" s="20">
        <f t="shared" si="19"/>
        <v>-5.3848920191224003E-4</v>
      </c>
      <c r="AK44" s="14">
        <f t="shared" si="15"/>
        <v>-6.6274461474054996E-4</v>
      </c>
      <c r="AL44" s="20">
        <f t="shared" si="21"/>
        <v>0</v>
      </c>
      <c r="AM44" s="14" t="str">
        <f t="shared" si="16"/>
        <v>-</v>
      </c>
      <c r="AN44" s="20">
        <f t="shared" si="22"/>
        <v>-2.3723798293762144E-4</v>
      </c>
      <c r="AO44" s="14">
        <f t="shared" si="17"/>
        <v>-1.7904431730338816E-4</v>
      </c>
      <c r="AP44" s="20">
        <f t="shared" si="23"/>
        <v>-5.2183797384309005E-2</v>
      </c>
      <c r="AQ44" s="14">
        <f t="shared" si="18"/>
        <v>-6.4439381709268426E-2</v>
      </c>
    </row>
    <row r="45" spans="2:43" x14ac:dyDescent="0.25">
      <c r="B45" s="5" t="s">
        <v>78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</v>
      </c>
      <c r="I45" s="14" t="str">
        <f t="shared" si="1"/>
        <v>-</v>
      </c>
      <c r="J45" s="20">
        <f t="shared" si="19"/>
        <v>5.3561863952866773E-4</v>
      </c>
      <c r="K45" s="14">
        <f t="shared" si="2"/>
        <v>9.9999999999999829E-4</v>
      </c>
      <c r="L45" s="20">
        <f t="shared" si="19"/>
        <v>0</v>
      </c>
      <c r="M45" s="14" t="str">
        <f t="shared" si="3"/>
        <v>-</v>
      </c>
      <c r="N45" s="20">
        <f t="shared" si="19"/>
        <v>-6.4274236743439017E-3</v>
      </c>
      <c r="O45" s="14">
        <f t="shared" si="4"/>
        <v>-1.1999999999999979E-2</v>
      </c>
      <c r="P45" s="20">
        <f t="shared" si="19"/>
        <v>1.0712372790573021E-2</v>
      </c>
      <c r="Q45" s="14">
        <f t="shared" si="5"/>
        <v>1.9999999999999962E-2</v>
      </c>
      <c r="R45" s="20">
        <f t="shared" si="19"/>
        <v>2.1424745581146709E-3</v>
      </c>
      <c r="S45" s="14">
        <f t="shared" si="6"/>
        <v>3.9999999999999949E-3</v>
      </c>
      <c r="T45" s="20">
        <f t="shared" si="19"/>
        <v>-5.3561863952866773E-4</v>
      </c>
      <c r="U45" s="14">
        <f t="shared" si="7"/>
        <v>-9.9999999999999915E-4</v>
      </c>
      <c r="V45" s="20">
        <f t="shared" si="19"/>
        <v>4.4456347080878311E-2</v>
      </c>
      <c r="W45" s="14">
        <f t="shared" si="8"/>
        <v>8.2999999999999852E-2</v>
      </c>
      <c r="X45" s="20">
        <f t="shared" si="19"/>
        <v>-9.641135511515575E-3</v>
      </c>
      <c r="Y45" s="14">
        <f t="shared" si="20"/>
        <v>-1.7999999999999572E-2</v>
      </c>
      <c r="Z45" s="20">
        <f t="shared" si="19"/>
        <v>0</v>
      </c>
      <c r="AA45" s="14" t="str">
        <f t="shared" si="10"/>
        <v>-</v>
      </c>
      <c r="AB45" s="20">
        <f t="shared" si="19"/>
        <v>-2.3031601499732268E-2</v>
      </c>
      <c r="AC45" s="14">
        <f t="shared" si="11"/>
        <v>-4.3000000000000323E-2</v>
      </c>
      <c r="AD45" s="20">
        <f t="shared" si="19"/>
        <v>0</v>
      </c>
      <c r="AE45" s="14" t="str">
        <f t="shared" si="12"/>
        <v>-</v>
      </c>
      <c r="AF45" s="20">
        <f t="shared" si="19"/>
        <v>-1.0712372790571134E-3</v>
      </c>
      <c r="AG45" s="14">
        <f t="shared" si="13"/>
        <v>-1.9999999999995924E-3</v>
      </c>
      <c r="AH45" s="20">
        <f t="shared" si="19"/>
        <v>1.0712372790571134E-3</v>
      </c>
      <c r="AI45" s="14">
        <f t="shared" si="14"/>
        <v>1.9999999999995924E-3</v>
      </c>
      <c r="AJ45" s="20">
        <f t="shared" si="19"/>
        <v>5.3561863952866773E-4</v>
      </c>
      <c r="AK45" s="14">
        <f t="shared" si="15"/>
        <v>9.9999999999999395E-4</v>
      </c>
      <c r="AL45" s="20">
        <f t="shared" si="21"/>
        <v>0</v>
      </c>
      <c r="AM45" s="14" t="str">
        <f t="shared" si="16"/>
        <v>-</v>
      </c>
      <c r="AN45" s="20">
        <f t="shared" si="22"/>
        <v>-3.5350830208891182E-2</v>
      </c>
      <c r="AO45" s="14">
        <f t="shared" si="17"/>
        <v>-6.5999999999999809E-2</v>
      </c>
      <c r="AP45" s="20">
        <f t="shared" si="23"/>
        <v>-3.5350830208891182E-2</v>
      </c>
      <c r="AQ45" s="14">
        <f t="shared" si="18"/>
        <v>-6.5999999999999878E-2</v>
      </c>
    </row>
    <row r="46" spans="2:43" x14ac:dyDescent="0.25">
      <c r="B46" s="5" t="s">
        <v>79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0</v>
      </c>
      <c r="I46" s="14" t="str">
        <f t="shared" si="1"/>
        <v>-</v>
      </c>
      <c r="J46" s="20">
        <f t="shared" si="19"/>
        <v>4.0144520272988871E-4</v>
      </c>
      <c r="K46" s="14">
        <f t="shared" si="2"/>
        <v>1.0000000000001791E-3</v>
      </c>
      <c r="L46" s="20">
        <f t="shared" si="19"/>
        <v>0</v>
      </c>
      <c r="M46" s="14" t="str">
        <f t="shared" si="3"/>
        <v>-</v>
      </c>
      <c r="N46" s="20">
        <f t="shared" si="19"/>
        <v>-6.4231232436773311E-3</v>
      </c>
      <c r="O46" s="14">
        <f t="shared" si="4"/>
        <v>-1.6000000000000309E-2</v>
      </c>
      <c r="P46" s="20">
        <f t="shared" si="19"/>
        <v>7.6274588518667752E-3</v>
      </c>
      <c r="Q46" s="14">
        <f t="shared" si="5"/>
        <v>1.9000000000000336E-2</v>
      </c>
      <c r="R46" s="20">
        <f t="shared" si="19"/>
        <v>2.4086712163791102E-3</v>
      </c>
      <c r="S46" s="14">
        <f t="shared" si="6"/>
        <v>6.0000000000000513E-3</v>
      </c>
      <c r="T46" s="20">
        <f t="shared" si="19"/>
        <v>-4.0144520272988871E-4</v>
      </c>
      <c r="U46" s="14">
        <f t="shared" si="7"/>
        <v>-1.0000000000001778E-3</v>
      </c>
      <c r="V46" s="20">
        <f t="shared" si="19"/>
        <v>4.8574869530309206E-2</v>
      </c>
      <c r="W46" s="14">
        <f t="shared" si="8"/>
        <v>0.1210000000000002</v>
      </c>
      <c r="X46" s="20">
        <f t="shared" si="19"/>
        <v>-1.1240465676435107E-2</v>
      </c>
      <c r="Y46" s="14">
        <f t="shared" si="20"/>
        <v>-2.79999999999999E-2</v>
      </c>
      <c r="Z46" s="20">
        <f t="shared" si="19"/>
        <v>0</v>
      </c>
      <c r="AA46" s="14" t="str">
        <f t="shared" si="10"/>
        <v>-</v>
      </c>
      <c r="AB46" s="20">
        <f t="shared" si="19"/>
        <v>-1.1641910879165218E-2</v>
      </c>
      <c r="AC46" s="14">
        <f t="shared" si="11"/>
        <v>-2.9000000000000081E-2</v>
      </c>
      <c r="AD46" s="20">
        <f t="shared" si="19"/>
        <v>0</v>
      </c>
      <c r="AE46" s="14" t="str">
        <f t="shared" si="12"/>
        <v>-</v>
      </c>
      <c r="AF46" s="20">
        <f t="shared" si="19"/>
        <v>-7.6274588518667752E-3</v>
      </c>
      <c r="AG46" s="14">
        <f t="shared" si="13"/>
        <v>-1.9000000000000343E-2</v>
      </c>
      <c r="AH46" s="20">
        <f t="shared" si="19"/>
        <v>0</v>
      </c>
      <c r="AI46" s="14" t="str">
        <f t="shared" si="14"/>
        <v>-</v>
      </c>
      <c r="AJ46" s="20">
        <f t="shared" si="19"/>
        <v>-3.2115616218386656E-3</v>
      </c>
      <c r="AK46" s="14">
        <f t="shared" si="15"/>
        <v>-7.999999999999903E-3</v>
      </c>
      <c r="AL46" s="20">
        <f t="shared" si="21"/>
        <v>0</v>
      </c>
      <c r="AM46" s="14" t="str">
        <f t="shared" si="16"/>
        <v>-</v>
      </c>
      <c r="AN46" s="20">
        <f t="shared" si="22"/>
        <v>-3.8940184664793209E-2</v>
      </c>
      <c r="AO46" s="14">
        <f t="shared" si="17"/>
        <v>-9.7000000000000225E-2</v>
      </c>
      <c r="AP46" s="20">
        <f t="shared" si="23"/>
        <v>-4.4560417503010652E-2</v>
      </c>
      <c r="AQ46" s="14">
        <f t="shared" si="18"/>
        <v>-0.1109999999999995</v>
      </c>
    </row>
    <row r="47" spans="2:43" x14ac:dyDescent="0.25">
      <c r="B47" s="5" t="s">
        <v>80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0</v>
      </c>
      <c r="I47" s="14" t="str">
        <f t="shared" si="1"/>
        <v>-</v>
      </c>
      <c r="J47" s="20">
        <f t="shared" si="19"/>
        <v>2.4301336573495647E-4</v>
      </c>
      <c r="K47" s="14">
        <f t="shared" si="2"/>
        <v>9.9999999999942713E-4</v>
      </c>
      <c r="L47" s="20">
        <f t="shared" si="19"/>
        <v>0</v>
      </c>
      <c r="M47" s="14" t="str">
        <f t="shared" si="3"/>
        <v>-</v>
      </c>
      <c r="N47" s="20">
        <f t="shared" si="19"/>
        <v>-4.6172539489669484E-3</v>
      </c>
      <c r="O47" s="14">
        <f t="shared" si="4"/>
        <v>-1.8999999999999205E-2</v>
      </c>
      <c r="P47" s="20">
        <f t="shared" si="19"/>
        <v>4.3742405832319919E-3</v>
      </c>
      <c r="Q47" s="14">
        <f t="shared" si="5"/>
        <v>1.7999999999999777E-2</v>
      </c>
      <c r="R47" s="20">
        <f t="shared" si="19"/>
        <v>2.1871202916159405E-3</v>
      </c>
      <c r="S47" s="14">
        <f t="shared" si="6"/>
        <v>8.9999999999992586E-3</v>
      </c>
      <c r="T47" s="20">
        <f t="shared" si="19"/>
        <v>0</v>
      </c>
      <c r="U47" s="14" t="str">
        <f t="shared" si="7"/>
        <v>-</v>
      </c>
      <c r="V47" s="20">
        <f t="shared" si="19"/>
        <v>5.0789793438639208E-2</v>
      </c>
      <c r="W47" s="14">
        <f t="shared" si="8"/>
        <v>0.20900000000000071</v>
      </c>
      <c r="X47" s="20">
        <f t="shared" si="19"/>
        <v>-1.1664641555285682E-2</v>
      </c>
      <c r="Y47" s="14">
        <f t="shared" si="20"/>
        <v>-4.8000000000000875E-2</v>
      </c>
      <c r="Z47" s="20">
        <f t="shared" si="19"/>
        <v>0</v>
      </c>
      <c r="AA47" s="14" t="str">
        <f t="shared" si="10"/>
        <v>-</v>
      </c>
      <c r="AB47" s="20">
        <f t="shared" si="19"/>
        <v>-2.916160388821476E-3</v>
      </c>
      <c r="AC47" s="14">
        <f t="shared" si="11"/>
        <v>-1.2000000000000066E-2</v>
      </c>
      <c r="AD47" s="20">
        <f t="shared" si="19"/>
        <v>0</v>
      </c>
      <c r="AE47" s="14" t="str">
        <f t="shared" si="12"/>
        <v>-</v>
      </c>
      <c r="AF47" s="20">
        <f t="shared" si="19"/>
        <v>-3.4264884568651288E-2</v>
      </c>
      <c r="AG47" s="14">
        <f t="shared" si="13"/>
        <v>-0.14099999999999993</v>
      </c>
      <c r="AH47" s="20">
        <f t="shared" si="19"/>
        <v>2.4301336573517851E-4</v>
      </c>
      <c r="AI47" s="14">
        <f t="shared" si="14"/>
        <v>1.0000000000000564E-3</v>
      </c>
      <c r="AJ47" s="20">
        <f t="shared" si="19"/>
        <v>-7.5334143377884244E-3</v>
      </c>
      <c r="AK47" s="14">
        <f t="shared" si="15"/>
        <v>-3.0999999999999268E-2</v>
      </c>
      <c r="AL47" s="20">
        <f t="shared" si="21"/>
        <v>0</v>
      </c>
      <c r="AM47" s="14" t="str">
        <f t="shared" si="16"/>
        <v>-</v>
      </c>
      <c r="AN47" s="20">
        <f t="shared" si="22"/>
        <v>-4.2284325637910181E-2</v>
      </c>
      <c r="AO47" s="14">
        <f t="shared" si="17"/>
        <v>-0.17400000000000024</v>
      </c>
      <c r="AP47" s="20">
        <f t="shared" si="23"/>
        <v>-4.8359659781287756E-2</v>
      </c>
      <c r="AQ47" s="14">
        <f t="shared" si="18"/>
        <v>-0.19899999999999932</v>
      </c>
    </row>
    <row r="48" spans="2:43" x14ac:dyDescent="0.25">
      <c r="B48" s="5" t="s">
        <v>81</v>
      </c>
      <c r="D48" s="24"/>
      <c r="E48" s="25"/>
      <c r="F48" s="20">
        <f t="shared" si="19"/>
        <v>0</v>
      </c>
      <c r="G48" s="14" t="str">
        <f>IF(G24-E24=0,"-",G24-E24)</f>
        <v>-</v>
      </c>
      <c r="H48" s="20">
        <f t="shared" si="19"/>
        <v>0</v>
      </c>
      <c r="I48" s="14" t="str">
        <f>IF(I24-G24=0,"-",I24-G24)</f>
        <v>-</v>
      </c>
      <c r="J48" s="20">
        <f t="shared" si="19"/>
        <v>7.1326676176908244E-4</v>
      </c>
      <c r="K48" s="14">
        <f>IF(K24-I24=0,"-",K24-I24)</f>
        <v>1.0000000000002312E-3</v>
      </c>
      <c r="L48" s="20">
        <f t="shared" si="19"/>
        <v>0</v>
      </c>
      <c r="M48" s="14" t="str">
        <f>IF(M24-K24=0,"-",M24-K24)</f>
        <v>-</v>
      </c>
      <c r="N48" s="20">
        <f t="shared" si="19"/>
        <v>-6.4194008559201876E-3</v>
      </c>
      <c r="O48" s="14">
        <f>IF(O24-M24=0,"-",O24-M24)</f>
        <v>-9.0000000000000965E-3</v>
      </c>
      <c r="P48" s="20">
        <f t="shared" si="19"/>
        <v>1.4265335235377874E-2</v>
      </c>
      <c r="Q48" s="14">
        <f>IF(Q24-O24=0,"-",Q24-O24)</f>
        <v>1.9999999999999827E-2</v>
      </c>
      <c r="R48" s="20">
        <f t="shared" si="19"/>
        <v>1.4265335235379428E-3</v>
      </c>
      <c r="S48" s="14">
        <f>IF(S24-Q24=0,"-",S24-Q24)</f>
        <v>2.0000000000001301E-3</v>
      </c>
      <c r="T48" s="20">
        <f t="shared" si="19"/>
        <v>0</v>
      </c>
      <c r="U48" s="14" t="str">
        <f>IF(U24-S24=0,"-",U24-S24)</f>
        <v>-</v>
      </c>
      <c r="V48" s="20">
        <f t="shared" si="19"/>
        <v>3.9229671897289542E-2</v>
      </c>
      <c r="W48" s="14">
        <f>IF(W24-U24=0,"-",W24-U24)</f>
        <v>5.4999999999999979E-2</v>
      </c>
      <c r="X48" s="20">
        <f t="shared" si="19"/>
        <v>-8.5592011412267688E-3</v>
      </c>
      <c r="Y48" s="14">
        <f>IF(Y24-W24=0,"-",Y24-W24)</f>
        <v>-1.1999999999999802E-2</v>
      </c>
      <c r="Z48" s="20">
        <f t="shared" si="19"/>
        <v>0</v>
      </c>
      <c r="AA48" s="14" t="str">
        <f>IF(AA24-Y24=0,"-",AA24-Y24)</f>
        <v>-</v>
      </c>
      <c r="AB48" s="20">
        <f t="shared" si="19"/>
        <v>-3.8516405135520682E-2</v>
      </c>
      <c r="AC48" s="14">
        <f>IF(AC24-AA24=0,"-",AC24-AA24)</f>
        <v>-5.4000000000000242E-2</v>
      </c>
      <c r="AD48" s="20">
        <f t="shared" si="19"/>
        <v>0</v>
      </c>
      <c r="AE48" s="14" t="str">
        <f>IF(AE24-AC24=0,"-",AE24-AC24)</f>
        <v>-</v>
      </c>
      <c r="AF48" s="20">
        <f t="shared" si="19"/>
        <v>-4.636233951497859E-2</v>
      </c>
      <c r="AG48" s="14">
        <f>IF(AG24-AE24=0,"-",AG24-AE24)</f>
        <v>-6.4999999999999808E-2</v>
      </c>
      <c r="AH48" s="20">
        <f t="shared" si="19"/>
        <v>2.1398002853068032E-3</v>
      </c>
      <c r="AI48" s="14">
        <f>IF(AI24-AG24=0,"-",AI24-AG24)</f>
        <v>3.0000000000000374E-3</v>
      </c>
      <c r="AJ48" s="20">
        <f t="shared" si="19"/>
        <v>7.1326676176887149E-3</v>
      </c>
      <c r="AK48" s="14">
        <f>IF(AK24-AI24=0,"-",AK24-AI24)</f>
        <v>9.9999999999996619E-3</v>
      </c>
      <c r="AL48" s="20">
        <f t="shared" si="21"/>
        <v>0</v>
      </c>
      <c r="AM48" s="14" t="str">
        <f>IF(AM24-AK24=0,"-",AM24-AK24)</f>
        <v>-</v>
      </c>
      <c r="AN48" s="20">
        <f t="shared" si="22"/>
        <v>-2.7817403708986888E-2</v>
      </c>
      <c r="AO48" s="14">
        <f>IF(AO24-AM24=0,"-",AO24-AM24)</f>
        <v>-3.8999999999999584E-2</v>
      </c>
      <c r="AP48" s="20">
        <f t="shared" si="23"/>
        <v>-1.9258202567760452E-2</v>
      </c>
      <c r="AQ48" s="14">
        <f>IF(AQ24-AO24=0,"-",AQ24-AO24)</f>
        <v>-2.7000000000000191E-2</v>
      </c>
    </row>
    <row r="49" spans="2:52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3.0306980652716753E-4</v>
      </c>
      <c r="K49" s="15">
        <f>IF(K25-I25=0,"-",K25-I25)</f>
        <v>7.3903787722301667E-4</v>
      </c>
      <c r="L49" s="21">
        <f>L25-J25</f>
        <v>0</v>
      </c>
      <c r="M49" s="15" t="str">
        <f>IF(M25-K25=0,"-",M25-K25)</f>
        <v>-</v>
      </c>
      <c r="N49" s="21">
        <f>N25-L25</f>
        <v>-6.4872133439811686E-3</v>
      </c>
      <c r="O49" s="15">
        <f>IF(O25-M25=0,"-",O25-M25)</f>
        <v>-1.58191158458388E-2</v>
      </c>
      <c r="P49" s="21">
        <f>P25-N25</f>
        <v>7.8473512533306922E-3</v>
      </c>
      <c r="Q49" s="15">
        <f>IF(Q25-O25=0,"-",Q25-O25)</f>
        <v>1.9135821804689569E-2</v>
      </c>
      <c r="R49" s="21">
        <f>R25-P25</f>
        <v>2.4538575306249921E-3</v>
      </c>
      <c r="S49" s="15">
        <f>IF(S25-Q25=0,"-",S25-Q25)</f>
        <v>5.9837490287188277E-3</v>
      </c>
      <c r="T49" s="21">
        <f>T25-R25</f>
        <v>-9.9614852634433149E-5</v>
      </c>
      <c r="U49" s="15">
        <f>IF(U25-S25=0,"-",U25-S25)</f>
        <v>-2.4291152614108746E-4</v>
      </c>
      <c r="V49" s="21">
        <f>V25-T25</f>
        <v>4.7901502814977182E-2</v>
      </c>
      <c r="W49" s="15">
        <f>IF(W25-U25=0,"-",W25-U25)</f>
        <v>0.11680815506444653</v>
      </c>
      <c r="X49" s="21">
        <f>X25-V25</f>
        <v>-1.0839641936835287E-2</v>
      </c>
      <c r="Y49" s="15">
        <f t="shared" ref="Y49" si="24">IF(Y25-U25=0,"-",Y25-U25)</f>
        <v>9.0375611160937855E-2</v>
      </c>
      <c r="Z49" s="21">
        <f>Z25-X25</f>
        <v>0</v>
      </c>
      <c r="AA49" s="15" t="str">
        <f t="shared" ref="AA49" si="25">IF(AA25-Y25=0,"-",AA25-Y25)</f>
        <v>-</v>
      </c>
      <c r="AB49" s="21">
        <f>AB25-Z25</f>
        <v>-1.2705964104519962E-2</v>
      </c>
      <c r="AC49" s="15">
        <f t="shared" ref="AC49" si="26">IF(AC25-AA25=0,"-",AC25-AA25)</f>
        <v>-3.0983583773910514E-2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1.4543768484636121E-3</v>
      </c>
      <c r="AG49" s="15">
        <f t="shared" ref="AG49" si="28">IF(AG25-AE25=0,"-",AG25-AE25)</f>
        <v>3.5465082816641402E-3</v>
      </c>
      <c r="AH49" s="21">
        <f>AH25-AF25</f>
        <v>2.1631830748236602E-4</v>
      </c>
      <c r="AI49" s="15">
        <f t="shared" ref="AI49" si="29">IF(AI25-AG25=0,"-",AI25-AG25)</f>
        <v>5.2749373023372459E-4</v>
      </c>
      <c r="AJ49" s="21">
        <f>AJ25-AH25</f>
        <v>-3.2721053636883823E-3</v>
      </c>
      <c r="AK49" s="15">
        <f t="shared" ref="AK49" si="30">IF(AK25-AI25=0,"-",AK25-AI25)</f>
        <v>-7.9790521851732243E-3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-3.8928741118848698E-2</v>
      </c>
      <c r="AO49" s="15">
        <f t="shared" ref="AO49" si="32">IF(AO25-AM25=0,"-",AO25-AM25)</f>
        <v>-9.6356905425359435E-2</v>
      </c>
      <c r="AP49" s="21">
        <f>AP25-AN25</f>
        <v>-4.516283365765994E-2</v>
      </c>
      <c r="AQ49" s="15">
        <f t="shared" ref="AQ49" si="33">IF(AQ25-AO25=0,"-",AQ25-AO25)</f>
        <v>-0.11543826631108173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7.1326676176908244E-4</v>
      </c>
      <c r="L51" s="16">
        <f>MAX(L31:L49)</f>
        <v>0</v>
      </c>
      <c r="N51" s="16">
        <f>MAX(N31:N49)</f>
        <v>7.6045627376426506E-3</v>
      </c>
      <c r="P51" s="16">
        <f>MAX(P31:P49)</f>
        <v>1.4265335235377874E-2</v>
      </c>
      <c r="R51" s="16">
        <f>MAX(R31:R49)</f>
        <v>3.8022813688212143E-3</v>
      </c>
      <c r="T51" s="16">
        <f>MAX(T31:T49)</f>
        <v>0</v>
      </c>
      <c r="V51" s="16">
        <f>MAX(V31:V49)</f>
        <v>5.0789793438639208E-2</v>
      </c>
      <c r="X51" s="16">
        <f>MAX(X31:X49)</f>
        <v>2.7756721545776797E-2</v>
      </c>
      <c r="Z51" s="16">
        <f>MAX(Z31:Z49)</f>
        <v>0</v>
      </c>
      <c r="AB51" s="16">
        <f>MAX(AB31:AB49)</f>
        <v>4.5344524083690274E-3</v>
      </c>
      <c r="AD51" s="16">
        <f>MAX(AD31:AD49)</f>
        <v>0</v>
      </c>
      <c r="AF51" s="16">
        <f>MAX(AF31:AF49)</f>
        <v>0.12550607287449389</v>
      </c>
      <c r="AH51" s="16">
        <f>MAX(AH31:AH49)</f>
        <v>2.1398002853068032E-3</v>
      </c>
      <c r="AJ51" s="16">
        <f>MAX(AJ31:AJ49)</f>
        <v>4.5627376425855459E-2</v>
      </c>
      <c r="AL51" s="16">
        <f>MAX(AL31:AL49)</f>
        <v>0</v>
      </c>
      <c r="AN51" s="16">
        <f>MAX(AN31:AN49)</f>
        <v>5.575018864620418E-3</v>
      </c>
      <c r="AP51" s="16">
        <f>MAX(AP31:AP49)</f>
        <v>-1.9258202567760452E-2</v>
      </c>
    </row>
    <row r="52" spans="2:52" ht="219" customHeight="1" x14ac:dyDescent="0.25">
      <c r="B52" s="17" t="s">
        <v>28</v>
      </c>
      <c r="C52" s="18"/>
      <c r="D52" s="61"/>
      <c r="E52" s="62"/>
      <c r="F52" s="59"/>
      <c r="G52" s="60"/>
      <c r="H52" s="59" t="s">
        <v>29</v>
      </c>
      <c r="I52" s="60"/>
      <c r="J52" s="59" t="s">
        <v>29</v>
      </c>
      <c r="K52" s="60"/>
      <c r="L52" s="59" t="s">
        <v>29</v>
      </c>
      <c r="M52" s="60"/>
      <c r="N52" s="59" t="s">
        <v>85</v>
      </c>
      <c r="O52" s="60"/>
      <c r="P52" s="59" t="s">
        <v>85</v>
      </c>
      <c r="Q52" s="60"/>
      <c r="R52" s="59" t="s">
        <v>29</v>
      </c>
      <c r="S52" s="60"/>
      <c r="T52" s="59" t="s">
        <v>86</v>
      </c>
      <c r="U52" s="60"/>
      <c r="V52" s="59" t="s">
        <v>87</v>
      </c>
      <c r="W52" s="60"/>
      <c r="X52" s="59" t="s">
        <v>87</v>
      </c>
      <c r="Y52" s="60"/>
      <c r="Z52" s="59" t="s">
        <v>83</v>
      </c>
      <c r="AA52" s="60"/>
      <c r="AB52" s="59" t="s">
        <v>82</v>
      </c>
      <c r="AC52" s="60"/>
      <c r="AD52" s="59" t="s">
        <v>29</v>
      </c>
      <c r="AE52" s="60"/>
      <c r="AF52" s="59" t="s">
        <v>87</v>
      </c>
      <c r="AG52" s="60"/>
      <c r="AH52" s="59" t="s">
        <v>88</v>
      </c>
      <c r="AI52" s="60"/>
      <c r="AJ52" s="59" t="s">
        <v>88</v>
      </c>
      <c r="AK52" s="60"/>
      <c r="AL52" s="59" t="s">
        <v>84</v>
      </c>
      <c r="AM52" s="60"/>
      <c r="AN52" s="59" t="s">
        <v>30</v>
      </c>
      <c r="AO52" s="60"/>
      <c r="AP52" s="63" t="s">
        <v>89</v>
      </c>
      <c r="AQ52" s="64"/>
      <c r="AR52" s="65"/>
      <c r="AS52" s="66"/>
    </row>
    <row r="54" spans="2:52" x14ac:dyDescent="0.25">
      <c r="B54" s="1" t="s">
        <v>14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>Table 1041: load characteristics (Coincidence Factor),</v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>Table 1076: allowed revenue,</v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>Table 1041: load characteristics (Coincidence Factor),Table 1076: allowed revenue,</v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Gone down mainly due to Table 1041: load characteristics (Coincidence Factor),Table 1076: allowed revenue,</v>
      </c>
      <c r="AY54" s="1" t="str">
        <f>"Gone up mainly due to "&amp;AU54</f>
        <v xml:space="preserve">Gone up mainly due to </v>
      </c>
      <c r="AZ54" s="1" t="str">
        <f>"Gone down mainly due to "&amp;AV54</f>
        <v>Gone down mainly due to Table 1041: load characteristics (Coincidence Factor),Table 1076: allowed revenue,</v>
      </c>
    </row>
    <row r="55" spans="2:52" x14ac:dyDescent="0.25">
      <c r="B55" s="1" t="s">
        <v>15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>Table 1041: load characteristics (Load Factor),</v>
      </c>
      <c r="X55" s="1" t="str">
        <f t="shared" si="54"/>
        <v>Table 1041: load characteristics (Coincidence Factor),</v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/>
      </c>
      <c r="AQ55" s="1" t="str">
        <f t="shared" si="73"/>
        <v>Table 1076: allowed revenue,</v>
      </c>
      <c r="AU55" s="1" t="str">
        <f t="shared" ref="AU55:AU71" si="74">D55&amp;F55&amp;H55&amp;J55&amp;L55&amp;N55&amp;P55&amp;R55&amp;T55&amp;V55&amp;X55&amp;Z55&amp;AB55&amp;AD55&amp;AF55&amp;AH55&amp;AJ55&amp;AL55&amp;AN55&amp;AP55</f>
        <v>Table 1041: load characteristics (Coincidence Factor),</v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1041: load characteristics (Load Factor),Table 1076: allowed revenue,</v>
      </c>
      <c r="AW55" s="1" t="str">
        <f t="shared" ref="AW55:AW71" si="76">IF(AU55="","No factors contributing to greater than 2% upward change.",AY55)</f>
        <v>Gone up mainly due to Table 1041: load characteristics (Coincidence Factor),</v>
      </c>
      <c r="AX55" s="1" t="str">
        <f t="shared" ref="AX55:AX71" si="77">IF(AV55="","No factors contributing to greater than 2% downward change.",AZ55)</f>
        <v>Gone down mainly due to Table 1041: load characteristics (Load Factor),Table 1076: allowed revenue,</v>
      </c>
      <c r="AY55" s="1" t="str">
        <f t="shared" ref="AY55:AY71" si="78">"Gone up mainly due to "&amp;AU55</f>
        <v>Gone up mainly due to Table 1041: load characteristics (Coincidence Factor),</v>
      </c>
      <c r="AZ55" s="1" t="str">
        <f t="shared" ref="AZ55:AZ71" si="79">"Gone down mainly due to "&amp;AV55</f>
        <v>Gone down mainly due to Table 1041: load characteristics (Load Factor),Table 1076: allowed revenue,</v>
      </c>
    </row>
    <row r="56" spans="2:52" x14ac:dyDescent="0.25">
      <c r="B56" s="1" t="s">
        <v>16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>Table 1041: load characteristics (Load Factor),</v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>Table 1061/1062: TPR data,</v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>Table 1076: allowed revenue,</v>
      </c>
      <c r="AU56" s="1" t="str">
        <f t="shared" si="74"/>
        <v>Table 1041: load characteristics (Load Factor),Table 1061/1062: TPR data,</v>
      </c>
      <c r="AV56" s="1" t="str">
        <f t="shared" si="75"/>
        <v>Table 1076: allowed revenue,</v>
      </c>
      <c r="AW56" s="1" t="str">
        <f t="shared" si="76"/>
        <v>Gone up mainly due to Table 1041: load characteristics (Load Factor),Table 1061/1062: TPR data,</v>
      </c>
      <c r="AX56" s="1" t="str">
        <f t="shared" si="77"/>
        <v>Gone down mainly due to Table 1076: allowed revenue,</v>
      </c>
      <c r="AY56" s="1" t="str">
        <f t="shared" si="78"/>
        <v>Gone up mainly due to Table 1041: load characteristics (Load Factor),Table 1061/1062: TPR data,</v>
      </c>
      <c r="AZ56" s="1" t="str">
        <f t="shared" si="79"/>
        <v>Gone down mainly due to Table 1076: allowed revenue,</v>
      </c>
    </row>
    <row r="57" spans="2:52" x14ac:dyDescent="0.25">
      <c r="B57" s="1" t="s">
        <v>17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>Table 1076: allowed revenue,</v>
      </c>
      <c r="AU57" s="1" t="str">
        <f t="shared" si="74"/>
        <v/>
      </c>
      <c r="AV57" s="1" t="str">
        <f t="shared" si="75"/>
        <v>Table 1076: allowed revenue,</v>
      </c>
      <c r="AW57" s="1" t="str">
        <f t="shared" si="76"/>
        <v>No factors contributing to greater than 2% upward change.</v>
      </c>
      <c r="AX57" s="1" t="str">
        <f t="shared" si="77"/>
        <v>Gone down mainly due to Table 1076: allowed revenue,</v>
      </c>
      <c r="AY57" s="1" t="str">
        <f t="shared" si="78"/>
        <v xml:space="preserve">Gone up mainly due to </v>
      </c>
      <c r="AZ57" s="1" t="str">
        <f t="shared" si="79"/>
        <v>Gone down mainly due to Table 1076: allowed revenue,</v>
      </c>
    </row>
    <row r="58" spans="2:52" x14ac:dyDescent="0.25">
      <c r="B58" s="1" t="s">
        <v>18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>Table 1041: load characteristics (Load Factor),</v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>Table 1076: allowed revenue,</v>
      </c>
      <c r="AU58" s="1" t="str">
        <f t="shared" si="74"/>
        <v/>
      </c>
      <c r="AV58" s="1" t="str">
        <f t="shared" si="75"/>
        <v>Table 1041: load characteristics (Load Factor),Table 1076: allowed revenue,</v>
      </c>
      <c r="AW58" s="1" t="str">
        <f t="shared" si="76"/>
        <v>No factors contributing to greater than 2% upward change.</v>
      </c>
      <c r="AX58" s="1" t="str">
        <f t="shared" si="77"/>
        <v>Gone down mainly due to Table 1041: load characteristics (Load Factor),Table 1076: allowed revenue,</v>
      </c>
      <c r="AY58" s="1" t="str">
        <f t="shared" si="78"/>
        <v xml:space="preserve">Gone up mainly due to </v>
      </c>
      <c r="AZ58" s="1" t="str">
        <f t="shared" si="79"/>
        <v>Gone down mainly due to Table 1041: load characteristics (Load Factor),Table 1076: allowed revenue,</v>
      </c>
    </row>
    <row r="59" spans="2:52" x14ac:dyDescent="0.25">
      <c r="B59" s="1" t="s">
        <v>19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>Table 1041: load characteristics (Load Factor),</v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>Table 1069: Peaking probabailities,</v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>Table 1076: allowed revenue,</v>
      </c>
      <c r="AU59" s="1" t="str">
        <f t="shared" si="74"/>
        <v>Table 1041: load characteristics (Load Factor),Table 1069: Peaking probabailities,</v>
      </c>
      <c r="AV59" s="1" t="str">
        <f t="shared" si="75"/>
        <v>Table 1076: allowed revenue,</v>
      </c>
      <c r="AW59" s="1" t="str">
        <f t="shared" si="76"/>
        <v>Gone up mainly due to Table 1041: load characteristics (Load Factor),Table 1069: Peaking probabailities,</v>
      </c>
      <c r="AX59" s="1" t="str">
        <f t="shared" si="77"/>
        <v>Gone down mainly due to Table 1076: allowed revenue,</v>
      </c>
      <c r="AY59" s="1" t="str">
        <f t="shared" si="78"/>
        <v>Gone up mainly due to Table 1041: load characteristics (Load Factor),Table 1069: Peaking probabailities,</v>
      </c>
      <c r="AZ59" s="1" t="str">
        <f t="shared" si="79"/>
        <v>Gone down mainly due to Table 1076: allowed revenue,</v>
      </c>
    </row>
    <row r="60" spans="2:52" x14ac:dyDescent="0.25">
      <c r="B60" s="1" t="s">
        <v>20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/>
      </c>
      <c r="X60" s="1" t="str">
        <f t="shared" si="54"/>
        <v/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>Table 1076: allowed revenue,</v>
      </c>
      <c r="AU60" s="1" t="str">
        <f t="shared" si="74"/>
        <v/>
      </c>
      <c r="AV60" s="1" t="str">
        <f t="shared" si="75"/>
        <v>Table 1076: allowed revenue,</v>
      </c>
      <c r="AW60" s="1" t="str">
        <f t="shared" si="76"/>
        <v>No factors contributing to greater than 2% upward change.</v>
      </c>
      <c r="AX60" s="1" t="str">
        <f t="shared" si="77"/>
        <v>Gone down mainly due to Table 1076: allowed revenue,</v>
      </c>
      <c r="AY60" s="1" t="str">
        <f t="shared" si="78"/>
        <v xml:space="preserve">Gone up mainly due to </v>
      </c>
      <c r="AZ60" s="1" t="str">
        <f t="shared" si="79"/>
        <v>Gone down mainly due to Table 1076: allowed revenue,</v>
      </c>
    </row>
    <row r="61" spans="2:52" x14ac:dyDescent="0.25">
      <c r="B61" s="1" t="s">
        <v>21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/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/>
      </c>
      <c r="X61" s="1" t="str">
        <f t="shared" si="54"/>
        <v/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str">
        <f t="shared" si="70"/>
        <v/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str">
        <f t="shared" si="74"/>
        <v/>
      </c>
      <c r="AV61" s="1" t="str">
        <f t="shared" si="75"/>
        <v/>
      </c>
      <c r="AW61" s="1" t="str">
        <f t="shared" si="76"/>
        <v>No factors contributing to greater than 2% upward change.</v>
      </c>
      <c r="AX61" s="1" t="str">
        <f t="shared" si="77"/>
        <v>No factors contributing to greater than 2% downward change.</v>
      </c>
      <c r="AY61" s="1" t="str">
        <f t="shared" si="78"/>
        <v xml:space="preserve">Gone up mainly due to </v>
      </c>
      <c r="AZ61" s="1" t="str">
        <f t="shared" si="79"/>
        <v xml:space="preserve">Gone down mainly due to </v>
      </c>
    </row>
    <row r="62" spans="2:52" x14ac:dyDescent="0.25">
      <c r="B62" s="1" t="s">
        <v>22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/>
      </c>
      <c r="W62" s="1" t="str">
        <f t="shared" si="53"/>
        <v>Table 1041: load characteristics (Load Factor),</v>
      </c>
      <c r="X62" s="1" t="str">
        <f t="shared" si="54"/>
        <v/>
      </c>
      <c r="Y62" s="1" t="str">
        <f t="shared" si="55"/>
        <v/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/>
      </c>
      <c r="AQ62" s="1" t="str">
        <f t="shared" si="73"/>
        <v>Table 1076: allowed revenue,</v>
      </c>
      <c r="AU62" s="1" t="str">
        <f t="shared" si="74"/>
        <v/>
      </c>
      <c r="AV62" s="1" t="str">
        <f t="shared" si="75"/>
        <v>Table 1041: load characteristics (Load Factor),Table 1076: allowed revenue,</v>
      </c>
      <c r="AW62" s="1" t="str">
        <f t="shared" si="76"/>
        <v>No factors contributing to greater than 2% upward change.</v>
      </c>
      <c r="AX62" s="1" t="str">
        <f t="shared" si="77"/>
        <v>Gone down mainly due to Table 1041: load characteristics (Load Factor),Table 1076: allowed revenue,</v>
      </c>
      <c r="AY62" s="1" t="str">
        <f t="shared" si="78"/>
        <v xml:space="preserve">Gone up mainly due to </v>
      </c>
      <c r="AZ62" s="1" t="str">
        <f t="shared" si="79"/>
        <v>Gone down mainly due to Table 1041: load characteristics (Load Factor),Table 1076: allowed revenue,</v>
      </c>
    </row>
    <row r="63" spans="2:52" x14ac:dyDescent="0.25">
      <c r="B63" s="1" t="s">
        <v>90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91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23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>Table 1041: load characteristics (Load Factor),</v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/>
      </c>
      <c r="AQ65" s="1" t="str">
        <f t="shared" si="73"/>
        <v>Table 1076: allowed revenue,</v>
      </c>
      <c r="AU65" s="1" t="str">
        <f t="shared" si="74"/>
        <v>Table 1041: load characteristics (Load Factor),</v>
      </c>
      <c r="AV65" s="1" t="str">
        <f t="shared" si="75"/>
        <v>Table 1076: allowed revenue,</v>
      </c>
      <c r="AW65" s="1" t="str">
        <f t="shared" si="76"/>
        <v>Gone up mainly due to Table 1041: load characteristics (Load Factor),</v>
      </c>
      <c r="AX65" s="1" t="str">
        <f t="shared" si="77"/>
        <v>Gone down mainly due to Table 1076: allowed revenue,</v>
      </c>
      <c r="AY65" s="1" t="str">
        <f t="shared" si="78"/>
        <v>Gone up mainly due to Table 1041: load characteristics (Load Factor),</v>
      </c>
      <c r="AZ65" s="1" t="str">
        <f t="shared" si="79"/>
        <v>Gone down mainly due to Table 1076: allowed revenue,</v>
      </c>
    </row>
    <row r="66" spans="2:52" x14ac:dyDescent="0.25">
      <c r="B66" s="1" t="s">
        <v>24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>Table 1041: load characteristics (Load Factor),</v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>Table 1076: allowed revenue,</v>
      </c>
      <c r="AU66" s="1" t="str">
        <f t="shared" ref="AU66" si="120">D66&amp;F66&amp;H66&amp;J66&amp;L66&amp;N66&amp;P66&amp;R66&amp;T66&amp;V66&amp;X66&amp;Z66&amp;AB66&amp;AD66&amp;AF66&amp;AH66&amp;AJ66&amp;AL66&amp;AN66&amp;AP66</f>
        <v>Table 1041: load characteristics (Load Factor),</v>
      </c>
      <c r="AV66" s="1" t="str">
        <f t="shared" ref="AV66" si="121">E66&amp;G66&amp;I66&amp;K66&amp;M66&amp;O66&amp;Q66&amp;S66&amp;U66&amp;W66&amp;Y66&amp;AA66&amp;AC66&amp;AE66&amp;AG66&amp;AI66&amp;AK66&amp;AM66&amp;AO66&amp;AQ66</f>
        <v>Table 1076: allowed revenue,</v>
      </c>
      <c r="AW66" s="1" t="str">
        <f t="shared" ref="AW66" si="122">IF(AU66="","No factors contributing to greater than 2% upward change.",AY66)</f>
        <v>Gone up mainly due to Table 1041: load characteristics (Load Factor),</v>
      </c>
      <c r="AX66" s="1" t="str">
        <f t="shared" ref="AX66" si="123">IF(AV66="","No factors contributing to greater than 2% downward change.",AZ66)</f>
        <v>Gone down mainly due to Table 1076: allowed revenue,</v>
      </c>
      <c r="AY66" s="1" t="str">
        <f t="shared" ref="AY66" si="124">"Gone up mainly due to "&amp;AU66</f>
        <v>Gone up mainly due to Table 1041: load characteristics (Load Factor),</v>
      </c>
      <c r="AZ66" s="1" t="str">
        <f t="shared" ref="AZ66" si="125">"Gone down mainly due to "&amp;AV66</f>
        <v>Gone down mainly due to Table 1076: allowed revenue,</v>
      </c>
    </row>
    <row r="67" spans="2:52" x14ac:dyDescent="0.25">
      <c r="B67" s="1" t="s">
        <v>25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>Table 1041: load characteristics (Load Factor),</v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/>
      </c>
      <c r="AQ67" s="1" t="str">
        <f t="shared" si="119"/>
        <v>Table 1076: allowed revenue,</v>
      </c>
      <c r="AU67" s="1" t="str">
        <f t="shared" si="74"/>
        <v>Table 1041: load characteristics (Load Factor),</v>
      </c>
      <c r="AV67" s="1" t="str">
        <f t="shared" si="75"/>
        <v>Table 1076: allowed revenue,</v>
      </c>
      <c r="AW67" s="1" t="str">
        <f t="shared" si="76"/>
        <v>Gone up mainly due to Table 1041: load characteristics (Load Factor),</v>
      </c>
      <c r="AX67" s="1" t="str">
        <f t="shared" si="77"/>
        <v>Gone down mainly due to Table 1076: allowed revenue,</v>
      </c>
      <c r="AY67" s="1" t="str">
        <f t="shared" si="78"/>
        <v>Gone up mainly due to Table 1041: load characteristics (Load Factor),</v>
      </c>
      <c r="AZ67" s="1" t="str">
        <f t="shared" si="79"/>
        <v>Gone down mainly due to Table 1076: allowed revenue,</v>
      </c>
    </row>
    <row r="68" spans="2:52" x14ac:dyDescent="0.25">
      <c r="B68" s="1" t="s">
        <v>78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>Table 1041: load characteristics (Load Factor),</v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>Table 1059: Otex,</v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>Table 1053: volumes and mpans etc forecast,</v>
      </c>
      <c r="AP68" s="1" t="str">
        <f t="shared" si="118"/>
        <v/>
      </c>
      <c r="AQ68" s="1" t="str">
        <f t="shared" si="119"/>
        <v>Table 1076: allowed revenue,</v>
      </c>
      <c r="AU68" s="1" t="str">
        <f t="shared" si="74"/>
        <v>Table 1041: load characteristics (Load Factor),</v>
      </c>
      <c r="AV68" s="1" t="str">
        <f t="shared" si="75"/>
        <v>Table 1059: Otex,Table 1053: volumes and mpans etc forecast,Table 1076: allowed revenue,</v>
      </c>
      <c r="AW68" s="1" t="str">
        <f t="shared" si="76"/>
        <v>Gone up mainly due to Table 1041: load characteristics (Load Factor),</v>
      </c>
      <c r="AX68" s="1" t="str">
        <f t="shared" si="77"/>
        <v>Gone down mainly due to Table 1059: Otex,Table 1053: volumes and mpans etc forecast,Table 1076: allowed revenue,</v>
      </c>
      <c r="AY68" s="1" t="str">
        <f t="shared" si="78"/>
        <v>Gone up mainly due to Table 1041: load characteristics (Load Factor),</v>
      </c>
      <c r="AZ68" s="1" t="str">
        <f t="shared" si="79"/>
        <v>Gone down mainly due to Table 1059: Otex,Table 1053: volumes and mpans etc forecast,Table 1076: allowed revenue,</v>
      </c>
    </row>
    <row r="69" spans="2:52" x14ac:dyDescent="0.25">
      <c r="B69" s="1" t="s">
        <v>79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>Table 1041: load characteristics (Load Factor),</v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>Table 1053: volumes and mpans etc forecast,</v>
      </c>
      <c r="AP69" s="1" t="str">
        <f t="shared" si="118"/>
        <v/>
      </c>
      <c r="AQ69" s="1" t="str">
        <f t="shared" si="119"/>
        <v>Table 1076: allowed revenue,</v>
      </c>
      <c r="AU69" s="1" t="str">
        <f t="shared" si="74"/>
        <v>Table 1041: load characteristics (Load Factor),</v>
      </c>
      <c r="AV69" s="1" t="str">
        <f t="shared" si="75"/>
        <v>Table 1053: volumes and mpans etc forecast,Table 1076: allowed revenue,</v>
      </c>
      <c r="AW69" s="1" t="str">
        <f t="shared" si="76"/>
        <v>Gone up mainly due to Table 1041: load characteristics (Load Factor),</v>
      </c>
      <c r="AX69" s="1" t="str">
        <f t="shared" si="77"/>
        <v>Gone down mainly due to Table 1053: volumes and mpans etc forecast,Table 1076: allowed revenue,</v>
      </c>
      <c r="AY69" s="1" t="str">
        <f t="shared" si="78"/>
        <v>Gone up mainly due to Table 1041: load characteristics (Load Factor),</v>
      </c>
      <c r="AZ69" s="1" t="str">
        <f t="shared" si="79"/>
        <v>Gone down mainly due to Table 1053: volumes and mpans etc forecast,Table 1076: allowed revenue,</v>
      </c>
    </row>
    <row r="70" spans="2:52" x14ac:dyDescent="0.25">
      <c r="B70" s="1" t="s">
        <v>80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>Table 1041: load characteristics (Load Factor),</v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>Table 1061/1062: TPR data,</v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>Table 1053: volumes and mpans etc forecast,</v>
      </c>
      <c r="AP70" s="1" t="str">
        <f t="shared" si="118"/>
        <v/>
      </c>
      <c r="AQ70" s="1" t="str">
        <f t="shared" si="119"/>
        <v>Table 1076: allowed revenue,</v>
      </c>
      <c r="AU70" s="1" t="str">
        <f t="shared" si="74"/>
        <v>Table 1041: load characteristics (Load Factor),</v>
      </c>
      <c r="AV70" s="1" t="str">
        <f t="shared" si="75"/>
        <v>Table 1061/1062: TPR data,Table 1053: volumes and mpans etc forecast,Table 1076: allowed revenue,</v>
      </c>
      <c r="AW70" s="1" t="str">
        <f t="shared" si="76"/>
        <v>Gone up mainly due to Table 1041: load characteristics (Load Factor),</v>
      </c>
      <c r="AX70" s="1" t="str">
        <f t="shared" si="77"/>
        <v>Gone down mainly due to Table 1061/1062: TPR data,Table 1053: volumes and mpans etc forecast,Table 1076: allowed revenue,</v>
      </c>
      <c r="AY70" s="1" t="str">
        <f t="shared" si="78"/>
        <v>Gone up mainly due to Table 1041: load characteristics (Load Factor),</v>
      </c>
      <c r="AZ70" s="1" t="str">
        <f t="shared" si="79"/>
        <v>Gone down mainly due to Table 1061/1062: TPR data,Table 1053: volumes and mpans etc forecast,Table 1076: allowed revenue,</v>
      </c>
    </row>
    <row r="71" spans="2:52" x14ac:dyDescent="0.25">
      <c r="B71" s="1" t="s">
        <v>81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>Table 1041: load characteristics (Load Factor),</v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>Table 1059: Otex,</v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>Table 1061/1062: TPR data,</v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>Table 1053: volumes and mpans etc forecast,</v>
      </c>
      <c r="AP71" s="1" t="str">
        <f t="shared" si="118"/>
        <v/>
      </c>
      <c r="AQ71" s="1" t="str">
        <f t="shared" si="119"/>
        <v/>
      </c>
      <c r="AU71" s="1" t="str">
        <f t="shared" si="74"/>
        <v>Table 1041: load characteristics (Load Factor),</v>
      </c>
      <c r="AV71" s="1" t="str">
        <f t="shared" si="75"/>
        <v>Table 1059: Otex,Table 1061/1062: TPR data,Table 1053: volumes and mpans etc forecast,</v>
      </c>
      <c r="AW71" s="1" t="str">
        <f t="shared" si="76"/>
        <v>Gone up mainly due to Table 1041: load characteristics (Load Factor),</v>
      </c>
      <c r="AX71" s="1" t="str">
        <f t="shared" si="77"/>
        <v>Gone down mainly due to Table 1059: Otex,Table 1061/1062: TPR data,Table 1053: volumes and mpans etc forecast,</v>
      </c>
      <c r="AY71" s="1" t="str">
        <f t="shared" si="78"/>
        <v>Gone up mainly due to Table 1041: load characteristics (Load Factor),</v>
      </c>
      <c r="AZ71" s="1" t="str">
        <f t="shared" si="79"/>
        <v>Gone down mainly due to Table 1059: Otex,Table 1061/1062: TPR data,Table 1053: volumes and mpans etc forecast,</v>
      </c>
    </row>
    <row r="72" spans="2:52" x14ac:dyDescent="0.25">
      <c r="B72" s="1" t="s">
        <v>26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L2" sqref="L2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95</v>
      </c>
    </row>
    <row r="4" spans="1:17" ht="45.75" customHeight="1" x14ac:dyDescent="0.2">
      <c r="B4" s="67" t="s">
        <v>77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35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42.7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VLOOKUP($B6,[2]Tariffs!$A$1:$I$65536,4,FALSE)</f>
        <v>2.133</v>
      </c>
      <c r="F6" s="44">
        <f>VLOOKUP($B6,[2]Tariffs!$A$1:$I$65536,5,FALSE)</f>
        <v>0</v>
      </c>
      <c r="G6" s="44">
        <f>VLOOKUP($B6,[2]Tariffs!$A$1:$I$65536,6,FALSE)</f>
        <v>0</v>
      </c>
      <c r="H6" s="44">
        <f>VLOOKUP($B6,[2]Tariffs!$A$1:$I$65536,7,FALSE)</f>
        <v>2.61</v>
      </c>
      <c r="I6" s="44">
        <f>VLOOKUP($B6,[2]Tariffs!$A$1:$I$65536,8,FALSE)</f>
        <v>0</v>
      </c>
      <c r="J6" s="44">
        <f>VLOOKUP($B6,[2]Tariffs!$A$1:$I$65536,9,FALSE)</f>
        <v>0</v>
      </c>
      <c r="K6" s="44">
        <f>I6</f>
        <v>0</v>
      </c>
      <c r="L6" s="49"/>
      <c r="M6" s="47">
        <f>VLOOKUP(B6,[2]Summary!$A$1:$I$65536,9,FALSE)</f>
        <v>2.4096377844019345</v>
      </c>
      <c r="N6" s="47">
        <f>VLOOKUP(B6,[3]Summary!$A$1:$N$65536,9,FALSE)</f>
        <v>2.5644053686970851</v>
      </c>
      <c r="O6" s="50">
        <f>M6/N6-1</f>
        <v>-6.0352230651343763E-2</v>
      </c>
      <c r="P6" s="51">
        <f>VLOOKUP(B6,[2]Summary!$A$1:$IJ$65536,10,FALSE)</f>
        <v>83.207382350322746</v>
      </c>
      <c r="Q6" s="52" t="str">
        <f>'Detailed Breakdown'!AW54&amp;" and "&amp;'Detailed Breakdown'!AX54</f>
        <v>No factors contributing to greater than 2% upward change. and Gone down mainly due to Table 1041: load characteristics (Coincidence Factor),Table 1076: allowed revenue,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VLOOKUP($B7,[2]Tariffs!$A$1:$I$65536,4,FALSE)</f>
        <v>2.4289999999999998</v>
      </c>
      <c r="F7" s="44">
        <f>VLOOKUP($B7,[2]Tariffs!$A$1:$I$65536,5,FALSE)</f>
        <v>0.06</v>
      </c>
      <c r="G7" s="44">
        <f>VLOOKUP($B7,[2]Tariffs!$A$1:$I$65536,6,FALSE)</f>
        <v>0</v>
      </c>
      <c r="H7" s="44">
        <f>VLOOKUP($B7,[2]Tariffs!$A$1:$I$65536,7,FALSE)</f>
        <v>2.61</v>
      </c>
      <c r="I7" s="44">
        <f>VLOOKUP($B7,[2]Tariffs!$A$1:$I$65536,8,FALSE)</f>
        <v>0</v>
      </c>
      <c r="J7" s="44">
        <f>VLOOKUP($B7,[2]Tariffs!$A$1:$I$65536,9,FALSE)</f>
        <v>0</v>
      </c>
      <c r="K7" s="44">
        <f t="shared" ref="K7:K31" si="0">I7</f>
        <v>0</v>
      </c>
      <c r="L7" s="49"/>
      <c r="M7" s="47">
        <f>VLOOKUP(B7,[2]Summary!$A$1:$I$65536,9,FALSE)</f>
        <v>1.8791745707018299</v>
      </c>
      <c r="N7" s="47">
        <f>VLOOKUP(B7,[3]Summary!$A$1:$N$65536,9,FALSE)</f>
        <v>2.0392362261611185</v>
      </c>
      <c r="O7" s="53">
        <f>M7/N7-1</f>
        <v>-7.849098275416877E-2</v>
      </c>
      <c r="P7" s="51">
        <f>VLOOKUP(B7,[2]Summary!$A$1:$IJ$65536,10,FALSE)</f>
        <v>86.616029734067254</v>
      </c>
      <c r="Q7" s="52" t="str">
        <f>'Detailed Breakdown'!AW55&amp;" and "&amp;'Detailed Breakdown'!AX55</f>
        <v>Gone up mainly due to Table 1041: load characteristics (Coincidence Factor), and Gone down mainly due to Table 1041: load characteristics (Load Factor),Table 1076: allowed revenue,</v>
      </c>
    </row>
    <row r="8" spans="1:17" ht="42.75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VLOOKUP($B8,[2]Tariffs!$A$1:$I$65536,4,FALSE)</f>
        <v>0.55000000000000004</v>
      </c>
      <c r="F8" s="44">
        <f>VLOOKUP($B8,[2]Tariffs!$A$1:$I$65536,5,FALSE)</f>
        <v>0</v>
      </c>
      <c r="G8" s="44">
        <f>VLOOKUP($B8,[2]Tariffs!$A$1:$I$65536,6,FALSE)</f>
        <v>0</v>
      </c>
      <c r="H8" s="44">
        <f>VLOOKUP($B8,[2]Tariffs!$A$1:$I$65536,7,FALSE)</f>
        <v>0</v>
      </c>
      <c r="I8" s="44">
        <f>VLOOKUP($B8,[2]Tariffs!$A$1:$I$65536,8,FALSE)</f>
        <v>0</v>
      </c>
      <c r="J8" s="44">
        <f>VLOOKUP($B8,[2]Tariffs!$A$1:$I$65536,9,FALSE)</f>
        <v>0</v>
      </c>
      <c r="K8" s="44">
        <f t="shared" si="0"/>
        <v>0</v>
      </c>
      <c r="L8" s="49"/>
      <c r="M8" s="47">
        <f>VLOOKUP(B8,[2]Summary!$A$1:$I$65536,9,FALSE)</f>
        <v>0.55000000000000016</v>
      </c>
      <c r="N8" s="47">
        <f>VLOOKUP(B8,[3]Summary!$A$1:$N$65536,9,FALSE)</f>
        <v>0.49399999999999999</v>
      </c>
      <c r="O8" s="53">
        <f t="shared" ref="O8:O31" si="1">M8/N8-1</f>
        <v>0.11336032388664008</v>
      </c>
      <c r="P8" s="51" t="str">
        <f>VLOOKUP(B8,[2]Summary!$A$1:$IJ$65536,10,FALSE)</f>
        <v/>
      </c>
      <c r="Q8" s="52" t="str">
        <f>'Detailed Breakdown'!AW56&amp;" and "&amp;'Detailed Breakdown'!AX56</f>
        <v>Gone up mainly due to Table 1041: load characteristics (Load Factor),Table 1061/1062: TPR data, and Gone down mainly due to Table 1076: allowed revenue,</v>
      </c>
    </row>
    <row r="9" spans="1:17" ht="28.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VLOOKUP($B9,[2]Tariffs!$A$1:$I$65536,4,FALSE)</f>
        <v>1.617</v>
      </c>
      <c r="F9" s="44">
        <f>VLOOKUP($B9,[2]Tariffs!$A$1:$I$65536,5,FALSE)</f>
        <v>0</v>
      </c>
      <c r="G9" s="44">
        <f>VLOOKUP($B9,[2]Tariffs!$A$1:$I$65536,6,FALSE)</f>
        <v>0</v>
      </c>
      <c r="H9" s="44">
        <f>VLOOKUP($B9,[2]Tariffs!$A$1:$I$65536,7,FALSE)</f>
        <v>4.93</v>
      </c>
      <c r="I9" s="44">
        <f>VLOOKUP($B9,[2]Tariffs!$A$1:$I$65536,8,FALSE)</f>
        <v>0</v>
      </c>
      <c r="J9" s="44">
        <f>VLOOKUP($B9,[2]Tariffs!$A$1:$I$65536,9,FALSE)</f>
        <v>0</v>
      </c>
      <c r="K9" s="44">
        <f t="shared" si="0"/>
        <v>0</v>
      </c>
      <c r="L9" s="49"/>
      <c r="M9" s="47">
        <f>VLOOKUP(B9,[2]Summary!$A$1:$I$65536,9,FALSE)</f>
        <v>1.7691980770236901</v>
      </c>
      <c r="N9" s="47">
        <f>VLOOKUP(B9,[3]Summary!$A$1:$N$65536,9,FALSE)</f>
        <v>1.9037795574789309</v>
      </c>
      <c r="O9" s="53">
        <f t="shared" si="1"/>
        <v>-7.069173525187944E-2</v>
      </c>
      <c r="P9" s="51">
        <f>VLOOKUP(B9,[2]Summary!$A$1:$IJ$65536,10,FALSE)</f>
        <v>209.74677792565785</v>
      </c>
      <c r="Q9" s="52" t="str">
        <f>'Detailed Breakdown'!AW57&amp;" and "&amp;'Detailed Breakdown'!AX57</f>
        <v>No factors contributing to greater than 2% upward change. and Gone down mainly due to Table 1076: allowed revenue,</v>
      </c>
    </row>
    <row r="10" spans="1:17" ht="42.7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VLOOKUP($B10,[2]Tariffs!$A$1:$I$65536,4,FALSE)</f>
        <v>1.875</v>
      </c>
      <c r="F10" s="44">
        <f>VLOOKUP($B10,[2]Tariffs!$A$1:$I$65536,5,FALSE)</f>
        <v>5.1999999999999998E-2</v>
      </c>
      <c r="G10" s="44">
        <f>VLOOKUP($B10,[2]Tariffs!$A$1:$I$65536,6,FALSE)</f>
        <v>0</v>
      </c>
      <c r="H10" s="44">
        <f>VLOOKUP($B10,[2]Tariffs!$A$1:$I$65536,7,FALSE)</f>
        <v>4.93</v>
      </c>
      <c r="I10" s="44">
        <f>VLOOKUP($B10,[2]Tariffs!$A$1:$I$65536,8,FALSE)</f>
        <v>0</v>
      </c>
      <c r="J10" s="44">
        <f>VLOOKUP($B10,[2]Tariffs!$A$1:$I$65536,9,FALSE)</f>
        <v>0</v>
      </c>
      <c r="K10" s="44">
        <f t="shared" si="0"/>
        <v>0</v>
      </c>
      <c r="L10" s="49"/>
      <c r="M10" s="47">
        <f>VLOOKUP(B10,[2]Summary!$A$1:$I$65536,9,FALSE)</f>
        <v>1.5039080479150304</v>
      </c>
      <c r="N10" s="47">
        <f>VLOOKUP(B10,[3]Summary!$A$1:$N$65536,9,FALSE)</f>
        <v>1.5881978370170267</v>
      </c>
      <c r="O10" s="53">
        <f t="shared" si="1"/>
        <v>-5.3072600363384459E-2</v>
      </c>
      <c r="P10" s="51">
        <f>VLOOKUP(B10,[2]Summary!$A$1:$IJ$65536,10,FALSE)</f>
        <v>380.60218983065369</v>
      </c>
      <c r="Q10" s="52" t="str">
        <f>'Detailed Breakdown'!AW58&amp;" and "&amp;'Detailed Breakdown'!AX58</f>
        <v>No factors contributing to greater than 2% upward change. and Gone down mainly due to Table 1041: load characteristics (Load Factor),Table 1076: allowed revenue,</v>
      </c>
    </row>
    <row r="11" spans="1:17" ht="42.75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VLOOKUP($B11,[2]Tariffs!$A$1:$I$65536,4,FALSE)</f>
        <v>0.27</v>
      </c>
      <c r="F11" s="44">
        <f>VLOOKUP($B11,[2]Tariffs!$A$1:$I$65536,5,FALSE)</f>
        <v>0</v>
      </c>
      <c r="G11" s="44">
        <f>VLOOKUP($B11,[2]Tariffs!$A$1:$I$65536,6,FALSE)</f>
        <v>0</v>
      </c>
      <c r="H11" s="44">
        <f>VLOOKUP($B11,[2]Tariffs!$A$1:$I$65536,7,FALSE)</f>
        <v>0</v>
      </c>
      <c r="I11" s="44">
        <f>VLOOKUP($B11,[2]Tariffs!$A$1:$I$65536,8,FALSE)</f>
        <v>0</v>
      </c>
      <c r="J11" s="44">
        <f>VLOOKUP($B11,[2]Tariffs!$A$1:$I$65536,9,FALSE)</f>
        <v>0</v>
      </c>
      <c r="K11" s="44">
        <f t="shared" si="0"/>
        <v>0</v>
      </c>
      <c r="L11" s="49"/>
      <c r="M11" s="47">
        <f>VLOOKUP(B11,[2]Summary!$A$1:$I$65536,9,FALSE)</f>
        <v>0.27000000000000007</v>
      </c>
      <c r="N11" s="47">
        <f>VLOOKUP(B11,[3]Summary!$A$1:$N$65536,9,FALSE)</f>
        <v>0.26300000000000001</v>
      </c>
      <c r="O11" s="53">
        <f t="shared" si="1"/>
        <v>2.6615969581749388E-2</v>
      </c>
      <c r="P11" s="51" t="str">
        <f>VLOOKUP(B11,[2]Summary!$A$1:$IJ$65536,10,FALSE)</f>
        <v/>
      </c>
      <c r="Q11" s="52" t="str">
        <f>'Detailed Breakdown'!AW59&amp;" and "&amp;'Detailed Breakdown'!AX59</f>
        <v>Gone up mainly due to Table 1041: load characteristics (Load Factor),Table 1069: Peaking probabailities, and Gone down mainly due to Table 1076: allowed revenue,</v>
      </c>
    </row>
    <row r="12" spans="1:17" ht="28.5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VLOOKUP($B12,[2]Tariffs!$A$1:$I$65536,4,FALSE)</f>
        <v>1.859</v>
      </c>
      <c r="F12" s="44">
        <f>VLOOKUP($B12,[2]Tariffs!$A$1:$I$65536,5,FALSE)</f>
        <v>4.8000000000000001E-2</v>
      </c>
      <c r="G12" s="44">
        <f>VLOOKUP($B12,[2]Tariffs!$A$1:$I$65536,6,FALSE)</f>
        <v>0</v>
      </c>
      <c r="H12" s="44">
        <f>VLOOKUP($B12,[2]Tariffs!$A$1:$I$65536,7,FALSE)</f>
        <v>23.68</v>
      </c>
      <c r="I12" s="44">
        <f>VLOOKUP($B12,[2]Tariffs!$A$1:$I$65536,8,FALSE)</f>
        <v>0</v>
      </c>
      <c r="J12" s="44">
        <f>VLOOKUP($B12,[2]Tariffs!$A$1:$I$65536,9,FALSE)</f>
        <v>0</v>
      </c>
      <c r="K12" s="44">
        <f t="shared" si="0"/>
        <v>0</v>
      </c>
      <c r="L12" s="49"/>
      <c r="M12" s="47">
        <f>VLOOKUP(B12,[2]Summary!$A$1:$I$65536,9,FALSE)</f>
        <v>1.5711449723880777</v>
      </c>
      <c r="N12" s="47">
        <f>VLOOKUP(B12,[3]Summary!$A$1:$N$65536,9,FALSE)</f>
        <v>1.6346350149846032</v>
      </c>
      <c r="O12" s="53">
        <f t="shared" si="1"/>
        <v>-3.8840500793459021E-2</v>
      </c>
      <c r="P12" s="51">
        <f>VLOOKUP(B12,[2]Summary!$A$1:$IJ$65536,10,FALSE)</f>
        <v>1697.3946857843439</v>
      </c>
      <c r="Q12" s="52" t="str">
        <f>'Detailed Breakdown'!AW60&amp;" and "&amp;'Detailed Breakdown'!AX60</f>
        <v>No factors contributing to greater than 2% upward change. and Gone down mainly due to Table 1076: allowed revenue,</v>
      </c>
    </row>
    <row r="13" spans="1:17" ht="28.5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VLOOKUP($B13,[2]Tariffs!$A$1:$I$65536,4,FALSE)</f>
        <v>1.343</v>
      </c>
      <c r="F13" s="44">
        <f>VLOOKUP($B13,[2]Tariffs!$A$1:$I$65536,5,FALSE)</f>
        <v>3.3000000000000002E-2</v>
      </c>
      <c r="G13" s="44">
        <f>VLOOKUP($B13,[2]Tariffs!$A$1:$I$65536,6,FALSE)</f>
        <v>0</v>
      </c>
      <c r="H13" s="44">
        <f>VLOOKUP($B13,[2]Tariffs!$A$1:$I$65536,7,FALSE)</f>
        <v>3.39</v>
      </c>
      <c r="I13" s="44">
        <f>VLOOKUP($B13,[2]Tariffs!$A$1:$I$65536,8,FALSE)</f>
        <v>0</v>
      </c>
      <c r="J13" s="44">
        <f>VLOOKUP($B13,[2]Tariffs!$A$1:$I$65536,9,FALSE)</f>
        <v>0</v>
      </c>
      <c r="K13" s="44">
        <f t="shared" si="0"/>
        <v>0</v>
      </c>
      <c r="L13" s="49"/>
      <c r="M13" s="47" t="str">
        <f>VLOOKUP(B13,[2]Summary!$A$1:$I$65536,9,FALSE)</f>
        <v/>
      </c>
      <c r="N13" s="47" t="str">
        <f>VLOOKUP(B13,[3]Summary!$A$1:$N$65536,9,FALSE)</f>
        <v/>
      </c>
      <c r="O13" s="53"/>
      <c r="P13" s="51" t="str">
        <f>VLOOKUP(B13,[2]Summary!$A$1:$IJ$65536,10,FALSE)</f>
        <v/>
      </c>
      <c r="Q13" s="52" t="str">
        <f>'Detailed Breakdown'!AW61&amp;" and "&amp;'Detailed Breakdown'!AX61</f>
        <v>No factors contributing to greater than 2% upward change. and No factors contributing to greater than 2% downward change.</v>
      </c>
    </row>
    <row r="14" spans="1:17" ht="42.75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VLOOKUP($B14,[2]Tariffs!$A$1:$I$65536,4,FALSE)</f>
        <v>1.115</v>
      </c>
      <c r="F14" s="44">
        <f>VLOOKUP($B14,[2]Tariffs!$A$1:$I$65536,5,FALSE)</f>
        <v>1.7000000000000001E-2</v>
      </c>
      <c r="G14" s="44">
        <f>VLOOKUP($B14,[2]Tariffs!$A$1:$I$65536,6,FALSE)</f>
        <v>0</v>
      </c>
      <c r="H14" s="44">
        <f>VLOOKUP($B14,[2]Tariffs!$A$1:$I$65536,7,FALSE)</f>
        <v>228.89</v>
      </c>
      <c r="I14" s="44">
        <f>VLOOKUP($B14,[2]Tariffs!$A$1:$I$65536,8,FALSE)</f>
        <v>0</v>
      </c>
      <c r="J14" s="44">
        <f>VLOOKUP($B14,[2]Tariffs!$A$1:$I$65536,9,FALSE)</f>
        <v>0</v>
      </c>
      <c r="K14" s="44">
        <f t="shared" si="0"/>
        <v>0</v>
      </c>
      <c r="L14" s="49"/>
      <c r="M14" s="47">
        <f>VLOOKUP(B14,[2]Summary!$A$1:$I$65536,9,FALSE)</f>
        <v>1.3862466866946082</v>
      </c>
      <c r="N14" s="47">
        <f>VLOOKUP(B14,[3]Summary!$A$1:$N$65536,9,FALSE)</f>
        <v>1.5177385274221498</v>
      </c>
      <c r="O14" s="53">
        <f t="shared" si="1"/>
        <v>-8.663668896307064E-2</v>
      </c>
      <c r="P14" s="51">
        <f>VLOOKUP(B14,[2]Summary!$A$1:$IJ$65536,10,FALSE)</f>
        <v>2283.0688085209404</v>
      </c>
      <c r="Q14" s="52" t="str">
        <f>'Detailed Breakdown'!AW62&amp;" and "&amp;'Detailed Breakdown'!AX62</f>
        <v>No factors contributing to greater than 2% upward change. and Gone down mainly due to Table 1041: load characteristics (Load Factor),Table 1076: allowed revenue,</v>
      </c>
    </row>
    <row r="15" spans="1:17" ht="28.5" x14ac:dyDescent="0.2">
      <c r="A15" s="40"/>
      <c r="B15" s="41" t="s">
        <v>23</v>
      </c>
      <c r="C15" s="42"/>
      <c r="D15" s="43">
        <f>VLOOKUP($B15,[1]Tariffs!$A$15:$I$42,3,FALSE)</f>
        <v>0</v>
      </c>
      <c r="E15" s="44">
        <f>VLOOKUP($B15,[2]Tariffs!$A$1:$I$65536,4,FALSE)</f>
        <v>9.9819999999999993</v>
      </c>
      <c r="F15" s="44">
        <f>VLOOKUP($B15,[2]Tariffs!$A$1:$I$65536,5,FALSE)</f>
        <v>0.43099999999999999</v>
      </c>
      <c r="G15" s="44">
        <f>VLOOKUP($B15,[2]Tariffs!$A$1:$I$65536,6,FALSE)</f>
        <v>3.7999999999999999E-2</v>
      </c>
      <c r="H15" s="44">
        <f>VLOOKUP($B15,[2]Tariffs!$A$1:$I$65536,7,FALSE)</f>
        <v>7.88</v>
      </c>
      <c r="I15" s="44">
        <f>VLOOKUP($B15,[2]Tariffs!$A$1:$I$65536,8,FALSE)</f>
        <v>2.23</v>
      </c>
      <c r="J15" s="44">
        <f>VLOOKUP($B15,[2]Tariffs!$A$1:$I$65536,9,FALSE)</f>
        <v>0.35299999999999998</v>
      </c>
      <c r="K15" s="44">
        <f t="shared" si="0"/>
        <v>2.23</v>
      </c>
      <c r="L15" s="54"/>
      <c r="M15" s="47">
        <f>VLOOKUP(B15,[2]Summary!$A$1:$I$65536,9,FALSE)</f>
        <v>1.7645500048657425</v>
      </c>
      <c r="N15" s="47">
        <f>VLOOKUP(B15,[3]Summary!$A$1:$N$65536,9,FALSE)</f>
        <v>1.7925267772432272</v>
      </c>
      <c r="O15" s="53">
        <f t="shared" si="1"/>
        <v>-1.5607450182981819E-2</v>
      </c>
      <c r="P15" s="51">
        <f>VLOOKUP(B15,[2]Summary!$A$1:$IJ$65536,10,FALSE)</f>
        <v>6438.2647053176534</v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24</v>
      </c>
      <c r="C16" s="42"/>
      <c r="D16" s="43">
        <f>VLOOKUP($B16,[1]Tariffs!$A$15:$I$42,3,FALSE)</f>
        <v>0</v>
      </c>
      <c r="E16" s="44">
        <f>VLOOKUP($B16,[2]Tariffs!$A$1:$I$65536,4,FALSE)</f>
        <v>8.8770000000000007</v>
      </c>
      <c r="F16" s="44">
        <f>VLOOKUP($B16,[2]Tariffs!$A$1:$I$65536,5,FALSE)</f>
        <v>0.312</v>
      </c>
      <c r="G16" s="44">
        <f>VLOOKUP($B16,[2]Tariffs!$A$1:$I$65536,6,FALSE)</f>
        <v>2.9000000000000001E-2</v>
      </c>
      <c r="H16" s="44">
        <f>VLOOKUP($B16,[2]Tariffs!$A$1:$I$65536,7,FALSE)</f>
        <v>5.96</v>
      </c>
      <c r="I16" s="44">
        <f>VLOOKUP($B16,[2]Tariffs!$A$1:$I$65536,8,FALSE)</f>
        <v>3.02</v>
      </c>
      <c r="J16" s="44">
        <f>VLOOKUP($B16,[2]Tariffs!$A$1:$I$65536,9,FALSE)</f>
        <v>0.29699999999999999</v>
      </c>
      <c r="K16" s="44">
        <f t="shared" si="0"/>
        <v>3.02</v>
      </c>
      <c r="L16" s="54"/>
      <c r="M16" s="47">
        <f>VLOOKUP(B16,[2]Summary!$A$1:$I$65536,9,FALSE)</f>
        <v>1.87911378349833</v>
      </c>
      <c r="N16" s="47">
        <f>VLOOKUP(B16,[3]Summary!$A$1:$N$65536,9,FALSE)</f>
        <v>2.0560736904699772</v>
      </c>
      <c r="O16" s="53">
        <f t="shared" si="1"/>
        <v>-8.6066908881654802E-2</v>
      </c>
      <c r="P16" s="51">
        <f>VLOOKUP(B16,[2]Summary!$A$1:$IJ$65536,10,FALSE)</f>
        <v>12920.621391869654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25</v>
      </c>
      <c r="C17" s="42"/>
      <c r="D17" s="43">
        <f>VLOOKUP($B17,[1]Tariffs!$A$15:$I$42,3,FALSE)</f>
        <v>0</v>
      </c>
      <c r="E17" s="44">
        <f>VLOOKUP($B17,[2]Tariffs!$A$1:$I$65536,4,FALSE)</f>
        <v>6.4340000000000002</v>
      </c>
      <c r="F17" s="44">
        <f>VLOOKUP($B17,[2]Tariffs!$A$1:$I$65536,5,FALSE)</f>
        <v>0.14000000000000001</v>
      </c>
      <c r="G17" s="44">
        <f>VLOOKUP($B17,[2]Tariffs!$A$1:$I$65536,6,FALSE)</f>
        <v>1.4999999999999999E-2</v>
      </c>
      <c r="H17" s="44">
        <f>VLOOKUP($B17,[2]Tariffs!$A$1:$I$65536,7,FALSE)</f>
        <v>59.88</v>
      </c>
      <c r="I17" s="44">
        <f>VLOOKUP($B17,[2]Tariffs!$A$1:$I$65536,8,FALSE)</f>
        <v>3.88</v>
      </c>
      <c r="J17" s="44">
        <f>VLOOKUP($B17,[2]Tariffs!$A$1:$I$65536,9,FALSE)</f>
        <v>0.192</v>
      </c>
      <c r="K17" s="44">
        <f t="shared" si="0"/>
        <v>3.88</v>
      </c>
      <c r="L17" s="54"/>
      <c r="M17" s="47">
        <f>VLOOKUP(B17,[2]Summary!$A$1:$I$65536,9,FALSE)</f>
        <v>1.2043795293699573</v>
      </c>
      <c r="N17" s="47">
        <f>VLOOKUP(B17,[3]Summary!$A$1:$N$65536,9,FALSE)</f>
        <v>1.2293841026797299</v>
      </c>
      <c r="O17" s="53">
        <f t="shared" si="1"/>
        <v>-2.033910578091036E-2</v>
      </c>
      <c r="P17" s="51">
        <f>VLOOKUP(B17,[2]Summary!$A$1:$IJ$65536,10,FALSE)</f>
        <v>32541.162682181435</v>
      </c>
      <c r="Q17" s="52" t="str">
        <f>'Detailed Breakdown'!AW65&amp;" and "&amp;'Detailed Breakdown'!AX65</f>
        <v>Gone up mainly due to Table 1041: load characteristics (Load Factor), and Gone down mainly due to Table 1076: allowed revenue,</v>
      </c>
    </row>
    <row r="18" spans="1:17" x14ac:dyDescent="0.2">
      <c r="A18" s="40"/>
      <c r="B18" s="41"/>
      <c r="C18" s="42"/>
      <c r="D18" s="43"/>
      <c r="E18" s="44"/>
      <c r="F18" s="44"/>
      <c r="G18" s="44"/>
      <c r="H18" s="44"/>
      <c r="I18" s="44"/>
      <c r="J18" s="44"/>
      <c r="K18" s="44"/>
      <c r="L18" s="54"/>
      <c r="M18" s="47"/>
      <c r="N18" s="47"/>
      <c r="O18" s="53"/>
      <c r="P18" s="51"/>
      <c r="Q18" s="52"/>
    </row>
    <row r="19" spans="1:17" ht="28.5" x14ac:dyDescent="0.2">
      <c r="A19" s="40"/>
      <c r="B19" s="41" t="s">
        <v>78</v>
      </c>
      <c r="C19" s="42"/>
      <c r="D19" s="43">
        <f>VLOOKUP($B19,[1]Tariffs!$A$15:$I$42,3,FALSE)</f>
        <v>8</v>
      </c>
      <c r="E19" s="44">
        <f>VLOOKUP($B19,[2]Tariffs!$A$1:$I$65536,4,FALSE)</f>
        <v>1.77</v>
      </c>
      <c r="F19" s="44">
        <f>VLOOKUP($B19,[2]Tariffs!$A$1:$I$65536,5,FALSE)</f>
        <v>0</v>
      </c>
      <c r="G19" s="44">
        <f>VLOOKUP($B19,[2]Tariffs!$A$1:$I$65536,6,FALSE)</f>
        <v>0</v>
      </c>
      <c r="H19" s="44">
        <f>VLOOKUP($B19,[2]Tariffs!$A$1:$I$65536,7,FALSE)</f>
        <v>0</v>
      </c>
      <c r="I19" s="44">
        <f>VLOOKUP($B19,[2]Tariffs!$A$1:$I$65536,8,FALSE)</f>
        <v>0</v>
      </c>
      <c r="J19" s="44">
        <f>VLOOKUP($B19,[2]Tariffs!$A$1:$I$65536,9,FALSE)</f>
        <v>0</v>
      </c>
      <c r="K19" s="44">
        <f t="shared" si="0"/>
        <v>0</v>
      </c>
      <c r="L19" s="54"/>
      <c r="M19" s="47">
        <f>VLOOKUP(B19,[2]Summary!$A$1:$I$65536,9,FALSE)</f>
        <v>1.7700000000000002</v>
      </c>
      <c r="N19" s="47">
        <f>VLOOKUP(B19,[3]Summary!$A$1:$N$65536,9,FALSE)</f>
        <v>1.867</v>
      </c>
      <c r="O19" s="53">
        <f t="shared" si="1"/>
        <v>-5.1955008034279437E-2</v>
      </c>
      <c r="P19" s="51">
        <f>VLOOKUP(B19,[2]Summary!$A$1:$IJ$65536,10,FALSE)</f>
        <v>654.34109427194539</v>
      </c>
      <c r="Q19" s="52" t="str">
        <f>'Detailed Breakdown'!AW67&amp;" and "&amp;'Detailed Breakdown'!AX67</f>
        <v>Gone up mainly due to Table 1041: load characteristics (Load Factor), and Gone down mainly due to Table 1076: allowed revenue,</v>
      </c>
    </row>
    <row r="20" spans="1:17" ht="57" x14ac:dyDescent="0.2">
      <c r="A20" s="40"/>
      <c r="B20" s="41" t="s">
        <v>79</v>
      </c>
      <c r="C20" s="42"/>
      <c r="D20" s="43">
        <f>VLOOKUP($B20,[1]Tariffs!$A$15:$I$42,3,FALSE)</f>
        <v>1</v>
      </c>
      <c r="E20" s="44">
        <f>VLOOKUP($B20,[2]Tariffs!$A$1:$I$65536,4,FALSE)</f>
        <v>2.3290000000000002</v>
      </c>
      <c r="F20" s="44">
        <f>VLOOKUP($B20,[2]Tariffs!$A$1:$I$65536,5,FALSE)</f>
        <v>0</v>
      </c>
      <c r="G20" s="44">
        <f>VLOOKUP($B20,[2]Tariffs!$A$1:$I$65536,6,FALSE)</f>
        <v>0</v>
      </c>
      <c r="H20" s="44">
        <f>VLOOKUP($B20,[2]Tariffs!$A$1:$I$65536,7,FALSE)</f>
        <v>0</v>
      </c>
      <c r="I20" s="44">
        <f>VLOOKUP($B20,[2]Tariffs!$A$1:$I$65536,8,FALSE)</f>
        <v>0</v>
      </c>
      <c r="J20" s="44">
        <f>VLOOKUP($B20,[2]Tariffs!$A$1:$I$65536,9,FALSE)</f>
        <v>0</v>
      </c>
      <c r="K20" s="44">
        <f t="shared" si="0"/>
        <v>0</v>
      </c>
      <c r="L20" s="54"/>
      <c r="M20" s="47">
        <f>VLOOKUP(B20,[2]Summary!$A$1:$I$65536,9,FALSE)</f>
        <v>2.3290000000000006</v>
      </c>
      <c r="N20" s="47">
        <f>VLOOKUP(B20,[3]Summary!$A$1:$N$65536,9,FALSE)</f>
        <v>2.4910000000000001</v>
      </c>
      <c r="O20" s="53">
        <f t="shared" si="1"/>
        <v>-6.5034122842231867E-2</v>
      </c>
      <c r="P20" s="51">
        <f>VLOOKUP(B20,[2]Summary!$A$1:$IJ$65536,10,FALSE)</f>
        <v>466.48670840215482</v>
      </c>
      <c r="Q20" s="52" t="str">
        <f>'Detailed Breakdown'!AW68&amp;" and "&amp;'Detailed Breakdown'!AX68</f>
        <v>Gone up mainly due to Table 1041: load characteristics (Load Factor), and Gone down mainly due to Table 1059: Otex,Table 1053: volumes and mpans etc forecast,Table 1076: allowed revenue,</v>
      </c>
    </row>
    <row r="21" spans="1:17" ht="42.75" x14ac:dyDescent="0.2">
      <c r="A21" s="40"/>
      <c r="B21" s="41" t="s">
        <v>80</v>
      </c>
      <c r="C21" s="42"/>
      <c r="D21" s="43">
        <f>VLOOKUP($B21,[1]Tariffs!$A$15:$I$42,3,FALSE)</f>
        <v>1</v>
      </c>
      <c r="E21" s="44">
        <f>VLOOKUP($B21,[2]Tariffs!$A$1:$I$65536,4,FALSE)</f>
        <v>3.7290000000000001</v>
      </c>
      <c r="F21" s="44">
        <f>VLOOKUP($B21,[2]Tariffs!$A$1:$I$65536,5,FALSE)</f>
        <v>0</v>
      </c>
      <c r="G21" s="44">
        <f>VLOOKUP($B21,[2]Tariffs!$A$1:$I$65536,6,FALSE)</f>
        <v>0</v>
      </c>
      <c r="H21" s="44">
        <f>VLOOKUP($B21,[2]Tariffs!$A$1:$I$65536,7,FALSE)</f>
        <v>0</v>
      </c>
      <c r="I21" s="44">
        <f>VLOOKUP($B21,[2]Tariffs!$A$1:$I$65536,8,FALSE)</f>
        <v>0</v>
      </c>
      <c r="J21" s="44">
        <f>VLOOKUP($B21,[2]Tariffs!$A$1:$I$65536,9,FALSE)</f>
        <v>0</v>
      </c>
      <c r="K21" s="44">
        <f t="shared" si="0"/>
        <v>0</v>
      </c>
      <c r="L21" s="54"/>
      <c r="M21" s="47">
        <f>VLOOKUP(B21,[2]Summary!$A$1:$I$65536,9,FALSE)</f>
        <v>3.7290000000000005</v>
      </c>
      <c r="N21" s="47">
        <f>VLOOKUP(B21,[3]Summary!$A$1:$N$65536,9,FALSE)</f>
        <v>4.1150000000000002</v>
      </c>
      <c r="O21" s="53">
        <f t="shared" si="1"/>
        <v>-9.380315917375448E-2</v>
      </c>
      <c r="P21" s="51">
        <f>VLOOKUP(B21,[2]Summary!$A$1:$IJ$65536,10,FALSE)</f>
        <v>89.504967639180578</v>
      </c>
      <c r="Q21" s="52" t="str">
        <f>'Detailed Breakdown'!AW69&amp;" and "&amp;'Detailed Breakdown'!AX69</f>
        <v>Gone up mainly due to Table 1041: load characteristics (Load Factor), and Gone down mainly due to Table 1053: volumes and mpans etc forecast,Table 1076: allowed revenue,</v>
      </c>
    </row>
    <row r="22" spans="1:17" x14ac:dyDescent="0.2">
      <c r="A22" s="40"/>
      <c r="B22" s="41" t="s">
        <v>81</v>
      </c>
      <c r="C22" s="42"/>
      <c r="D22" s="43">
        <f>VLOOKUP($B22,[1]Tariffs!$A$15:$I$42,3,FALSE)</f>
        <v>1</v>
      </c>
      <c r="E22" s="44">
        <f>VLOOKUP($B22,[2]Tariffs!$A$1:$I$65536,4,FALSE)</f>
        <v>1.2869999999999999</v>
      </c>
      <c r="F22" s="44">
        <f>VLOOKUP($B22,[2]Tariffs!$A$1:$I$65536,5,FALSE)</f>
        <v>0</v>
      </c>
      <c r="G22" s="44">
        <f>VLOOKUP($B22,[2]Tariffs!$A$1:$I$65536,6,FALSE)</f>
        <v>0</v>
      </c>
      <c r="H22" s="44">
        <f>VLOOKUP($B22,[2]Tariffs!$A$1:$I$65536,7,FALSE)</f>
        <v>0</v>
      </c>
      <c r="I22" s="44">
        <f>VLOOKUP($B22,[2]Tariffs!$A$1:$I$65536,8,FALSE)</f>
        <v>0</v>
      </c>
      <c r="J22" s="44">
        <f>VLOOKUP($B22,[2]Tariffs!$A$1:$I$65536,9,FALSE)</f>
        <v>0</v>
      </c>
      <c r="K22" s="44">
        <f t="shared" si="0"/>
        <v>0</v>
      </c>
      <c r="L22" s="49"/>
      <c r="M22" s="47">
        <f>VLOOKUP(B22,[2]Summary!$A$1:$I$65536,9,FALSE)</f>
        <v>1.2870000000000001</v>
      </c>
      <c r="N22" s="47">
        <f>VLOOKUP(B22,[3]Summary!$A$1:$N$65536,9,FALSE)</f>
        <v>1.4019999999999999</v>
      </c>
      <c r="O22" s="53"/>
      <c r="P22" s="51">
        <f>VLOOKUP(B22,[2]Summary!$A$1:$IJ$65536,10,FALSE)</f>
        <v>476.42560861365683</v>
      </c>
      <c r="Q22" s="52"/>
    </row>
    <row r="23" spans="1:17" ht="42.75" x14ac:dyDescent="0.2">
      <c r="A23" s="40"/>
      <c r="B23" s="41" t="s">
        <v>26</v>
      </c>
      <c r="C23" s="42"/>
      <c r="D23" s="43">
        <f>VLOOKUP($B23,[1]Tariffs!$A$15:$I$42,3,FALSE)</f>
        <v>0</v>
      </c>
      <c r="E23" s="44">
        <f>VLOOKUP($B23,[2]Tariffs!$A$1:$I$65536,4,FALSE)</f>
        <v>34.4</v>
      </c>
      <c r="F23" s="44">
        <f>VLOOKUP($B23,[2]Tariffs!$A$1:$I$65536,5,FALSE)</f>
        <v>1.0469999999999999</v>
      </c>
      <c r="G23" s="44">
        <f>VLOOKUP($B23,[2]Tariffs!$A$1:$I$65536,6,FALSE)</f>
        <v>0.60799999999999998</v>
      </c>
      <c r="H23" s="44">
        <f>VLOOKUP($B23,[2]Tariffs!$A$1:$I$65536,7,FALSE)</f>
        <v>0</v>
      </c>
      <c r="I23" s="44">
        <f>VLOOKUP($B23,[2]Tariffs!$A$1:$I$65536,8,FALSE)</f>
        <v>0</v>
      </c>
      <c r="J23" s="44">
        <f>VLOOKUP($B23,[2]Tariffs!$A$1:$I$65536,9,FALSE)</f>
        <v>0</v>
      </c>
      <c r="K23" s="44">
        <f t="shared" si="0"/>
        <v>0</v>
      </c>
      <c r="L23" s="49"/>
      <c r="M23" s="47">
        <f>VLOOKUP(B23,[2]Summary!$A$1:$I$65536,9,FALSE)</f>
        <v>2.409534076643987</v>
      </c>
      <c r="N23" s="47">
        <f>VLOOKUP(B23,[3]Summary!$A$1:$N$65536,9,FALSE)</f>
        <v>2.438507107295278</v>
      </c>
      <c r="O23" s="53">
        <f t="shared" si="1"/>
        <v>-1.1881462458982583E-2</v>
      </c>
      <c r="P23" s="51">
        <f>VLOOKUP(B23,[2]Summary!$A$1:$IJ$65536,10,FALSE)</f>
        <v>353251.52476666524</v>
      </c>
      <c r="Q23" s="52" t="str">
        <f>'Detailed Breakdown'!AW71&amp;" and "&amp;'Detailed Breakdown'!AX71</f>
        <v>Gone up mainly due to Table 1041: load characteristics (Load Factor), and Gone down mainly due to Table 1059: Otex,Table 1061/1062: TPR data,Table 1053: volumes and mpans etc forecast,</v>
      </c>
    </row>
    <row r="24" spans="1:17" ht="15" customHeight="1" x14ac:dyDescent="0.2">
      <c r="A24" s="40"/>
      <c r="B24" s="41" t="s">
        <v>94</v>
      </c>
      <c r="C24" s="42"/>
      <c r="D24" s="43"/>
      <c r="E24" s="44">
        <f>VLOOKUP($B24,[2]Tariffs!$A$1:$I$65536,4,FALSE)</f>
        <v>-0.70899999999999996</v>
      </c>
      <c r="F24" s="44">
        <f>VLOOKUP($B24,[2]Tariffs!$A$1:$I$65536,5,FALSE)</f>
        <v>0</v>
      </c>
      <c r="G24" s="44">
        <f>VLOOKUP($B24,[2]Tariffs!$A$1:$I$65536,6,FALSE)</f>
        <v>0</v>
      </c>
      <c r="H24" s="44">
        <f>VLOOKUP($B24,[2]Tariffs!$A$1:$I$65536,7,FALSE)</f>
        <v>0</v>
      </c>
      <c r="I24" s="44">
        <f>VLOOKUP($B24,[2]Tariffs!$A$1:$I$65536,8,FALSE)</f>
        <v>0</v>
      </c>
      <c r="J24" s="44">
        <f>VLOOKUP($B24,[2]Tariffs!$A$1:$I$65536,9,FALSE)</f>
        <v>0</v>
      </c>
      <c r="K24" s="44">
        <f t="shared" si="0"/>
        <v>0</v>
      </c>
      <c r="L24" s="49"/>
      <c r="M24" s="47">
        <f>VLOOKUP(B24,[2]Summary!$A$1:$I$65536,9,FALSE)</f>
        <v>-0.70899999999999996</v>
      </c>
      <c r="N24" s="47">
        <f>VLOOKUP("LV Generation NHH",[3]Summary!$A$1:$N$65536,9,FALSE)</f>
        <v>-0.71199999999999997</v>
      </c>
      <c r="O24" s="53">
        <f t="shared" si="1"/>
        <v>-4.2134831460673983E-3</v>
      </c>
      <c r="P24" s="51">
        <f>VLOOKUP(B24,[2]Summary!$A$1:$IJ$65536,10,FALSE)</f>
        <v>-83.569062134594844</v>
      </c>
      <c r="Q24" s="55"/>
    </row>
    <row r="25" spans="1:17" ht="15" customHeight="1" x14ac:dyDescent="0.2">
      <c r="A25" s="40"/>
      <c r="B25" s="41" t="s">
        <v>51</v>
      </c>
      <c r="C25" s="42"/>
      <c r="D25" s="43">
        <f>VLOOKUP($B25,[1]Tariffs!$A$15:$I$42,3,FALSE)</f>
        <v>8</v>
      </c>
      <c r="E25" s="44">
        <f>VLOOKUP($B25,[2]Tariffs!$A$1:$I$65536,4,FALSE)</f>
        <v>-0.61599999999999999</v>
      </c>
      <c r="F25" s="44">
        <f>VLOOKUP($B25,[2]Tariffs!$A$1:$I$65536,5,FALSE)</f>
        <v>0</v>
      </c>
      <c r="G25" s="44">
        <f>VLOOKUP($B25,[2]Tariffs!$A$1:$I$65536,6,FALSE)</f>
        <v>0</v>
      </c>
      <c r="H25" s="44">
        <f>VLOOKUP($B25,[2]Tariffs!$A$1:$I$65536,7,FALSE)</f>
        <v>0</v>
      </c>
      <c r="I25" s="44">
        <f>VLOOKUP($B25,[2]Tariffs!$A$1:$I$65536,8,FALSE)</f>
        <v>0</v>
      </c>
      <c r="J25" s="44">
        <f>VLOOKUP($B25,[2]Tariffs!$A$1:$I$65536,9,FALSE)</f>
        <v>0</v>
      </c>
      <c r="K25" s="44">
        <f t="shared" si="0"/>
        <v>0</v>
      </c>
      <c r="L25" s="49"/>
      <c r="M25" s="47" t="str">
        <f>VLOOKUP(B25,[2]Summary!$A$1:$I$65536,9,FALSE)</f>
        <v/>
      </c>
      <c r="N25" s="47" t="str">
        <f>VLOOKUP(B25,[3]Summary!$A$1:$N$65536,9,FALSE)</f>
        <v/>
      </c>
      <c r="O25" s="53"/>
      <c r="P25" s="51" t="str">
        <f>VLOOKUP(B25,[2]Summary!$A$1:$IJ$65536,10,FALSE)</f>
        <v/>
      </c>
      <c r="Q25" s="55"/>
    </row>
    <row r="26" spans="1:17" x14ac:dyDescent="0.2">
      <c r="A26" s="40"/>
      <c r="B26" s="41" t="s">
        <v>52</v>
      </c>
      <c r="C26" s="42"/>
      <c r="D26" s="43">
        <f>VLOOKUP($B26,[1]Tariffs!$A$15:$I$42,3,FALSE)</f>
        <v>0</v>
      </c>
      <c r="E26" s="44">
        <f>VLOOKUP($B26,[2]Tariffs!$A$1:$I$65536,4,FALSE)</f>
        <v>-0.70899999999999996</v>
      </c>
      <c r="F26" s="44">
        <f>VLOOKUP($B26,[2]Tariffs!$A$1:$I$65536,5,FALSE)</f>
        <v>0</v>
      </c>
      <c r="G26" s="44">
        <f>VLOOKUP($B26,[2]Tariffs!$A$1:$I$65536,6,FALSE)</f>
        <v>0</v>
      </c>
      <c r="H26" s="44">
        <f>VLOOKUP($B26,[2]Tariffs!$A$1:$I$65536,7,FALSE)</f>
        <v>0</v>
      </c>
      <c r="I26" s="44">
        <f>VLOOKUP($B26,[2]Tariffs!$A$1:$I$65536,8,FALSE)</f>
        <v>0</v>
      </c>
      <c r="J26" s="44">
        <f>VLOOKUP($B26,[2]Tariffs!$A$1:$I$65536,9,FALSE)</f>
        <v>0.247</v>
      </c>
      <c r="K26" s="44">
        <f t="shared" si="0"/>
        <v>0</v>
      </c>
      <c r="L26" s="49"/>
      <c r="M26" s="47">
        <f>VLOOKUP(B26,[2]Summary!$A$1:$I$65536,9,FALSE)</f>
        <v>-0.69845456792759608</v>
      </c>
      <c r="N26" s="47">
        <f>VLOOKUP(B26,[3]Summary!$A$1:$N$65536,9,FALSE)</f>
        <v>-0.68754949571894997</v>
      </c>
      <c r="O26" s="53">
        <f t="shared" si="1"/>
        <v>1.5860781335084839E-2</v>
      </c>
      <c r="P26" s="51">
        <f>VLOOKUP(B26,[2]Summary!$A$1:$IJ$65536,10,FALSE)</f>
        <v>-978.09848734942273</v>
      </c>
      <c r="Q26" s="55"/>
    </row>
    <row r="27" spans="1:17" ht="15" customHeight="1" x14ac:dyDescent="0.2">
      <c r="A27" s="40"/>
      <c r="B27" s="41" t="s">
        <v>53</v>
      </c>
      <c r="C27" s="42"/>
      <c r="D27" s="43">
        <f>VLOOKUP($B27,[1]Tariffs!$A$15:$I$42,3,FALSE)</f>
        <v>0</v>
      </c>
      <c r="E27" s="44">
        <f>VLOOKUP($B27,[2]Tariffs!$A$1:$I$65536,4,FALSE)</f>
        <v>-6.133</v>
      </c>
      <c r="F27" s="44">
        <f>VLOOKUP($B27,[2]Tariffs!$A$1:$I$65536,5,FALSE)</f>
        <v>-0.45200000000000001</v>
      </c>
      <c r="G27" s="44">
        <f>VLOOKUP($B27,[2]Tariffs!$A$1:$I$65536,6,FALSE)</f>
        <v>-3.1E-2</v>
      </c>
      <c r="H27" s="44">
        <f>VLOOKUP($B27,[2]Tariffs!$A$1:$I$65536,7,FALSE)</f>
        <v>0</v>
      </c>
      <c r="I27" s="44">
        <f>VLOOKUP($B27,[2]Tariffs!$A$1:$I$65536,8,FALSE)</f>
        <v>0</v>
      </c>
      <c r="J27" s="44">
        <f>VLOOKUP($B27,[2]Tariffs!$A$1:$I$65536,9,FALSE)</f>
        <v>0.247</v>
      </c>
      <c r="K27" s="44">
        <f t="shared" si="0"/>
        <v>0</v>
      </c>
      <c r="L27" s="49"/>
      <c r="M27" s="47">
        <f>VLOOKUP(B27,[2]Summary!$A$1:$I$65536,9,FALSE)</f>
        <v>-0.72865859984577708</v>
      </c>
      <c r="N27" s="47">
        <f>VLOOKUP(B27,[3]Summary!$A$1:$N$65536,9,FALSE)</f>
        <v>-0.7703835598533868</v>
      </c>
      <c r="O27" s="53">
        <f t="shared" si="1"/>
        <v>-5.416128040887902E-2</v>
      </c>
      <c r="P27" s="51">
        <f>VLOOKUP(B27,[2]Summary!$A$1:$IJ$65536,10,FALSE)</f>
        <v>-587.57146544284694</v>
      </c>
      <c r="Q27" s="55"/>
    </row>
    <row r="28" spans="1:17" ht="15" customHeight="1" x14ac:dyDescent="0.2">
      <c r="A28" s="40"/>
      <c r="B28" s="41" t="s">
        <v>54</v>
      </c>
      <c r="C28" s="42"/>
      <c r="D28" s="43">
        <f>VLOOKUP($B28,[1]Tariffs!$A$15:$I$42,3,FALSE)</f>
        <v>0</v>
      </c>
      <c r="E28" s="44">
        <f>VLOOKUP($B28,[2]Tariffs!$A$1:$I$65536,4,FALSE)</f>
        <v>-0.61599999999999999</v>
      </c>
      <c r="F28" s="44">
        <f>VLOOKUP($B28,[2]Tariffs!$A$1:$I$65536,5,FALSE)</f>
        <v>0</v>
      </c>
      <c r="G28" s="44">
        <f>VLOOKUP($B28,[2]Tariffs!$A$1:$I$65536,6,FALSE)</f>
        <v>0</v>
      </c>
      <c r="H28" s="44">
        <f>VLOOKUP($B28,[2]Tariffs!$A$1:$I$65536,7,FALSE)</f>
        <v>0</v>
      </c>
      <c r="I28" s="44">
        <f>VLOOKUP($B28,[2]Tariffs!$A$1:$I$65536,8,FALSE)</f>
        <v>0</v>
      </c>
      <c r="J28" s="44">
        <f>VLOOKUP($B28,[2]Tariffs!$A$1:$I$65536,9,FALSE)</f>
        <v>0.224</v>
      </c>
      <c r="K28" s="44">
        <f t="shared" si="0"/>
        <v>0</v>
      </c>
      <c r="L28" s="49"/>
      <c r="M28" s="47">
        <f>VLOOKUP(B28,[2]Summary!$A$1:$I$65536,9,FALSE)</f>
        <v>-0.52324407923973548</v>
      </c>
      <c r="N28" s="47">
        <f>VLOOKUP(B28,[3]Summary!$A$1:$N$65536,9,FALSE)</f>
        <v>-0.58813799104922926</v>
      </c>
      <c r="O28" s="53">
        <f t="shared" si="1"/>
        <v>-0.11033790164400703</v>
      </c>
      <c r="P28" s="51">
        <f>VLOOKUP(B28,[2]Summary!$A$1:$IJ$65536,10,FALSE)</f>
        <v>-125.04932683417084</v>
      </c>
      <c r="Q28" s="55"/>
    </row>
    <row r="29" spans="1:17" ht="15" customHeight="1" x14ac:dyDescent="0.2">
      <c r="A29" s="40"/>
      <c r="B29" s="41" t="s">
        <v>55</v>
      </c>
      <c r="C29" s="42"/>
      <c r="D29" s="43">
        <f>VLOOKUP($B29,[1]Tariffs!$A$15:$I$42,3,FALSE)</f>
        <v>0</v>
      </c>
      <c r="E29" s="44">
        <f>VLOOKUP($B29,[2]Tariffs!$A$1:$I$65536,4,FALSE)</f>
        <v>-5.3929999999999998</v>
      </c>
      <c r="F29" s="44">
        <f>VLOOKUP($B29,[2]Tariffs!$A$1:$I$65536,5,FALSE)</f>
        <v>-0.378</v>
      </c>
      <c r="G29" s="44">
        <f>VLOOKUP($B29,[2]Tariffs!$A$1:$I$65536,6,FALSE)</f>
        <v>-2.5000000000000001E-2</v>
      </c>
      <c r="H29" s="44">
        <f>VLOOKUP($B29,[2]Tariffs!$A$1:$I$65536,7,FALSE)</f>
        <v>0</v>
      </c>
      <c r="I29" s="44">
        <f>VLOOKUP($B29,[2]Tariffs!$A$1:$I$65536,8,FALSE)</f>
        <v>0</v>
      </c>
      <c r="J29" s="44">
        <f>VLOOKUP($B29,[2]Tariffs!$A$1:$I$65536,9,FALSE)</f>
        <v>0.224</v>
      </c>
      <c r="K29" s="44">
        <f t="shared" si="0"/>
        <v>0</v>
      </c>
      <c r="L29" s="49"/>
      <c r="M29" s="47">
        <f>VLOOKUP(B29,[2]Summary!$A$1:$I$65536,9,FALSE)</f>
        <v>-0.61555588293278052</v>
      </c>
      <c r="N29" s="47" t="str">
        <f>VLOOKUP(B29,[3]Summary!$A$1:$N$65536,9,FALSE)</f>
        <v/>
      </c>
      <c r="O29" s="53"/>
      <c r="P29" s="51">
        <f>VLOOKUP(B29,[2]Summary!$A$1:$IJ$65536,10,FALSE)</f>
        <v>-10272.513529999998</v>
      </c>
      <c r="Q29" s="55"/>
    </row>
    <row r="30" spans="1:17" x14ac:dyDescent="0.2">
      <c r="A30" s="40"/>
      <c r="B30" s="41" t="s">
        <v>56</v>
      </c>
      <c r="C30" s="42"/>
      <c r="D30" s="43">
        <f>VLOOKUP($B30,[1]Tariffs!$A$15:$I$42,3,FALSE)</f>
        <v>0</v>
      </c>
      <c r="E30" s="44">
        <f>VLOOKUP($B30,[2]Tariffs!$A$1:$I$65536,4,FALSE)</f>
        <v>-0.433</v>
      </c>
      <c r="F30" s="44">
        <f>VLOOKUP($B30,[2]Tariffs!$A$1:$I$65536,5,FALSE)</f>
        <v>0</v>
      </c>
      <c r="G30" s="44">
        <f>VLOOKUP($B30,[2]Tariffs!$A$1:$I$65536,6,FALSE)</f>
        <v>0</v>
      </c>
      <c r="H30" s="44">
        <f>VLOOKUP($B30,[2]Tariffs!$A$1:$I$65536,7,FALSE)</f>
        <v>28.93</v>
      </c>
      <c r="I30" s="44">
        <f>VLOOKUP($B30,[2]Tariffs!$A$1:$I$65536,8,FALSE)</f>
        <v>0</v>
      </c>
      <c r="J30" s="44">
        <f>VLOOKUP($B30,[2]Tariffs!$A$1:$I$65536,9,FALSE)</f>
        <v>0.17699999999999999</v>
      </c>
      <c r="K30" s="44">
        <f t="shared" si="0"/>
        <v>0</v>
      </c>
      <c r="L30" s="49"/>
      <c r="M30" s="47">
        <f>VLOOKUP(B30,[2]Summary!$A$1:$I$65536,9,FALSE)</f>
        <v>-0.42277028098655473</v>
      </c>
      <c r="N30" s="47">
        <f>VLOOKUP(B30,[3]Summary!$A$1:$N$65536,9,FALSE)</f>
        <v>-0.409637006716006</v>
      </c>
      <c r="O30" s="53">
        <f t="shared" si="1"/>
        <v>3.2060761247710623E-2</v>
      </c>
      <c r="P30" s="51">
        <f>VLOOKUP(B30,[2]Summary!$A$1:$IJ$65536,10,FALSE)</f>
        <v>-7574.0007448910965</v>
      </c>
      <c r="Q30" s="55"/>
    </row>
    <row r="31" spans="1:17" x14ac:dyDescent="0.2">
      <c r="A31" s="40"/>
      <c r="B31" s="41" t="s">
        <v>57</v>
      </c>
      <c r="C31" s="42"/>
      <c r="D31" s="43">
        <f>VLOOKUP($B31,[1]Tariffs!$A$15:$I$42,3,FALSE)</f>
        <v>0</v>
      </c>
      <c r="E31" s="44">
        <f>VLOOKUP($B31,[2]Tariffs!$A$1:$I$65536,4,FALSE)</f>
        <v>-3.9729999999999999</v>
      </c>
      <c r="F31" s="44">
        <f>VLOOKUP($B31,[2]Tariffs!$A$1:$I$65536,5,FALSE)</f>
        <v>-0.224</v>
      </c>
      <c r="G31" s="44">
        <f>VLOOKUP($B31,[2]Tariffs!$A$1:$I$65536,6,FALSE)</f>
        <v>-1.2999999999999999E-2</v>
      </c>
      <c r="H31" s="44">
        <f>VLOOKUP($B31,[2]Tariffs!$A$1:$I$65536,7,FALSE)</f>
        <v>28.93</v>
      </c>
      <c r="I31" s="44">
        <f>VLOOKUP($B31,[2]Tariffs!$A$1:$I$65536,8,FALSE)</f>
        <v>0</v>
      </c>
      <c r="J31" s="44">
        <f>VLOOKUP($B31,[2]Tariffs!$A$1:$I$65536,9,FALSE)</f>
        <v>0.17699999999999999</v>
      </c>
      <c r="K31" s="44">
        <f t="shared" si="0"/>
        <v>0</v>
      </c>
      <c r="L31" s="49"/>
      <c r="M31" s="47">
        <f>VLOOKUP(B31,[2]Summary!$A$1:$I$65536,9,FALSE)</f>
        <v>-0.4474134195901508</v>
      </c>
      <c r="N31" s="47">
        <f>VLOOKUP(B31,[3]Summary!$A$1:$N$65536,9,FALSE)</f>
        <v>-0.45586603280895299</v>
      </c>
      <c r="O31" s="53">
        <f t="shared" si="1"/>
        <v>-1.854187987360878E-2</v>
      </c>
      <c r="P31" s="51">
        <f>VLOOKUP(B31,[2]Summary!$A$1:$IJ$65536,10,FALSE)</f>
        <v>-16985.245979909043</v>
      </c>
      <c r="Q31" s="55"/>
    </row>
    <row r="32" spans="1:17" x14ac:dyDescent="0.2">
      <c r="A32" s="40"/>
      <c r="B32" s="41"/>
      <c r="C32" s="42"/>
      <c r="D32" s="43"/>
      <c r="E32" s="44"/>
      <c r="F32" s="44"/>
      <c r="G32" s="44"/>
      <c r="H32" s="44"/>
      <c r="I32" s="44"/>
      <c r="J32" s="44"/>
      <c r="K32" s="44"/>
      <c r="L32" s="49"/>
      <c r="M32" s="47"/>
      <c r="N32" s="47"/>
      <c r="O32" s="53"/>
      <c r="P32" s="51"/>
      <c r="Q32" s="55"/>
    </row>
    <row r="33" spans="1:17" ht="15" customHeight="1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2014-12-10T19:44:41Z</cp:lastPrinted>
  <dcterms:created xsi:type="dcterms:W3CDTF">2012-04-17T13:56:47Z</dcterms:created>
  <dcterms:modified xsi:type="dcterms:W3CDTF">2014-12-18T11:28:35Z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