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Index!$A$29:$C$250</definedName>
    <definedName name="_xlnm.Print_Area" localSheetId="8">AMD!$A$200:$J$207</definedName>
    <definedName name="_xlnm.Print_Area" localSheetId="1">Input!$A$290:$G$293</definedName>
    <definedName name="_xlnm.Print_Area" localSheetId="2">LAFs!$A$70:$G$77</definedName>
    <definedName name="_xlnm.Print_Area" localSheetId="6">Multi!$A:$V</definedName>
    <definedName name="_xlnm.Print_Area" localSheetId="9">Otex!$A$58:$M$68</definedName>
    <definedName name="_xlnm.Print_Area" localSheetId="7">SMD!$A$135:$J$141</definedName>
  </definedNames>
  <calcPr calcId="145621"/>
</workbook>
</file>

<file path=xl/calcChain.xml><?xml version="1.0" encoding="utf-8"?>
<calcChain xmlns="http://schemas.openxmlformats.org/spreadsheetml/2006/main">
  <c r="H207" i="2" l="1"/>
  <c r="H203" i="2"/>
  <c r="H195" i="2"/>
  <c r="H191" i="2"/>
  <c r="D69" i="25" l="1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A1" i="25"/>
  <c r="G82" i="24"/>
  <c r="F82" i="24"/>
  <c r="E82" i="24"/>
  <c r="D82" i="24"/>
  <c r="C82" i="24"/>
  <c r="B82" i="24"/>
  <c r="G81" i="24"/>
  <c r="F81" i="24"/>
  <c r="E81" i="24"/>
  <c r="D81" i="24"/>
  <c r="C81" i="24"/>
  <c r="B81" i="24"/>
  <c r="G80" i="24"/>
  <c r="F80" i="24"/>
  <c r="E80" i="24"/>
  <c r="D80" i="24"/>
  <c r="C80" i="24"/>
  <c r="B80" i="24"/>
  <c r="G79" i="24"/>
  <c r="F79" i="24"/>
  <c r="E79" i="24"/>
  <c r="D79" i="24"/>
  <c r="C79" i="24"/>
  <c r="B79" i="24"/>
  <c r="G78" i="24"/>
  <c r="F78" i="24"/>
  <c r="E78" i="24"/>
  <c r="D78" i="24"/>
  <c r="C78" i="24"/>
  <c r="B78" i="24"/>
  <c r="G77" i="24"/>
  <c r="F77" i="24"/>
  <c r="E77" i="24"/>
  <c r="D77" i="24"/>
  <c r="C77" i="24"/>
  <c r="B77" i="24"/>
  <c r="G76" i="24"/>
  <c r="F76" i="24"/>
  <c r="E76" i="24"/>
  <c r="D76" i="24"/>
  <c r="C76" i="24"/>
  <c r="B76" i="24"/>
  <c r="G75" i="24"/>
  <c r="F75" i="24"/>
  <c r="E75" i="24"/>
  <c r="D75" i="24"/>
  <c r="C75" i="24"/>
  <c r="B75" i="24"/>
  <c r="G74" i="24"/>
  <c r="F74" i="24"/>
  <c r="E74" i="24"/>
  <c r="D74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71" i="24"/>
  <c r="F71" i="24"/>
  <c r="E71" i="24"/>
  <c r="D71" i="24"/>
  <c r="C71" i="24"/>
  <c r="B71" i="24"/>
  <c r="G70" i="24"/>
  <c r="F70" i="24"/>
  <c r="E70" i="24"/>
  <c r="D70" i="24"/>
  <c r="C70" i="24"/>
  <c r="B70" i="24"/>
  <c r="G69" i="24"/>
  <c r="F69" i="24"/>
  <c r="E69" i="24"/>
  <c r="D69" i="24"/>
  <c r="C69" i="24"/>
  <c r="B69" i="24"/>
  <c r="G68" i="24"/>
  <c r="F68" i="24"/>
  <c r="E68" i="24"/>
  <c r="D68" i="24"/>
  <c r="C68" i="24"/>
  <c r="B68" i="24"/>
  <c r="G67" i="24"/>
  <c r="F67" i="24"/>
  <c r="F185" i="24" s="1"/>
  <c r="E67" i="24"/>
  <c r="D67" i="24"/>
  <c r="C67" i="24"/>
  <c r="B67" i="24"/>
  <c r="G66" i="24"/>
  <c r="F66" i="24"/>
  <c r="E66" i="24"/>
  <c r="D66" i="24"/>
  <c r="C66" i="24"/>
  <c r="B66" i="24"/>
  <c r="G65" i="24"/>
  <c r="F65" i="24"/>
  <c r="E65" i="24"/>
  <c r="D65" i="24"/>
  <c r="C65" i="24"/>
  <c r="B65" i="24"/>
  <c r="G64" i="24"/>
  <c r="F64" i="24"/>
  <c r="E64" i="24"/>
  <c r="E173" i="24" s="1"/>
  <c r="D64" i="24"/>
  <c r="C64" i="24"/>
  <c r="B64" i="24"/>
  <c r="G63" i="24"/>
  <c r="G171" i="24" s="1"/>
  <c r="F63" i="24"/>
  <c r="E63" i="24"/>
  <c r="E171" i="24" s="1"/>
  <c r="D63" i="24"/>
  <c r="C63" i="24"/>
  <c r="C171" i="24" s="1"/>
  <c r="B63" i="24"/>
  <c r="G62" i="24"/>
  <c r="F62" i="24"/>
  <c r="E62" i="24"/>
  <c r="D62" i="24"/>
  <c r="C62" i="24"/>
  <c r="B62" i="24"/>
  <c r="G61" i="24"/>
  <c r="F61" i="24"/>
  <c r="E61" i="24"/>
  <c r="D61" i="24"/>
  <c r="C61" i="24"/>
  <c r="B61" i="24"/>
  <c r="G60" i="24"/>
  <c r="F60" i="24"/>
  <c r="E60" i="24"/>
  <c r="D60" i="24"/>
  <c r="C60" i="24"/>
  <c r="B60" i="24"/>
  <c r="G59" i="24"/>
  <c r="F59" i="24"/>
  <c r="E59" i="24"/>
  <c r="D59" i="24"/>
  <c r="C59" i="24"/>
  <c r="B59" i="24"/>
  <c r="G58" i="24"/>
  <c r="F58" i="24"/>
  <c r="E58" i="24"/>
  <c r="D58" i="24"/>
  <c r="C58" i="24"/>
  <c r="B58" i="24"/>
  <c r="G57" i="24"/>
  <c r="F57" i="24"/>
  <c r="E57" i="24"/>
  <c r="D57" i="24"/>
  <c r="C57" i="24"/>
  <c r="B57" i="24"/>
  <c r="G56" i="24"/>
  <c r="F56" i="24"/>
  <c r="E56" i="24"/>
  <c r="D56" i="24"/>
  <c r="C56" i="24"/>
  <c r="B56" i="24"/>
  <c r="B41" i="24"/>
  <c r="B40" i="24"/>
  <c r="B31" i="25" s="1"/>
  <c r="B39" i="24"/>
  <c r="B38" i="24"/>
  <c r="B37" i="24"/>
  <c r="B36" i="24"/>
  <c r="B35" i="24"/>
  <c r="B34" i="24"/>
  <c r="B33" i="24"/>
  <c r="B24" i="25" s="1"/>
  <c r="B32" i="24"/>
  <c r="B23" i="25" s="1"/>
  <c r="B31" i="24"/>
  <c r="B30" i="24"/>
  <c r="B29" i="24"/>
  <c r="B28" i="24"/>
  <c r="B27" i="24"/>
  <c r="B26" i="24"/>
  <c r="B25" i="24"/>
  <c r="B24" i="24"/>
  <c r="B23" i="24"/>
  <c r="A1" i="24"/>
  <c r="A1" i="23"/>
  <c r="A1" i="22"/>
  <c r="C141" i="21"/>
  <c r="B141" i="21"/>
  <c r="I141" i="21" s="1"/>
  <c r="C140" i="21"/>
  <c r="B140" i="21"/>
  <c r="K138" i="21"/>
  <c r="I138" i="21"/>
  <c r="C138" i="21"/>
  <c r="B138" i="21"/>
  <c r="C137" i="21"/>
  <c r="B137" i="21"/>
  <c r="C135" i="21"/>
  <c r="B135" i="21"/>
  <c r="K135" i="21" s="1"/>
  <c r="C134" i="21"/>
  <c r="B134" i="21"/>
  <c r="I134" i="21" s="1"/>
  <c r="C132" i="21"/>
  <c r="B132" i="21"/>
  <c r="I132" i="21" s="1"/>
  <c r="C131" i="21"/>
  <c r="B131" i="21"/>
  <c r="H79" i="24" s="1"/>
  <c r="C129" i="21"/>
  <c r="B129" i="21"/>
  <c r="K129" i="21" s="1"/>
  <c r="C128" i="21"/>
  <c r="B128" i="21"/>
  <c r="K128" i="21" s="1"/>
  <c r="C127" i="21"/>
  <c r="B127" i="21"/>
  <c r="H78" i="24" s="1"/>
  <c r="C125" i="21"/>
  <c r="B125" i="21"/>
  <c r="I125" i="21" s="1"/>
  <c r="K124" i="21"/>
  <c r="I124" i="21"/>
  <c r="C124" i="21"/>
  <c r="B124" i="21"/>
  <c r="C123" i="21"/>
  <c r="B123" i="21"/>
  <c r="H77" i="24" s="1"/>
  <c r="K121" i="21"/>
  <c r="C121" i="21"/>
  <c r="B121" i="21"/>
  <c r="I121" i="21" s="1"/>
  <c r="C120" i="21"/>
  <c r="B120" i="21"/>
  <c r="H76" i="24" s="1"/>
  <c r="C118" i="21"/>
  <c r="B118" i="21"/>
  <c r="I118" i="21" s="1"/>
  <c r="C117" i="21"/>
  <c r="B117" i="21"/>
  <c r="K117" i="21" s="1"/>
  <c r="C116" i="21"/>
  <c r="B116" i="21"/>
  <c r="H75" i="24" s="1"/>
  <c r="C114" i="21"/>
  <c r="B114" i="21"/>
  <c r="I114" i="21" s="1"/>
  <c r="K113" i="21"/>
  <c r="C113" i="21"/>
  <c r="B113" i="21"/>
  <c r="I113" i="21" s="1"/>
  <c r="C112" i="21"/>
  <c r="B112" i="21"/>
  <c r="H74" i="24" s="1"/>
  <c r="K110" i="21"/>
  <c r="I110" i="21"/>
  <c r="C110" i="21"/>
  <c r="B110" i="21"/>
  <c r="C109" i="21"/>
  <c r="B109" i="21"/>
  <c r="I109" i="21" s="1"/>
  <c r="K108" i="21"/>
  <c r="C108" i="21"/>
  <c r="B108" i="21"/>
  <c r="H73" i="24" s="1"/>
  <c r="C106" i="21"/>
  <c r="B106" i="21"/>
  <c r="K106" i="21" s="1"/>
  <c r="K105" i="21"/>
  <c r="I105" i="21"/>
  <c r="C105" i="21"/>
  <c r="B105" i="21"/>
  <c r="C104" i="21"/>
  <c r="B104" i="21"/>
  <c r="H72" i="24" s="1"/>
  <c r="C102" i="21"/>
  <c r="B102" i="21"/>
  <c r="C101" i="21"/>
  <c r="B101" i="21"/>
  <c r="C100" i="21"/>
  <c r="B100" i="21"/>
  <c r="H71" i="24" s="1"/>
  <c r="C98" i="21"/>
  <c r="B98" i="21"/>
  <c r="C97" i="21"/>
  <c r="B97" i="21"/>
  <c r="C96" i="21"/>
  <c r="B96" i="21"/>
  <c r="H70" i="24" s="1"/>
  <c r="C94" i="21"/>
  <c r="B94" i="21"/>
  <c r="C93" i="21"/>
  <c r="B93" i="21"/>
  <c r="H69" i="24" s="1"/>
  <c r="C91" i="21"/>
  <c r="B91" i="21"/>
  <c r="C90" i="21"/>
  <c r="B90" i="21"/>
  <c r="H68" i="24" s="1"/>
  <c r="C88" i="21"/>
  <c r="B88" i="21"/>
  <c r="C87" i="21"/>
  <c r="B87" i="21"/>
  <c r="I87" i="21" s="1"/>
  <c r="C86" i="21"/>
  <c r="B86" i="21"/>
  <c r="H67" i="24" s="1"/>
  <c r="C84" i="21"/>
  <c r="B84" i="21"/>
  <c r="K84" i="21" s="1"/>
  <c r="K83" i="21"/>
  <c r="I83" i="21"/>
  <c r="C83" i="21"/>
  <c r="B83" i="21"/>
  <c r="C82" i="21"/>
  <c r="B82" i="21"/>
  <c r="H66" i="24" s="1"/>
  <c r="K80" i="21"/>
  <c r="C80" i="21"/>
  <c r="B80" i="21"/>
  <c r="I80" i="21" s="1"/>
  <c r="C79" i="21"/>
  <c r="B79" i="21"/>
  <c r="K79" i="21" s="1"/>
  <c r="K78" i="21"/>
  <c r="I78" i="21"/>
  <c r="C78" i="21"/>
  <c r="B78" i="21"/>
  <c r="H65" i="24" s="1"/>
  <c r="C76" i="21"/>
  <c r="B76" i="21"/>
  <c r="H64" i="24" s="1"/>
  <c r="C74" i="21"/>
  <c r="B74" i="21"/>
  <c r="H63" i="24" s="1"/>
  <c r="C72" i="21"/>
  <c r="B72" i="21"/>
  <c r="K71" i="21"/>
  <c r="I71" i="21"/>
  <c r="C71" i="21"/>
  <c r="B71" i="21"/>
  <c r="C70" i="21"/>
  <c r="B70" i="21"/>
  <c r="H62" i="24" s="1"/>
  <c r="C68" i="21"/>
  <c r="B68" i="21"/>
  <c r="K68" i="21" s="1"/>
  <c r="C67" i="21"/>
  <c r="B67" i="21"/>
  <c r="K67" i="21" s="1"/>
  <c r="C66" i="21"/>
  <c r="B66" i="21"/>
  <c r="H61" i="24" s="1"/>
  <c r="C64" i="21"/>
  <c r="B64" i="21"/>
  <c r="C63" i="21"/>
  <c r="B63" i="21"/>
  <c r="K63" i="21" s="1"/>
  <c r="C62" i="21"/>
  <c r="B62" i="21"/>
  <c r="H60" i="24" s="1"/>
  <c r="C60" i="21"/>
  <c r="B60" i="21"/>
  <c r="C59" i="21"/>
  <c r="B59" i="21"/>
  <c r="C58" i="21"/>
  <c r="B58" i="21"/>
  <c r="H59" i="24" s="1"/>
  <c r="C56" i="21"/>
  <c r="B56" i="21"/>
  <c r="K56" i="21" s="1"/>
  <c r="K55" i="21"/>
  <c r="I55" i="21"/>
  <c r="C55" i="21"/>
  <c r="B55" i="21"/>
  <c r="C54" i="21"/>
  <c r="B54" i="21"/>
  <c r="H58" i="24" s="1"/>
  <c r="C52" i="21"/>
  <c r="B52" i="21"/>
  <c r="C51" i="21"/>
  <c r="B51" i="21"/>
  <c r="C50" i="21"/>
  <c r="B50" i="21"/>
  <c r="H57" i="24" s="1"/>
  <c r="C48" i="21"/>
  <c r="B48" i="21"/>
  <c r="C47" i="21"/>
  <c r="B47" i="21"/>
  <c r="C46" i="21"/>
  <c r="B46" i="21"/>
  <c r="B14" i="21"/>
  <c r="A1" i="21"/>
  <c r="A1" i="20"/>
  <c r="A1" i="19"/>
  <c r="G448" i="18"/>
  <c r="F874" i="22" s="1"/>
  <c r="F448" i="18"/>
  <c r="E448" i="18"/>
  <c r="E874" i="22" s="1"/>
  <c r="D448" i="18"/>
  <c r="D874" i="22" s="1"/>
  <c r="C448" i="18"/>
  <c r="C874" i="22" s="1"/>
  <c r="B448" i="18"/>
  <c r="B874" i="22" s="1"/>
  <c r="G447" i="18"/>
  <c r="D842" i="22" s="1"/>
  <c r="F447" i="18"/>
  <c r="E447" i="18"/>
  <c r="C842" i="22" s="1"/>
  <c r="D447" i="18"/>
  <c r="C447" i="18"/>
  <c r="B447" i="18"/>
  <c r="B842" i="22" s="1"/>
  <c r="G446" i="18"/>
  <c r="F810" i="22" s="1"/>
  <c r="F446" i="18"/>
  <c r="E446" i="18"/>
  <c r="E810" i="22" s="1"/>
  <c r="D446" i="18"/>
  <c r="D810" i="22" s="1"/>
  <c r="C446" i="18"/>
  <c r="C810" i="22" s="1"/>
  <c r="B446" i="18"/>
  <c r="B810" i="22" s="1"/>
  <c r="G445" i="18"/>
  <c r="D778" i="22" s="1"/>
  <c r="F445" i="18"/>
  <c r="E445" i="18"/>
  <c r="C778" i="22" s="1"/>
  <c r="D445" i="18"/>
  <c r="C445" i="18"/>
  <c r="B445" i="18"/>
  <c r="B778" i="22" s="1"/>
  <c r="G444" i="18"/>
  <c r="F746" i="22" s="1"/>
  <c r="F444" i="18"/>
  <c r="E444" i="18"/>
  <c r="E746" i="22" s="1"/>
  <c r="D444" i="18"/>
  <c r="D746" i="22" s="1"/>
  <c r="C444" i="18"/>
  <c r="C746" i="22" s="1"/>
  <c r="B444" i="18"/>
  <c r="B746" i="22" s="1"/>
  <c r="G443" i="18"/>
  <c r="D714" i="22" s="1"/>
  <c r="F443" i="18"/>
  <c r="E443" i="18"/>
  <c r="C714" i="22" s="1"/>
  <c r="D443" i="18"/>
  <c r="C443" i="18"/>
  <c r="B443" i="18"/>
  <c r="B714" i="22" s="1"/>
  <c r="G442" i="18"/>
  <c r="F442" i="18"/>
  <c r="E442" i="18"/>
  <c r="C682" i="22" s="1"/>
  <c r="D442" i="18"/>
  <c r="C442" i="18"/>
  <c r="B442" i="18"/>
  <c r="B682" i="22" s="1"/>
  <c r="G441" i="18"/>
  <c r="F441" i="18"/>
  <c r="E441" i="18"/>
  <c r="C650" i="22" s="1"/>
  <c r="D441" i="18"/>
  <c r="C441" i="18"/>
  <c r="B441" i="18"/>
  <c r="B650" i="22" s="1"/>
  <c r="B373" i="18"/>
  <c r="B372" i="18"/>
  <c r="B371" i="18"/>
  <c r="B370" i="18"/>
  <c r="B369" i="18"/>
  <c r="B368" i="18"/>
  <c r="B367" i="18"/>
  <c r="B363" i="18"/>
  <c r="D363" i="18" s="1"/>
  <c r="B362" i="18"/>
  <c r="D362" i="18" s="1"/>
  <c r="B361" i="18"/>
  <c r="D361" i="18" s="1"/>
  <c r="B360" i="18"/>
  <c r="D360" i="18" s="1"/>
  <c r="B359" i="18"/>
  <c r="D359" i="18" s="1"/>
  <c r="B358" i="18"/>
  <c r="D358" i="18" s="1"/>
  <c r="B357" i="18"/>
  <c r="D357" i="18" s="1"/>
  <c r="B356" i="18"/>
  <c r="D356" i="18" s="1"/>
  <c r="B355" i="18"/>
  <c r="D355" i="18" s="1"/>
  <c r="B354" i="18"/>
  <c r="D354" i="18" s="1"/>
  <c r="B353" i="18"/>
  <c r="D353" i="18" s="1"/>
  <c r="B352" i="18"/>
  <c r="D352" i="18" s="1"/>
  <c r="B351" i="18"/>
  <c r="D351" i="18" s="1"/>
  <c r="B350" i="18"/>
  <c r="D350" i="18" s="1"/>
  <c r="B349" i="18"/>
  <c r="D349" i="18" s="1"/>
  <c r="B348" i="18"/>
  <c r="D348" i="18" s="1"/>
  <c r="B347" i="18"/>
  <c r="D347" i="18" s="1"/>
  <c r="B346" i="18"/>
  <c r="D346" i="18" s="1"/>
  <c r="B345" i="18"/>
  <c r="D345" i="18" s="1"/>
  <c r="B344" i="18"/>
  <c r="D344" i="18" s="1"/>
  <c r="B343" i="18"/>
  <c r="D343" i="18" s="1"/>
  <c r="B342" i="18"/>
  <c r="D342" i="18" s="1"/>
  <c r="B341" i="18"/>
  <c r="D341" i="18" s="1"/>
  <c r="B340" i="18"/>
  <c r="D340" i="18" s="1"/>
  <c r="B336" i="18"/>
  <c r="D336" i="18" s="1"/>
  <c r="B335" i="18"/>
  <c r="D335" i="18" s="1"/>
  <c r="B334" i="18"/>
  <c r="D334" i="18" s="1"/>
  <c r="B333" i="18"/>
  <c r="D333" i="18" s="1"/>
  <c r="B332" i="18"/>
  <c r="D332" i="18" s="1"/>
  <c r="B331" i="18"/>
  <c r="D331" i="18" s="1"/>
  <c r="B330" i="18"/>
  <c r="D330" i="18" s="1"/>
  <c r="B329" i="18"/>
  <c r="D329" i="18" s="1"/>
  <c r="B328" i="18"/>
  <c r="D328" i="18" s="1"/>
  <c r="B327" i="18"/>
  <c r="D327" i="18" s="1"/>
  <c r="B326" i="18"/>
  <c r="D326" i="18" s="1"/>
  <c r="B317" i="18"/>
  <c r="D317" i="18" s="1"/>
  <c r="B316" i="18"/>
  <c r="D316" i="18" s="1"/>
  <c r="B315" i="18"/>
  <c r="D315" i="18" s="1"/>
  <c r="B314" i="18"/>
  <c r="D314" i="18" s="1"/>
  <c r="B313" i="18"/>
  <c r="D313" i="18" s="1"/>
  <c r="D304" i="18"/>
  <c r="B304" i="18"/>
  <c r="D301" i="18"/>
  <c r="B301" i="18"/>
  <c r="D297" i="18"/>
  <c r="B297" i="18"/>
  <c r="D295" i="18"/>
  <c r="B295" i="18"/>
  <c r="D293" i="18"/>
  <c r="B293" i="18"/>
  <c r="D292" i="18"/>
  <c r="B292" i="18"/>
  <c r="D291" i="18"/>
  <c r="B291" i="18"/>
  <c r="D289" i="18"/>
  <c r="B289" i="18"/>
  <c r="D288" i="18"/>
  <c r="B288" i="18"/>
  <c r="D287" i="18"/>
  <c r="B287" i="18"/>
  <c r="D286" i="18"/>
  <c r="B286" i="18"/>
  <c r="D280" i="18"/>
  <c r="B280" i="18"/>
  <c r="D279" i="18"/>
  <c r="B279" i="18"/>
  <c r="D278" i="18"/>
  <c r="B278" i="18"/>
  <c r="D277" i="18"/>
  <c r="B277" i="18"/>
  <c r="D276" i="18"/>
  <c r="B276" i="18"/>
  <c r="D275" i="18"/>
  <c r="B275" i="18"/>
  <c r="D274" i="18"/>
  <c r="B274" i="18"/>
  <c r="D273" i="18"/>
  <c r="B273" i="18"/>
  <c r="D272" i="18"/>
  <c r="B272" i="18"/>
  <c r="D270" i="18"/>
  <c r="B270" i="18"/>
  <c r="D268" i="18"/>
  <c r="B268" i="18"/>
  <c r="D266" i="18"/>
  <c r="B266" i="18"/>
  <c r="D265" i="18"/>
  <c r="B265" i="18"/>
  <c r="D264" i="18"/>
  <c r="B264" i="18"/>
  <c r="D262" i="18"/>
  <c r="B262" i="18"/>
  <c r="D261" i="18"/>
  <c r="B261" i="18"/>
  <c r="D260" i="18"/>
  <c r="B260" i="18"/>
  <c r="D259" i="18"/>
  <c r="B259" i="18"/>
  <c r="D250" i="18"/>
  <c r="B250" i="18"/>
  <c r="D248" i="18"/>
  <c r="B248" i="18"/>
  <c r="D247" i="18"/>
  <c r="B247" i="18"/>
  <c r="D245" i="18"/>
  <c r="B245" i="18"/>
  <c r="H217" i="18"/>
  <c r="G154" i="18"/>
  <c r="C379" i="18" s="1"/>
  <c r="D154" i="18"/>
  <c r="C298" i="18" s="1"/>
  <c r="C154" i="18"/>
  <c r="C271" i="18" s="1"/>
  <c r="B154" i="18"/>
  <c r="C244" i="18" s="1"/>
  <c r="G153" i="18"/>
  <c r="C378" i="18" s="1"/>
  <c r="D153" i="18"/>
  <c r="C297" i="18" s="1"/>
  <c r="C153" i="18"/>
  <c r="C270" i="18" s="1"/>
  <c r="B153" i="18"/>
  <c r="C243" i="18" s="1"/>
  <c r="G152" i="18"/>
  <c r="C377" i="18" s="1"/>
  <c r="D152" i="18"/>
  <c r="C296" i="18" s="1"/>
  <c r="C152" i="18"/>
  <c r="C269" i="18" s="1"/>
  <c r="B152" i="18"/>
  <c r="C242" i="18" s="1"/>
  <c r="G151" i="18"/>
  <c r="C376" i="18" s="1"/>
  <c r="D151" i="18"/>
  <c r="C295" i="18" s="1"/>
  <c r="C151" i="18"/>
  <c r="C268" i="18" s="1"/>
  <c r="B151" i="18"/>
  <c r="C241" i="18" s="1"/>
  <c r="G150" i="18"/>
  <c r="C375" i="18" s="1"/>
  <c r="D150" i="18"/>
  <c r="C294" i="18" s="1"/>
  <c r="C150" i="18"/>
  <c r="C267" i="18" s="1"/>
  <c r="B150" i="18"/>
  <c r="C240" i="18" s="1"/>
  <c r="G149" i="18"/>
  <c r="C374" i="18" s="1"/>
  <c r="D149" i="18"/>
  <c r="C293" i="18" s="1"/>
  <c r="C149" i="18"/>
  <c r="C266" i="18" s="1"/>
  <c r="B149" i="18"/>
  <c r="C239" i="18" s="1"/>
  <c r="G148" i="18"/>
  <c r="C373" i="18" s="1"/>
  <c r="D148" i="18"/>
  <c r="C292" i="18" s="1"/>
  <c r="C148" i="18"/>
  <c r="C265" i="18" s="1"/>
  <c r="B148" i="18"/>
  <c r="C238" i="18" s="1"/>
  <c r="G147" i="18"/>
  <c r="C372" i="18" s="1"/>
  <c r="D147" i="18"/>
  <c r="C291" i="18" s="1"/>
  <c r="C147" i="18"/>
  <c r="C264" i="18" s="1"/>
  <c r="B147" i="18"/>
  <c r="C237" i="18" s="1"/>
  <c r="A1" i="18"/>
  <c r="B58" i="17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E48" i="11"/>
  <c r="D48" i="11"/>
  <c r="C48" i="11"/>
  <c r="B48" i="11"/>
  <c r="E47" i="11"/>
  <c r="D47" i="11"/>
  <c r="C47" i="11"/>
  <c r="B47" i="11"/>
  <c r="E46" i="11"/>
  <c r="D46" i="11"/>
  <c r="C46" i="11"/>
  <c r="B46" i="11"/>
  <c r="E45" i="11"/>
  <c r="D45" i="11"/>
  <c r="C45" i="11"/>
  <c r="B45" i="11"/>
  <c r="E44" i="11"/>
  <c r="D44" i="11"/>
  <c r="C44" i="11"/>
  <c r="B44" i="11"/>
  <c r="E43" i="11"/>
  <c r="D43" i="11"/>
  <c r="C43" i="11"/>
  <c r="B43" i="11"/>
  <c r="E42" i="11"/>
  <c r="D42" i="11"/>
  <c r="C42" i="11"/>
  <c r="B42" i="11"/>
  <c r="A1" i="11"/>
  <c r="B99" i="10"/>
  <c r="B79" i="10"/>
  <c r="B10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 s="1"/>
  <c r="K30" i="9"/>
  <c r="C58" i="9" s="1"/>
  <c r="K29" i="9"/>
  <c r="C57" i="9" s="1"/>
  <c r="K28" i="9"/>
  <c r="C56" i="9" s="1"/>
  <c r="K27" i="9"/>
  <c r="C55" i="9" s="1"/>
  <c r="K26" i="9"/>
  <c r="C54" i="9" s="1"/>
  <c r="K25" i="9"/>
  <c r="C53" i="9" s="1"/>
  <c r="K24" i="9"/>
  <c r="C52" i="9" s="1"/>
  <c r="K23" i="9"/>
  <c r="C51" i="9" s="1"/>
  <c r="K22" i="9"/>
  <c r="C50" i="9" s="1"/>
  <c r="K21" i="9"/>
  <c r="C49" i="9" s="1"/>
  <c r="K20" i="9"/>
  <c r="C48" i="9" s="1"/>
  <c r="K19" i="9"/>
  <c r="C47" i="9" s="1"/>
  <c r="K18" i="9"/>
  <c r="C46" i="9" s="1"/>
  <c r="K17" i="9"/>
  <c r="C45" i="9" s="1"/>
  <c r="K16" i="9"/>
  <c r="C44" i="9" s="1"/>
  <c r="K15" i="9"/>
  <c r="C43" i="9" s="1"/>
  <c r="K14" i="9"/>
  <c r="C42" i="9" s="1"/>
  <c r="K13" i="9"/>
  <c r="C41" i="9" s="1"/>
  <c r="A1" i="9"/>
  <c r="A1" i="8"/>
  <c r="B652" i="7"/>
  <c r="B651" i="7"/>
  <c r="B650" i="7"/>
  <c r="B649" i="7"/>
  <c r="B636" i="7"/>
  <c r="E636" i="7" s="1"/>
  <c r="B255" i="7"/>
  <c r="D255" i="7" s="1"/>
  <c r="B254" i="7"/>
  <c r="D254" i="7" s="1"/>
  <c r="B253" i="7"/>
  <c r="B252" i="7"/>
  <c r="C252" i="7" s="1"/>
  <c r="B251" i="7"/>
  <c r="C251" i="7" s="1"/>
  <c r="B250" i="7"/>
  <c r="C250" i="7" s="1"/>
  <c r="B249" i="7"/>
  <c r="B248" i="7"/>
  <c r="C248" i="7" s="1"/>
  <c r="B247" i="7"/>
  <c r="C247" i="7" s="1"/>
  <c r="C234" i="7"/>
  <c r="C233" i="7"/>
  <c r="C232" i="7"/>
  <c r="B76" i="7"/>
  <c r="B75" i="7"/>
  <c r="B74" i="7"/>
  <c r="B73" i="7"/>
  <c r="B72" i="7"/>
  <c r="B34" i="7"/>
  <c r="B33" i="7"/>
  <c r="B32" i="7"/>
  <c r="B31" i="7"/>
  <c r="B30" i="7"/>
  <c r="B29" i="7"/>
  <c r="B28" i="7"/>
  <c r="B27" i="7"/>
  <c r="B26" i="7"/>
  <c r="B13" i="7"/>
  <c r="D253" i="7" s="1"/>
  <c r="A1" i="7"/>
  <c r="G288" i="6"/>
  <c r="B288" i="6"/>
  <c r="F318" i="19" s="1"/>
  <c r="B287" i="6"/>
  <c r="F317" i="19" s="1"/>
  <c r="G285" i="6"/>
  <c r="B285" i="6"/>
  <c r="I285" i="6" s="1"/>
  <c r="B284" i="6"/>
  <c r="H284" i="6" s="1"/>
  <c r="G282" i="6"/>
  <c r="B282" i="6"/>
  <c r="F312" i="19" s="1"/>
  <c r="B281" i="6"/>
  <c r="F311" i="19" s="1"/>
  <c r="G279" i="6"/>
  <c r="B279" i="6"/>
  <c r="H279" i="6" s="1"/>
  <c r="B278" i="6"/>
  <c r="H278" i="6" s="1"/>
  <c r="G276" i="6"/>
  <c r="B276" i="6"/>
  <c r="F306" i="19" s="1"/>
  <c r="G275" i="6"/>
  <c r="B275" i="6"/>
  <c r="F305" i="19" s="1"/>
  <c r="B274" i="6"/>
  <c r="F304" i="19" s="1"/>
  <c r="G272" i="6"/>
  <c r="B272" i="6"/>
  <c r="F272" i="6" s="1"/>
  <c r="G271" i="6"/>
  <c r="B271" i="6"/>
  <c r="H271" i="6" s="1"/>
  <c r="B270" i="6"/>
  <c r="H270" i="6" s="1"/>
  <c r="G268" i="6"/>
  <c r="B268" i="6"/>
  <c r="F268" i="6" s="1"/>
  <c r="B267" i="6"/>
  <c r="I267" i="6" s="1"/>
  <c r="G265" i="6"/>
  <c r="B265" i="6"/>
  <c r="I265" i="6" s="1"/>
  <c r="G264" i="6"/>
  <c r="B264" i="6"/>
  <c r="F264" i="6" s="1"/>
  <c r="B263" i="6"/>
  <c r="I263" i="6" s="1"/>
  <c r="B261" i="6"/>
  <c r="I261" i="6" s="1"/>
  <c r="B260" i="6"/>
  <c r="I260" i="6" s="1"/>
  <c r="B259" i="6"/>
  <c r="I259" i="6" s="1"/>
  <c r="B257" i="6"/>
  <c r="I257" i="6" s="1"/>
  <c r="B256" i="6"/>
  <c r="I256" i="6" s="1"/>
  <c r="B255" i="6"/>
  <c r="I255" i="6" s="1"/>
  <c r="B253" i="6"/>
  <c r="I253" i="6" s="1"/>
  <c r="B252" i="6"/>
  <c r="I252" i="6" s="1"/>
  <c r="B251" i="6"/>
  <c r="I251" i="6" s="1"/>
  <c r="B249" i="6"/>
  <c r="I249" i="6" s="1"/>
  <c r="B248" i="6"/>
  <c r="I248" i="6" s="1"/>
  <c r="B247" i="6"/>
  <c r="I247" i="6" s="1"/>
  <c r="B245" i="6"/>
  <c r="I245" i="6" s="1"/>
  <c r="B244" i="6"/>
  <c r="I244" i="6" s="1"/>
  <c r="B243" i="6"/>
  <c r="I243" i="6" s="1"/>
  <c r="B241" i="6"/>
  <c r="F241" i="6" s="1"/>
  <c r="B240" i="6"/>
  <c r="F240" i="6" s="1"/>
  <c r="B238" i="6"/>
  <c r="F238" i="6" s="1"/>
  <c r="B237" i="6"/>
  <c r="F237" i="6" s="1"/>
  <c r="D314" i="6" s="1"/>
  <c r="D412" i="22" s="1"/>
  <c r="B235" i="6"/>
  <c r="F235" i="6" s="1"/>
  <c r="B234" i="6"/>
  <c r="F234" i="6" s="1"/>
  <c r="B233" i="6"/>
  <c r="F233" i="6" s="1"/>
  <c r="B231" i="6"/>
  <c r="I231" i="6" s="1"/>
  <c r="B230" i="6"/>
  <c r="I230" i="6" s="1"/>
  <c r="B229" i="6"/>
  <c r="I229" i="6" s="1"/>
  <c r="B227" i="6"/>
  <c r="I227" i="6" s="1"/>
  <c r="B226" i="6"/>
  <c r="I226" i="6" s="1"/>
  <c r="B225" i="6"/>
  <c r="I225" i="6" s="1"/>
  <c r="B223" i="6"/>
  <c r="I223" i="6" s="1"/>
  <c r="G310" i="6" s="1"/>
  <c r="B221" i="6"/>
  <c r="I221" i="6" s="1"/>
  <c r="G309" i="6" s="1"/>
  <c r="B219" i="6"/>
  <c r="I219" i="6" s="1"/>
  <c r="B218" i="6"/>
  <c r="I218" i="6" s="1"/>
  <c r="B217" i="6"/>
  <c r="I217" i="6" s="1"/>
  <c r="B215" i="6"/>
  <c r="I215" i="6" s="1"/>
  <c r="B214" i="6"/>
  <c r="I214" i="6" s="1"/>
  <c r="B213" i="6"/>
  <c r="I213" i="6" s="1"/>
  <c r="B211" i="6"/>
  <c r="I211" i="6" s="1"/>
  <c r="B210" i="6"/>
  <c r="I210" i="6" s="1"/>
  <c r="B209" i="6"/>
  <c r="I209" i="6" s="1"/>
  <c r="B207" i="6"/>
  <c r="I207" i="6" s="1"/>
  <c r="B206" i="6"/>
  <c r="I206" i="6" s="1"/>
  <c r="B205" i="6"/>
  <c r="I205" i="6" s="1"/>
  <c r="B203" i="6"/>
  <c r="I203" i="6" s="1"/>
  <c r="B202" i="6"/>
  <c r="I202" i="6" s="1"/>
  <c r="B201" i="6"/>
  <c r="I201" i="6" s="1"/>
  <c r="B199" i="6"/>
  <c r="I199" i="6" s="1"/>
  <c r="B198" i="6"/>
  <c r="I198" i="6" s="1"/>
  <c r="B197" i="6"/>
  <c r="I197" i="6" s="1"/>
  <c r="B195" i="6"/>
  <c r="I195" i="6" s="1"/>
  <c r="B194" i="6"/>
  <c r="I194" i="6" s="1"/>
  <c r="B193" i="6"/>
  <c r="I193" i="6" s="1"/>
  <c r="B37" i="6"/>
  <c r="B64" i="6" s="1"/>
  <c r="B36" i="6"/>
  <c r="B63" i="6" s="1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53" i="6" s="1"/>
  <c r="B25" i="6"/>
  <c r="B52" i="6" s="1"/>
  <c r="B24" i="6"/>
  <c r="B51" i="6" s="1"/>
  <c r="B23" i="6"/>
  <c r="B50" i="6" s="1"/>
  <c r="B22" i="6"/>
  <c r="B49" i="6" s="1"/>
  <c r="B21" i="6"/>
  <c r="B48" i="6" s="1"/>
  <c r="B20" i="6"/>
  <c r="B47" i="6" s="1"/>
  <c r="B19" i="6"/>
  <c r="B46" i="6" s="1"/>
  <c r="A1" i="6"/>
  <c r="B57" i="5"/>
  <c r="C92" i="5" s="1"/>
  <c r="B56" i="5"/>
  <c r="C91" i="5" s="1"/>
  <c r="B55" i="5"/>
  <c r="C79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A1" i="5"/>
  <c r="F101" i="4"/>
  <c r="C49" i="4"/>
  <c r="C50" i="4" s="1"/>
  <c r="B49" i="4"/>
  <c r="B64" i="4" s="1"/>
  <c r="D48" i="4"/>
  <c r="C48" i="4"/>
  <c r="C32" i="4"/>
  <c r="B31" i="4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B34" i="4" s="1"/>
  <c r="C35" i="4" s="1"/>
  <c r="D21" i="4"/>
  <c r="B33" i="4" s="1"/>
  <c r="C34" i="4" s="1"/>
  <c r="C21" i="4"/>
  <c r="B32" i="4" s="1"/>
  <c r="C33" i="4" s="1"/>
  <c r="B12" i="4"/>
  <c r="B131" i="5" s="1"/>
  <c r="A1" i="4"/>
  <c r="I227" i="3"/>
  <c r="C227" i="3"/>
  <c r="J226" i="3"/>
  <c r="H226" i="3"/>
  <c r="B226" i="3"/>
  <c r="I225" i="3"/>
  <c r="C225" i="3"/>
  <c r="J224" i="3"/>
  <c r="H224" i="3"/>
  <c r="B224" i="3"/>
  <c r="I223" i="3"/>
  <c r="C223" i="3"/>
  <c r="J222" i="3"/>
  <c r="H222" i="3"/>
  <c r="B222" i="3"/>
  <c r="I221" i="3"/>
  <c r="C221" i="3"/>
  <c r="J220" i="3"/>
  <c r="H220" i="3"/>
  <c r="B220" i="3"/>
  <c r="I219" i="3"/>
  <c r="C219" i="3"/>
  <c r="J218" i="3"/>
  <c r="B218" i="3"/>
  <c r="C217" i="3"/>
  <c r="H216" i="3"/>
  <c r="I215" i="3"/>
  <c r="J214" i="3"/>
  <c r="B214" i="3"/>
  <c r="C213" i="3"/>
  <c r="H212" i="3"/>
  <c r="I211" i="3"/>
  <c r="J210" i="3"/>
  <c r="B210" i="3"/>
  <c r="C209" i="3"/>
  <c r="H208" i="3"/>
  <c r="I207" i="3"/>
  <c r="J206" i="3"/>
  <c r="B206" i="3"/>
  <c r="C205" i="3"/>
  <c r="H204" i="3"/>
  <c r="I203" i="3"/>
  <c r="J202" i="3"/>
  <c r="B202" i="3"/>
  <c r="C201" i="3"/>
  <c r="J191" i="3"/>
  <c r="J227" i="3" s="1"/>
  <c r="I191" i="3"/>
  <c r="H191" i="3"/>
  <c r="H227" i="3" s="1"/>
  <c r="C191" i="3"/>
  <c r="B191" i="3"/>
  <c r="B227" i="3" s="1"/>
  <c r="J190" i="3"/>
  <c r="I190" i="3"/>
  <c r="I226" i="3" s="1"/>
  <c r="H190" i="3"/>
  <c r="C190" i="3"/>
  <c r="C226" i="3" s="1"/>
  <c r="B190" i="3"/>
  <c r="J189" i="3"/>
  <c r="J225" i="3" s="1"/>
  <c r="I189" i="3"/>
  <c r="H189" i="3"/>
  <c r="H225" i="3" s="1"/>
  <c r="C189" i="3"/>
  <c r="B189" i="3"/>
  <c r="B225" i="3" s="1"/>
  <c r="J188" i="3"/>
  <c r="I188" i="3"/>
  <c r="I224" i="3" s="1"/>
  <c r="H188" i="3"/>
  <c r="C188" i="3"/>
  <c r="C224" i="3" s="1"/>
  <c r="B188" i="3"/>
  <c r="J187" i="3"/>
  <c r="J223" i="3" s="1"/>
  <c r="I187" i="3"/>
  <c r="H187" i="3"/>
  <c r="H223" i="3" s="1"/>
  <c r="C187" i="3"/>
  <c r="B187" i="3"/>
  <c r="B223" i="3" s="1"/>
  <c r="J186" i="3"/>
  <c r="I186" i="3"/>
  <c r="I222" i="3" s="1"/>
  <c r="H186" i="3"/>
  <c r="C186" i="3"/>
  <c r="C222" i="3" s="1"/>
  <c r="B186" i="3"/>
  <c r="J185" i="3"/>
  <c r="J221" i="3" s="1"/>
  <c r="I185" i="3"/>
  <c r="H185" i="3"/>
  <c r="H221" i="3" s="1"/>
  <c r="C185" i="3"/>
  <c r="B185" i="3"/>
  <c r="B221" i="3" s="1"/>
  <c r="J184" i="3"/>
  <c r="I184" i="3"/>
  <c r="I220" i="3" s="1"/>
  <c r="H184" i="3"/>
  <c r="C184" i="3"/>
  <c r="C220" i="3" s="1"/>
  <c r="B184" i="3"/>
  <c r="J183" i="3"/>
  <c r="J219" i="3" s="1"/>
  <c r="I183" i="3"/>
  <c r="H183" i="3"/>
  <c r="H219" i="3" s="1"/>
  <c r="C183" i="3"/>
  <c r="B183" i="3"/>
  <c r="B219" i="3" s="1"/>
  <c r="J182" i="3"/>
  <c r="I182" i="3"/>
  <c r="I218" i="3" s="1"/>
  <c r="H182" i="3"/>
  <c r="H218" i="3" s="1"/>
  <c r="C182" i="3"/>
  <c r="C218" i="3" s="1"/>
  <c r="B182" i="3"/>
  <c r="J181" i="3"/>
  <c r="J217" i="3" s="1"/>
  <c r="I181" i="3"/>
  <c r="I217" i="3" s="1"/>
  <c r="H181" i="3"/>
  <c r="H217" i="3" s="1"/>
  <c r="C181" i="3"/>
  <c r="B181" i="3"/>
  <c r="B217" i="3" s="1"/>
  <c r="J180" i="3"/>
  <c r="J216" i="3" s="1"/>
  <c r="I180" i="3"/>
  <c r="I216" i="3" s="1"/>
  <c r="H180" i="3"/>
  <c r="C180" i="3"/>
  <c r="C216" i="3" s="1"/>
  <c r="B180" i="3"/>
  <c r="B216" i="3" s="1"/>
  <c r="J179" i="3"/>
  <c r="J215" i="3" s="1"/>
  <c r="I179" i="3"/>
  <c r="H179" i="3"/>
  <c r="H215" i="3" s="1"/>
  <c r="C179" i="3"/>
  <c r="C215" i="3" s="1"/>
  <c r="B179" i="3"/>
  <c r="B215" i="3" s="1"/>
  <c r="J178" i="3"/>
  <c r="I178" i="3"/>
  <c r="I214" i="3" s="1"/>
  <c r="H178" i="3"/>
  <c r="H214" i="3" s="1"/>
  <c r="C178" i="3"/>
  <c r="C214" i="3" s="1"/>
  <c r="B178" i="3"/>
  <c r="J177" i="3"/>
  <c r="J213" i="3" s="1"/>
  <c r="I177" i="3"/>
  <c r="I213" i="3" s="1"/>
  <c r="H177" i="3"/>
  <c r="H213" i="3" s="1"/>
  <c r="C177" i="3"/>
  <c r="B177" i="3"/>
  <c r="B213" i="3" s="1"/>
  <c r="J176" i="3"/>
  <c r="J212" i="3" s="1"/>
  <c r="I176" i="3"/>
  <c r="I212" i="3" s="1"/>
  <c r="H176" i="3"/>
  <c r="C176" i="3"/>
  <c r="C212" i="3" s="1"/>
  <c r="B176" i="3"/>
  <c r="B212" i="3" s="1"/>
  <c r="J175" i="3"/>
  <c r="J211" i="3" s="1"/>
  <c r="I175" i="3"/>
  <c r="H175" i="3"/>
  <c r="H211" i="3" s="1"/>
  <c r="C175" i="3"/>
  <c r="C211" i="3" s="1"/>
  <c r="B175" i="3"/>
  <c r="B211" i="3" s="1"/>
  <c r="J174" i="3"/>
  <c r="I174" i="3"/>
  <c r="I210" i="3" s="1"/>
  <c r="H174" i="3"/>
  <c r="H210" i="3" s="1"/>
  <c r="C174" i="3"/>
  <c r="C210" i="3" s="1"/>
  <c r="B174" i="3"/>
  <c r="J173" i="3"/>
  <c r="J209" i="3" s="1"/>
  <c r="I173" i="3"/>
  <c r="I209" i="3" s="1"/>
  <c r="H173" i="3"/>
  <c r="H209" i="3" s="1"/>
  <c r="C173" i="3"/>
  <c r="B173" i="3"/>
  <c r="B209" i="3" s="1"/>
  <c r="J172" i="3"/>
  <c r="J208" i="3" s="1"/>
  <c r="I172" i="3"/>
  <c r="I208" i="3" s="1"/>
  <c r="H172" i="3"/>
  <c r="C172" i="3"/>
  <c r="C208" i="3" s="1"/>
  <c r="B172" i="3"/>
  <c r="B208" i="3" s="1"/>
  <c r="J171" i="3"/>
  <c r="J207" i="3" s="1"/>
  <c r="I171" i="3"/>
  <c r="H171" i="3"/>
  <c r="H207" i="3" s="1"/>
  <c r="C171" i="3"/>
  <c r="C207" i="3" s="1"/>
  <c r="B171" i="3"/>
  <c r="B207" i="3" s="1"/>
  <c r="J170" i="3"/>
  <c r="I170" i="3"/>
  <c r="I206" i="3" s="1"/>
  <c r="H170" i="3"/>
  <c r="H206" i="3" s="1"/>
  <c r="C170" i="3"/>
  <c r="C206" i="3" s="1"/>
  <c r="B170" i="3"/>
  <c r="J169" i="3"/>
  <c r="J205" i="3" s="1"/>
  <c r="I169" i="3"/>
  <c r="I205" i="3" s="1"/>
  <c r="H169" i="3"/>
  <c r="H205" i="3" s="1"/>
  <c r="C169" i="3"/>
  <c r="B169" i="3"/>
  <c r="B205" i="3" s="1"/>
  <c r="J168" i="3"/>
  <c r="J204" i="3" s="1"/>
  <c r="I168" i="3"/>
  <c r="I204" i="3" s="1"/>
  <c r="H168" i="3"/>
  <c r="C168" i="3"/>
  <c r="C204" i="3" s="1"/>
  <c r="B168" i="3"/>
  <c r="B204" i="3" s="1"/>
  <c r="J167" i="3"/>
  <c r="J203" i="3" s="1"/>
  <c r="I167" i="3"/>
  <c r="H167" i="3"/>
  <c r="H203" i="3" s="1"/>
  <c r="C167" i="3"/>
  <c r="C203" i="3" s="1"/>
  <c r="B167" i="3"/>
  <c r="B203" i="3" s="1"/>
  <c r="J166" i="3"/>
  <c r="I166" i="3"/>
  <c r="I202" i="3" s="1"/>
  <c r="H166" i="3"/>
  <c r="H202" i="3" s="1"/>
  <c r="G166" i="3"/>
  <c r="G202" i="3" s="1"/>
  <c r="C166" i="3"/>
  <c r="C202" i="3" s="1"/>
  <c r="B166" i="3"/>
  <c r="J165" i="3"/>
  <c r="J201" i="3" s="1"/>
  <c r="I165" i="3"/>
  <c r="I201" i="3" s="1"/>
  <c r="H165" i="3"/>
  <c r="H201" i="3" s="1"/>
  <c r="C165" i="3"/>
  <c r="B165" i="3"/>
  <c r="B201" i="3" s="1"/>
  <c r="F153" i="3"/>
  <c r="G191" i="3" s="1"/>
  <c r="G227" i="3" s="1"/>
  <c r="B135" i="3"/>
  <c r="E101" i="4" s="1"/>
  <c r="B127" i="3"/>
  <c r="D100" i="4" s="1"/>
  <c r="B119" i="3"/>
  <c r="C99" i="4" s="1"/>
  <c r="B68" i="3"/>
  <c r="J77" i="3" s="1"/>
  <c r="B67" i="3"/>
  <c r="I77" i="3" s="1"/>
  <c r="B66" i="3"/>
  <c r="H77" i="3" s="1"/>
  <c r="B65" i="3"/>
  <c r="G77" i="3" s="1"/>
  <c r="B64" i="3"/>
  <c r="F77" i="3" s="1"/>
  <c r="B63" i="3"/>
  <c r="E77" i="3" s="1"/>
  <c r="B62" i="3"/>
  <c r="D77" i="3" s="1"/>
  <c r="B61" i="3"/>
  <c r="C77" i="3" s="1"/>
  <c r="I40" i="3"/>
  <c r="I39" i="3"/>
  <c r="B66" i="15" s="1"/>
  <c r="B81" i="15" s="1"/>
  <c r="B223" i="16" s="1"/>
  <c r="I38" i="3"/>
  <c r="B65" i="15" s="1"/>
  <c r="B80" i="15" s="1"/>
  <c r="B222" i="16" s="1"/>
  <c r="I37" i="3"/>
  <c r="I36" i="3"/>
  <c r="I35" i="3"/>
  <c r="B62" i="15" s="1"/>
  <c r="B77" i="15" s="1"/>
  <c r="B219" i="16" s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A1" i="3"/>
  <c r="F48" i="2"/>
  <c r="F47" i="2"/>
  <c r="F46" i="2"/>
  <c r="F45" i="2"/>
  <c r="F49" i="2" s="1"/>
  <c r="F42" i="2"/>
  <c r="F41" i="2"/>
  <c r="F40" i="2"/>
  <c r="F39" i="2"/>
  <c r="F38" i="2"/>
  <c r="F43" i="2" s="1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34" i="2" s="1"/>
  <c r="F20" i="2"/>
  <c r="F19" i="2"/>
  <c r="F18" i="2"/>
  <c r="F17" i="2"/>
  <c r="F16" i="2"/>
  <c r="F14" i="2"/>
  <c r="F13" i="2"/>
  <c r="F12" i="2"/>
  <c r="A1" i="2"/>
  <c r="A1" i="1"/>
  <c r="F325" i="6" l="1"/>
  <c r="F275" i="6"/>
  <c r="D281" i="6"/>
  <c r="D256" i="6"/>
  <c r="D260" i="6"/>
  <c r="D263" i="6"/>
  <c r="E279" i="6"/>
  <c r="H261" i="6"/>
  <c r="H281" i="6"/>
  <c r="I279" i="6"/>
  <c r="E271" i="6"/>
  <c r="E272" i="6"/>
  <c r="C274" i="6"/>
  <c r="G274" i="6" s="1"/>
  <c r="E324" i="6" s="1"/>
  <c r="E722" i="22" s="1"/>
  <c r="D275" i="6"/>
  <c r="D257" i="6"/>
  <c r="E274" i="6"/>
  <c r="F285" i="6"/>
  <c r="D315" i="6"/>
  <c r="D444" i="22" s="1"/>
  <c r="H257" i="6"/>
  <c r="H263" i="6"/>
  <c r="I271" i="6"/>
  <c r="I272" i="6"/>
  <c r="I274" i="6"/>
  <c r="C249" i="7"/>
  <c r="C253" i="7"/>
  <c r="B763" i="7" s="1"/>
  <c r="B84" i="11"/>
  <c r="C120" i="11" s="1"/>
  <c r="C84" i="11"/>
  <c r="D120" i="11" s="1"/>
  <c r="D84" i="11"/>
  <c r="E120" i="11" s="1"/>
  <c r="E84" i="11"/>
  <c r="F120" i="11" s="1"/>
  <c r="F84" i="11"/>
  <c r="G120" i="11" s="1"/>
  <c r="G84" i="11"/>
  <c r="H120" i="11" s="1"/>
  <c r="H84" i="11"/>
  <c r="I120" i="11" s="1"/>
  <c r="I84" i="11"/>
  <c r="J120" i="11" s="1"/>
  <c r="I63" i="21"/>
  <c r="I68" i="21"/>
  <c r="I108" i="21"/>
  <c r="K118" i="21"/>
  <c r="K132" i="21"/>
  <c r="I129" i="21"/>
  <c r="D313" i="6"/>
  <c r="D380" i="22" s="1"/>
  <c r="D171" i="24"/>
  <c r="G302" i="6"/>
  <c r="G306" i="6"/>
  <c r="G316" i="6"/>
  <c r="D259" i="6"/>
  <c r="H260" i="6"/>
  <c r="E264" i="6"/>
  <c r="D265" i="6"/>
  <c r="C270" i="6"/>
  <c r="G270" i="6" s="1"/>
  <c r="E323" i="6" s="1"/>
  <c r="C690" i="22" s="1"/>
  <c r="I270" i="6"/>
  <c r="F271" i="6"/>
  <c r="H275" i="6"/>
  <c r="C278" i="6"/>
  <c r="G278" i="6" s="1"/>
  <c r="E325" i="6" s="1"/>
  <c r="C754" i="22" s="1"/>
  <c r="I278" i="6"/>
  <c r="G325" i="6" s="1"/>
  <c r="D754" i="22" s="1"/>
  <c r="F279" i="6"/>
  <c r="E282" i="6"/>
  <c r="C284" i="6"/>
  <c r="G284" i="6" s="1"/>
  <c r="E327" i="6" s="1"/>
  <c r="C818" i="22" s="1"/>
  <c r="D285" i="6"/>
  <c r="G305" i="6"/>
  <c r="H259" i="6"/>
  <c r="F265" i="6"/>
  <c r="D270" i="6"/>
  <c r="D278" i="6"/>
  <c r="E284" i="6"/>
  <c r="D261" i="6"/>
  <c r="I264" i="6"/>
  <c r="G321" i="6" s="1"/>
  <c r="E270" i="6"/>
  <c r="C323" i="6" s="1"/>
  <c r="D271" i="6"/>
  <c r="E278" i="6"/>
  <c r="D279" i="6"/>
  <c r="I282" i="6"/>
  <c r="I284" i="6"/>
  <c r="G327" i="6" s="1"/>
  <c r="D818" i="22" s="1"/>
  <c r="H265" i="6"/>
  <c r="H285" i="6"/>
  <c r="F327" i="6" s="1"/>
  <c r="B237" i="3"/>
  <c r="B240" i="3"/>
  <c r="B244" i="3"/>
  <c r="B248" i="3"/>
  <c r="B252" i="3"/>
  <c r="B250" i="3"/>
  <c r="B262" i="3"/>
  <c r="B48" i="12" s="1"/>
  <c r="B40" i="16" s="1"/>
  <c r="B241" i="3"/>
  <c r="B245" i="3"/>
  <c r="B249" i="3"/>
  <c r="B253" i="3"/>
  <c r="B257" i="3"/>
  <c r="B43" i="12" s="1"/>
  <c r="B35" i="16" s="1"/>
  <c r="B261" i="3"/>
  <c r="B47" i="12" s="1"/>
  <c r="B238" i="3"/>
  <c r="B254" i="3"/>
  <c r="B256" i="3"/>
  <c r="B42" i="12" s="1"/>
  <c r="B34" i="16" s="1"/>
  <c r="B242" i="3"/>
  <c r="B258" i="3"/>
  <c r="B44" i="12" s="1"/>
  <c r="B36" i="16" s="1"/>
  <c r="B239" i="3"/>
  <c r="B243" i="3"/>
  <c r="B247" i="3"/>
  <c r="B251" i="3"/>
  <c r="B255" i="3"/>
  <c r="B259" i="3"/>
  <c r="B45" i="12" s="1"/>
  <c r="B263" i="3"/>
  <c r="B49" i="12" s="1"/>
  <c r="B246" i="3"/>
  <c r="B260" i="3"/>
  <c r="B46" i="12" s="1"/>
  <c r="B38" i="16" s="1"/>
  <c r="F152" i="3"/>
  <c r="G172" i="3"/>
  <c r="G208" i="3" s="1"/>
  <c r="G174" i="3"/>
  <c r="G210" i="3" s="1"/>
  <c r="G168" i="3"/>
  <c r="G204" i="3" s="1"/>
  <c r="G170" i="3"/>
  <c r="G206" i="3" s="1"/>
  <c r="G180" i="3"/>
  <c r="G216" i="3" s="1"/>
  <c r="G184" i="3"/>
  <c r="G220" i="3" s="1"/>
  <c r="D150" i="3"/>
  <c r="D191" i="3" s="1"/>
  <c r="D227" i="3" s="1"/>
  <c r="G176" i="3"/>
  <c r="G212" i="3" s="1"/>
  <c r="G188" i="3"/>
  <c r="G224" i="3" s="1"/>
  <c r="B50" i="4"/>
  <c r="E649" i="7"/>
  <c r="D661" i="7" s="1"/>
  <c r="E651" i="7"/>
  <c r="D663" i="7" s="1"/>
  <c r="B115" i="5"/>
  <c r="B112" i="5"/>
  <c r="K135" i="16" s="1"/>
  <c r="B110" i="5"/>
  <c r="D171" i="22" s="1"/>
  <c r="B126" i="5"/>
  <c r="K149" i="16" s="1"/>
  <c r="B130" i="5"/>
  <c r="E797" i="22" s="1"/>
  <c r="C131" i="5"/>
  <c r="L154" i="16" s="1"/>
  <c r="B116" i="5"/>
  <c r="K139" i="16" s="1"/>
  <c r="C111" i="5"/>
  <c r="C119" i="5"/>
  <c r="B117" i="5"/>
  <c r="K140" i="16" s="1"/>
  <c r="B127" i="5"/>
  <c r="C701" i="22" s="1"/>
  <c r="C132" i="5"/>
  <c r="L155" i="16" s="1"/>
  <c r="B114" i="5"/>
  <c r="D114" i="5" s="1"/>
  <c r="B122" i="5"/>
  <c r="B107" i="5"/>
  <c r="D79" i="22" s="1"/>
  <c r="B113" i="5"/>
  <c r="K136" i="16" s="1"/>
  <c r="B128" i="5"/>
  <c r="C114" i="5"/>
  <c r="B106" i="5"/>
  <c r="D106" i="5" s="1"/>
  <c r="C115" i="5"/>
  <c r="C123" i="5"/>
  <c r="B109" i="5"/>
  <c r="K132" i="16" s="1"/>
  <c r="B125" i="5"/>
  <c r="C637" i="22" s="1"/>
  <c r="B129" i="5"/>
  <c r="K152" i="16" s="1"/>
  <c r="C107" i="5"/>
  <c r="B118" i="5"/>
  <c r="E423" i="22" s="1"/>
  <c r="C127" i="5"/>
  <c r="F21" i="2"/>
  <c r="J263" i="3"/>
  <c r="J259" i="3"/>
  <c r="J255" i="3"/>
  <c r="J251" i="3"/>
  <c r="J247" i="3"/>
  <c r="J243" i="3"/>
  <c r="J239" i="3"/>
  <c r="J262" i="3"/>
  <c r="J258" i="3"/>
  <c r="J254" i="3"/>
  <c r="J250" i="3"/>
  <c r="J246" i="3"/>
  <c r="J242" i="3"/>
  <c r="J238" i="3"/>
  <c r="J261" i="3"/>
  <c r="J257" i="3"/>
  <c r="J253" i="3"/>
  <c r="J249" i="3"/>
  <c r="J245" i="3"/>
  <c r="J241" i="3"/>
  <c r="J237" i="3"/>
  <c r="J260" i="3"/>
  <c r="J256" i="3"/>
  <c r="J252" i="3"/>
  <c r="J248" i="3"/>
  <c r="J244" i="3"/>
  <c r="J240" i="3"/>
  <c r="D296" i="22"/>
  <c r="L137" i="16"/>
  <c r="C262" i="3"/>
  <c r="C258" i="3"/>
  <c r="C254" i="3"/>
  <c r="C250" i="3"/>
  <c r="C246" i="3"/>
  <c r="C242" i="3"/>
  <c r="C238" i="3"/>
  <c r="C261" i="3"/>
  <c r="C257" i="3"/>
  <c r="C253" i="3"/>
  <c r="C249" i="3"/>
  <c r="C245" i="3"/>
  <c r="C241" i="3"/>
  <c r="C237" i="3"/>
  <c r="C260" i="3"/>
  <c r="C256" i="3"/>
  <c r="C252" i="3"/>
  <c r="C248" i="3"/>
  <c r="C244" i="3"/>
  <c r="C240" i="3"/>
  <c r="C263" i="3"/>
  <c r="C259" i="3"/>
  <c r="C255" i="3"/>
  <c r="C251" i="3"/>
  <c r="C247" i="3"/>
  <c r="C243" i="3"/>
  <c r="C239" i="3"/>
  <c r="D263" i="3"/>
  <c r="H261" i="3"/>
  <c r="H257" i="3"/>
  <c r="H253" i="3"/>
  <c r="H249" i="3"/>
  <c r="H245" i="3"/>
  <c r="H241" i="3"/>
  <c r="H237" i="3"/>
  <c r="H260" i="3"/>
  <c r="H256" i="3"/>
  <c r="H252" i="3"/>
  <c r="H248" i="3"/>
  <c r="H244" i="3"/>
  <c r="H240" i="3"/>
  <c r="H263" i="3"/>
  <c r="H259" i="3"/>
  <c r="H255" i="3"/>
  <c r="H251" i="3"/>
  <c r="H247" i="3"/>
  <c r="H243" i="3"/>
  <c r="H239" i="3"/>
  <c r="H262" i="3"/>
  <c r="H258" i="3"/>
  <c r="H254" i="3"/>
  <c r="H250" i="3"/>
  <c r="H246" i="3"/>
  <c r="H242" i="3"/>
  <c r="H238" i="3"/>
  <c r="D50" i="4"/>
  <c r="C51" i="4"/>
  <c r="K133" i="16"/>
  <c r="C669" i="22"/>
  <c r="K153" i="16"/>
  <c r="C830" i="22"/>
  <c r="E359" i="22"/>
  <c r="G303" i="6"/>
  <c r="G307" i="6"/>
  <c r="G311" i="6"/>
  <c r="G317" i="6"/>
  <c r="G320" i="6"/>
  <c r="B758" i="7"/>
  <c r="G263" i="7"/>
  <c r="B762" i="7"/>
  <c r="W263" i="7"/>
  <c r="E391" i="22"/>
  <c r="K150" i="16"/>
  <c r="B23" i="12"/>
  <c r="B404" i="7"/>
  <c r="B27" i="12"/>
  <c r="B31" i="12"/>
  <c r="B35" i="12"/>
  <c r="B39" i="12"/>
  <c r="C763" i="7"/>
  <c r="AB263" i="7"/>
  <c r="B759" i="7"/>
  <c r="K263" i="7"/>
  <c r="C47" i="22"/>
  <c r="K129" i="16"/>
  <c r="G319" i="6"/>
  <c r="B760" i="7"/>
  <c r="O263" i="7"/>
  <c r="C764" i="7"/>
  <c r="AF263" i="7"/>
  <c r="I260" i="3"/>
  <c r="I256" i="3"/>
  <c r="I252" i="3"/>
  <c r="I248" i="3"/>
  <c r="I244" i="3"/>
  <c r="I240" i="3"/>
  <c r="I263" i="3"/>
  <c r="I259" i="3"/>
  <c r="I255" i="3"/>
  <c r="I251" i="3"/>
  <c r="I247" i="3"/>
  <c r="I243" i="3"/>
  <c r="I239" i="3"/>
  <c r="I262" i="3"/>
  <c r="I258" i="3"/>
  <c r="I254" i="3"/>
  <c r="I250" i="3"/>
  <c r="I246" i="3"/>
  <c r="I242" i="3"/>
  <c r="I238" i="3"/>
  <c r="I261" i="3"/>
  <c r="I257" i="3"/>
  <c r="I253" i="3"/>
  <c r="I249" i="3"/>
  <c r="I245" i="3"/>
  <c r="I241" i="3"/>
  <c r="I237" i="3"/>
  <c r="E733" i="22"/>
  <c r="K151" i="16"/>
  <c r="D128" i="5"/>
  <c r="G246" i="3"/>
  <c r="G242" i="3"/>
  <c r="G238" i="3"/>
  <c r="G260" i="3"/>
  <c r="G256" i="3"/>
  <c r="G252" i="3"/>
  <c r="G248" i="3"/>
  <c r="G244" i="3"/>
  <c r="G240" i="3"/>
  <c r="G263" i="3"/>
  <c r="C829" i="22"/>
  <c r="K154" i="16"/>
  <c r="B80" i="4"/>
  <c r="C139" i="22"/>
  <c r="E327" i="22"/>
  <c r="K138" i="16"/>
  <c r="D115" i="5"/>
  <c r="K148" i="16"/>
  <c r="C765" i="22"/>
  <c r="D129" i="5"/>
  <c r="D231" i="22"/>
  <c r="B25" i="12"/>
  <c r="C220" i="7"/>
  <c r="B29" i="12"/>
  <c r="B33" i="12"/>
  <c r="B37" i="12"/>
  <c r="B41" i="12"/>
  <c r="G304" i="6"/>
  <c r="G308" i="6"/>
  <c r="G312" i="6"/>
  <c r="G318" i="6"/>
  <c r="B757" i="7"/>
  <c r="C263" i="7"/>
  <c r="B761" i="7"/>
  <c r="S263" i="7"/>
  <c r="C765" i="7"/>
  <c r="AJ263" i="7"/>
  <c r="D171" i="3"/>
  <c r="D207" i="3" s="1"/>
  <c r="D243" i="3" s="1"/>
  <c r="D179" i="3"/>
  <c r="D215" i="3" s="1"/>
  <c r="D251" i="3" s="1"/>
  <c r="F15" i="2"/>
  <c r="E151" i="3"/>
  <c r="G165" i="3"/>
  <c r="G201" i="3" s="1"/>
  <c r="G237" i="3" s="1"/>
  <c r="F166" i="3"/>
  <c r="F202" i="3" s="1"/>
  <c r="F238" i="3" s="1"/>
  <c r="D168" i="3"/>
  <c r="D204" i="3" s="1"/>
  <c r="D240" i="3" s="1"/>
  <c r="G169" i="3"/>
  <c r="G205" i="3" s="1"/>
  <c r="G241" i="3" s="1"/>
  <c r="F170" i="3"/>
  <c r="F206" i="3" s="1"/>
  <c r="F242" i="3" s="1"/>
  <c r="D172" i="3"/>
  <c r="D208" i="3" s="1"/>
  <c r="D244" i="3" s="1"/>
  <c r="G173" i="3"/>
  <c r="G209" i="3" s="1"/>
  <c r="G245" i="3" s="1"/>
  <c r="F174" i="3"/>
  <c r="F210" i="3" s="1"/>
  <c r="F246" i="3" s="1"/>
  <c r="D176" i="3"/>
  <c r="D212" i="3" s="1"/>
  <c r="D248" i="3" s="1"/>
  <c r="G177" i="3"/>
  <c r="G213" i="3" s="1"/>
  <c r="G249" i="3" s="1"/>
  <c r="F178" i="3"/>
  <c r="F214" i="3" s="1"/>
  <c r="F250" i="3" s="1"/>
  <c r="D180" i="3"/>
  <c r="D216" i="3" s="1"/>
  <c r="D252" i="3" s="1"/>
  <c r="G181" i="3"/>
  <c r="G217" i="3" s="1"/>
  <c r="G253" i="3" s="1"/>
  <c r="F182" i="3"/>
  <c r="F218" i="3" s="1"/>
  <c r="F254" i="3" s="1"/>
  <c r="D184" i="3"/>
  <c r="D220" i="3" s="1"/>
  <c r="D256" i="3" s="1"/>
  <c r="G185" i="3"/>
  <c r="G221" i="3" s="1"/>
  <c r="G257" i="3" s="1"/>
  <c r="F186" i="3"/>
  <c r="F222" i="3" s="1"/>
  <c r="F258" i="3" s="1"/>
  <c r="D188" i="3"/>
  <c r="D224" i="3" s="1"/>
  <c r="D260" i="3" s="1"/>
  <c r="G189" i="3"/>
  <c r="G225" i="3" s="1"/>
  <c r="G261" i="3" s="1"/>
  <c r="F190" i="3"/>
  <c r="F226" i="3" s="1"/>
  <c r="F262" i="3" s="1"/>
  <c r="D49" i="4"/>
  <c r="C106" i="5"/>
  <c r="C110" i="5"/>
  <c r="C118" i="5"/>
  <c r="B121" i="5"/>
  <c r="C122" i="5"/>
  <c r="C126" i="5"/>
  <c r="D126" i="5" s="1"/>
  <c r="C130" i="5"/>
  <c r="D130" i="5" s="1"/>
  <c r="C193" i="6"/>
  <c r="G193" i="6" s="1"/>
  <c r="C194" i="6"/>
  <c r="G194" i="6" s="1"/>
  <c r="C195" i="6"/>
  <c r="G195" i="6" s="1"/>
  <c r="C197" i="6"/>
  <c r="G197" i="6" s="1"/>
  <c r="C198" i="6"/>
  <c r="G198" i="6" s="1"/>
  <c r="C199" i="6"/>
  <c r="G199" i="6" s="1"/>
  <c r="C201" i="6"/>
  <c r="C202" i="6"/>
  <c r="C203" i="6"/>
  <c r="C205" i="6"/>
  <c r="G205" i="6" s="1"/>
  <c r="C206" i="6"/>
  <c r="G206" i="6" s="1"/>
  <c r="C207" i="6"/>
  <c r="G207" i="6" s="1"/>
  <c r="C209" i="6"/>
  <c r="G209" i="6" s="1"/>
  <c r="C210" i="6"/>
  <c r="G210" i="6" s="1"/>
  <c r="C211" i="6"/>
  <c r="G211" i="6" s="1"/>
  <c r="C213" i="6"/>
  <c r="C214" i="6"/>
  <c r="C215" i="6"/>
  <c r="C217" i="6"/>
  <c r="G217" i="6" s="1"/>
  <c r="C218" i="6"/>
  <c r="G218" i="6" s="1"/>
  <c r="C219" i="6"/>
  <c r="G219" i="6" s="1"/>
  <c r="C221" i="6"/>
  <c r="G221" i="6" s="1"/>
  <c r="E309" i="6" s="1"/>
  <c r="C223" i="6"/>
  <c r="G223" i="6" s="1"/>
  <c r="E310" i="6" s="1"/>
  <c r="C225" i="6"/>
  <c r="G225" i="6" s="1"/>
  <c r="C226" i="6"/>
  <c r="G226" i="6" s="1"/>
  <c r="C227" i="6"/>
  <c r="G227" i="6" s="1"/>
  <c r="C229" i="6"/>
  <c r="G229" i="6" s="1"/>
  <c r="C230" i="6"/>
  <c r="G230" i="6" s="1"/>
  <c r="C231" i="6"/>
  <c r="G231" i="6" s="1"/>
  <c r="C233" i="6"/>
  <c r="G233" i="6" s="1"/>
  <c r="C234" i="6"/>
  <c r="G234" i="6" s="1"/>
  <c r="C235" i="6"/>
  <c r="G235" i="6" s="1"/>
  <c r="C237" i="6"/>
  <c r="G237" i="6" s="1"/>
  <c r="C238" i="6"/>
  <c r="G238" i="6" s="1"/>
  <c r="C240" i="6"/>
  <c r="G240" i="6" s="1"/>
  <c r="C241" i="6"/>
  <c r="G241" i="6" s="1"/>
  <c r="C243" i="6"/>
  <c r="C244" i="6"/>
  <c r="C245" i="6"/>
  <c r="C247" i="6"/>
  <c r="C248" i="6"/>
  <c r="C249" i="6"/>
  <c r="C251" i="6"/>
  <c r="C252" i="6"/>
  <c r="C253" i="6"/>
  <c r="C255" i="6"/>
  <c r="C256" i="6"/>
  <c r="C257" i="6"/>
  <c r="C259" i="6"/>
  <c r="C260" i="6"/>
  <c r="C261" i="6"/>
  <c r="C263" i="6"/>
  <c r="G263" i="6" s="1"/>
  <c r="E321" i="6" s="1"/>
  <c r="C626" i="22" s="1"/>
  <c r="D264" i="6"/>
  <c r="B321" i="6" s="1"/>
  <c r="B626" i="22" s="1"/>
  <c r="H264" i="6"/>
  <c r="E265" i="6"/>
  <c r="E267" i="6"/>
  <c r="C300" i="19"/>
  <c r="D300" i="19"/>
  <c r="F300" i="19"/>
  <c r="F270" i="6"/>
  <c r="C301" i="19"/>
  <c r="F301" i="19"/>
  <c r="D301" i="19"/>
  <c r="D272" i="6"/>
  <c r="H272" i="6"/>
  <c r="F323" i="6" s="1"/>
  <c r="D274" i="6"/>
  <c r="H274" i="6"/>
  <c r="E275" i="6"/>
  <c r="I275" i="6"/>
  <c r="F276" i="6"/>
  <c r="C308" i="19"/>
  <c r="D308" i="19"/>
  <c r="F308" i="19"/>
  <c r="F278" i="6"/>
  <c r="D309" i="19"/>
  <c r="C309" i="19"/>
  <c r="F309" i="19"/>
  <c r="C281" i="6"/>
  <c r="G281" i="6" s="1"/>
  <c r="E326" i="6" s="1"/>
  <c r="E786" i="22" s="1"/>
  <c r="D282" i="6"/>
  <c r="B326" i="6" s="1"/>
  <c r="B786" i="22" s="1"/>
  <c r="H282" i="6"/>
  <c r="F326" i="6" s="1"/>
  <c r="D284" i="6"/>
  <c r="B327" i="6" s="1"/>
  <c r="E285" i="6"/>
  <c r="C327" i="6" s="1"/>
  <c r="E287" i="6"/>
  <c r="I287" i="6"/>
  <c r="F288" i="6"/>
  <c r="C13" i="7"/>
  <c r="C26" i="7"/>
  <c r="B43" i="7" s="1"/>
  <c r="B334" i="7" s="1"/>
  <c r="C27" i="7"/>
  <c r="B44" i="7" s="1"/>
  <c r="C28" i="7"/>
  <c r="B45" i="7" s="1"/>
  <c r="B316" i="7" s="1"/>
  <c r="C29" i="7"/>
  <c r="B46" i="7" s="1"/>
  <c r="B335" i="7" s="1"/>
  <c r="C30" i="7"/>
  <c r="B47" i="7" s="1"/>
  <c r="C31" i="7"/>
  <c r="B48" i="7" s="1"/>
  <c r="B317" i="7" s="1"/>
  <c r="C32" i="7"/>
  <c r="B49" i="7" s="1"/>
  <c r="C33" i="7"/>
  <c r="B50" i="7" s="1"/>
  <c r="C34" i="7"/>
  <c r="B51" i="7" s="1"/>
  <c r="E247" i="7"/>
  <c r="E248" i="7"/>
  <c r="E249" i="7"/>
  <c r="E250" i="7"/>
  <c r="E251" i="7"/>
  <c r="E252" i="7"/>
  <c r="E253" i="7"/>
  <c r="E254" i="7"/>
  <c r="E255" i="7"/>
  <c r="E652" i="7"/>
  <c r="D664" i="7" s="1"/>
  <c r="D165" i="3"/>
  <c r="D201" i="3" s="1"/>
  <c r="D237" i="3" s="1"/>
  <c r="F167" i="3"/>
  <c r="F203" i="3" s="1"/>
  <c r="F239" i="3" s="1"/>
  <c r="D169" i="3"/>
  <c r="D205" i="3" s="1"/>
  <c r="D241" i="3" s="1"/>
  <c r="F171" i="3"/>
  <c r="F207" i="3" s="1"/>
  <c r="F243" i="3" s="1"/>
  <c r="D173" i="3"/>
  <c r="D209" i="3" s="1"/>
  <c r="D245" i="3" s="1"/>
  <c r="F175" i="3"/>
  <c r="F211" i="3" s="1"/>
  <c r="F247" i="3" s="1"/>
  <c r="D177" i="3"/>
  <c r="D213" i="3" s="1"/>
  <c r="D249" i="3" s="1"/>
  <c r="G178" i="3"/>
  <c r="G214" i="3" s="1"/>
  <c r="G250" i="3" s="1"/>
  <c r="F179" i="3"/>
  <c r="F215" i="3" s="1"/>
  <c r="F251" i="3" s="1"/>
  <c r="D181" i="3"/>
  <c r="D217" i="3" s="1"/>
  <c r="D253" i="3" s="1"/>
  <c r="G182" i="3"/>
  <c r="G218" i="3" s="1"/>
  <c r="G254" i="3" s="1"/>
  <c r="F183" i="3"/>
  <c r="F219" i="3" s="1"/>
  <c r="F255" i="3" s="1"/>
  <c r="D185" i="3"/>
  <c r="D221" i="3" s="1"/>
  <c r="D257" i="3" s="1"/>
  <c r="G186" i="3"/>
  <c r="G222" i="3" s="1"/>
  <c r="G258" i="3" s="1"/>
  <c r="F187" i="3"/>
  <c r="F223" i="3" s="1"/>
  <c r="F259" i="3" s="1"/>
  <c r="D189" i="3"/>
  <c r="D225" i="3" s="1"/>
  <c r="D261" i="3" s="1"/>
  <c r="G190" i="3"/>
  <c r="G226" i="3" s="1"/>
  <c r="G262" i="3" s="1"/>
  <c r="F191" i="3"/>
  <c r="F227" i="3" s="1"/>
  <c r="F263" i="3" s="1"/>
  <c r="B108" i="5"/>
  <c r="C109" i="5"/>
  <c r="C113" i="5"/>
  <c r="D113" i="5" s="1"/>
  <c r="C117" i="5"/>
  <c r="B120" i="5"/>
  <c r="C121" i="5"/>
  <c r="B124" i="5"/>
  <c r="C125" i="5"/>
  <c r="D125" i="5" s="1"/>
  <c r="C129" i="5"/>
  <c r="B132" i="5"/>
  <c r="B24" i="12"/>
  <c r="B28" i="12"/>
  <c r="B32" i="12"/>
  <c r="B61" i="13" s="1"/>
  <c r="B36" i="12"/>
  <c r="B65" i="13" s="1"/>
  <c r="B11" i="15" s="1"/>
  <c r="B23" i="15" s="1"/>
  <c r="B211" i="16" s="1"/>
  <c r="B40" i="12"/>
  <c r="D193" i="6"/>
  <c r="H193" i="6"/>
  <c r="D194" i="6"/>
  <c r="H194" i="6"/>
  <c r="D195" i="6"/>
  <c r="H195" i="6"/>
  <c r="D197" i="6"/>
  <c r="H197" i="6"/>
  <c r="D198" i="6"/>
  <c r="H198" i="6"/>
  <c r="D199" i="6"/>
  <c r="H199" i="6"/>
  <c r="D201" i="6"/>
  <c r="H201" i="6"/>
  <c r="D202" i="6"/>
  <c r="H202" i="6"/>
  <c r="D203" i="6"/>
  <c r="H203" i="6"/>
  <c r="D205" i="6"/>
  <c r="H205" i="6"/>
  <c r="D206" i="6"/>
  <c r="H206" i="6"/>
  <c r="D207" i="6"/>
  <c r="H207" i="6"/>
  <c r="D209" i="6"/>
  <c r="H209" i="6"/>
  <c r="D210" i="6"/>
  <c r="H210" i="6"/>
  <c r="D211" i="6"/>
  <c r="H211" i="6"/>
  <c r="D213" i="6"/>
  <c r="H213" i="6"/>
  <c r="D214" i="6"/>
  <c r="H214" i="6"/>
  <c r="D215" i="6"/>
  <c r="H215" i="6"/>
  <c r="D217" i="6"/>
  <c r="H217" i="6"/>
  <c r="D218" i="6"/>
  <c r="H218" i="6"/>
  <c r="D219" i="6"/>
  <c r="H219" i="6"/>
  <c r="D221" i="6"/>
  <c r="B309" i="6" s="1"/>
  <c r="H221" i="6"/>
  <c r="F309" i="6" s="1"/>
  <c r="D223" i="6"/>
  <c r="B310" i="6" s="1"/>
  <c r="H223" i="6"/>
  <c r="F310" i="6" s="1"/>
  <c r="D225" i="6"/>
  <c r="H225" i="6"/>
  <c r="D226" i="6"/>
  <c r="H226" i="6"/>
  <c r="D227" i="6"/>
  <c r="H227" i="6"/>
  <c r="D229" i="6"/>
  <c r="H229" i="6"/>
  <c r="D230" i="6"/>
  <c r="H230" i="6"/>
  <c r="D231" i="6"/>
  <c r="H231" i="6"/>
  <c r="D233" i="6"/>
  <c r="H233" i="6"/>
  <c r="D234" i="6"/>
  <c r="H234" i="6"/>
  <c r="D235" i="6"/>
  <c r="H235" i="6"/>
  <c r="D237" i="6"/>
  <c r="H237" i="6"/>
  <c r="D238" i="6"/>
  <c r="H238" i="6"/>
  <c r="D240" i="6"/>
  <c r="H240" i="6"/>
  <c r="D241" i="6"/>
  <c r="H241" i="6"/>
  <c r="D243" i="6"/>
  <c r="H243" i="6"/>
  <c r="D244" i="6"/>
  <c r="H244" i="6"/>
  <c r="D245" i="6"/>
  <c r="H245" i="6"/>
  <c r="D247" i="6"/>
  <c r="H247" i="6"/>
  <c r="D248" i="6"/>
  <c r="H248" i="6"/>
  <c r="D249" i="6"/>
  <c r="H249" i="6"/>
  <c r="D251" i="6"/>
  <c r="H251" i="6"/>
  <c r="D252" i="6"/>
  <c r="H252" i="6"/>
  <c r="D253" i="6"/>
  <c r="H253" i="6"/>
  <c r="D255" i="6"/>
  <c r="H255" i="6"/>
  <c r="H256" i="6"/>
  <c r="G297" i="19"/>
  <c r="C297" i="19"/>
  <c r="D297" i="19"/>
  <c r="F297" i="19"/>
  <c r="F267" i="6"/>
  <c r="D322" i="6" s="1"/>
  <c r="D298" i="19"/>
  <c r="C298" i="19"/>
  <c r="G298" i="19"/>
  <c r="F298" i="19"/>
  <c r="H80" i="20"/>
  <c r="G129" i="21"/>
  <c r="G140" i="21"/>
  <c r="H41" i="20"/>
  <c r="F287" i="6"/>
  <c r="D328" i="6" s="1"/>
  <c r="D850" i="22" s="1"/>
  <c r="G141" i="21"/>
  <c r="H84" i="20"/>
  <c r="D13" i="7"/>
  <c r="D26" i="7" s="1"/>
  <c r="C43" i="7" s="1"/>
  <c r="C334" i="7" s="1"/>
  <c r="D29" i="7"/>
  <c r="C46" i="7" s="1"/>
  <c r="C335" i="7" s="1"/>
  <c r="C223" i="7"/>
  <c r="D166" i="3"/>
  <c r="D202" i="3" s="1"/>
  <c r="D238" i="3" s="1"/>
  <c r="G167" i="3"/>
  <c r="G203" i="3" s="1"/>
  <c r="G239" i="3" s="1"/>
  <c r="F168" i="3"/>
  <c r="F204" i="3" s="1"/>
  <c r="F240" i="3" s="1"/>
  <c r="D170" i="3"/>
  <c r="D206" i="3" s="1"/>
  <c r="D242" i="3" s="1"/>
  <c r="G171" i="3"/>
  <c r="G207" i="3" s="1"/>
  <c r="G243" i="3" s="1"/>
  <c r="F172" i="3"/>
  <c r="F208" i="3" s="1"/>
  <c r="F244" i="3" s="1"/>
  <c r="D174" i="3"/>
  <c r="D210" i="3" s="1"/>
  <c r="D246" i="3" s="1"/>
  <c r="G175" i="3"/>
  <c r="G211" i="3" s="1"/>
  <c r="G247" i="3" s="1"/>
  <c r="F176" i="3"/>
  <c r="F212" i="3" s="1"/>
  <c r="F248" i="3" s="1"/>
  <c r="D178" i="3"/>
  <c r="D214" i="3" s="1"/>
  <c r="D250" i="3" s="1"/>
  <c r="G179" i="3"/>
  <c r="G215" i="3" s="1"/>
  <c r="G251" i="3" s="1"/>
  <c r="F180" i="3"/>
  <c r="F216" i="3" s="1"/>
  <c r="F252" i="3" s="1"/>
  <c r="D182" i="3"/>
  <c r="D218" i="3" s="1"/>
  <c r="D254" i="3" s="1"/>
  <c r="G183" i="3"/>
  <c r="G219" i="3" s="1"/>
  <c r="G255" i="3" s="1"/>
  <c r="F184" i="3"/>
  <c r="F220" i="3" s="1"/>
  <c r="F256" i="3" s="1"/>
  <c r="D186" i="3"/>
  <c r="D222" i="3" s="1"/>
  <c r="D258" i="3" s="1"/>
  <c r="G187" i="3"/>
  <c r="G223" i="3" s="1"/>
  <c r="G259" i="3" s="1"/>
  <c r="F188" i="3"/>
  <c r="F224" i="3" s="1"/>
  <c r="F260" i="3" s="1"/>
  <c r="D190" i="3"/>
  <c r="D226" i="3" s="1"/>
  <c r="D262" i="3" s="1"/>
  <c r="B45" i="5"/>
  <c r="C108" i="5"/>
  <c r="B111" i="5"/>
  <c r="D111" i="5" s="1"/>
  <c r="C112" i="5"/>
  <c r="C116" i="5"/>
  <c r="D116" i="5" s="1"/>
  <c r="B119" i="5"/>
  <c r="C120" i="5"/>
  <c r="B123" i="5"/>
  <c r="D123" i="5" s="1"/>
  <c r="C124" i="5"/>
  <c r="C128" i="5"/>
  <c r="E193" i="6"/>
  <c r="E194" i="6"/>
  <c r="E195" i="6"/>
  <c r="E197" i="6"/>
  <c r="E198" i="6"/>
  <c r="E199" i="6"/>
  <c r="E201" i="6"/>
  <c r="E202" i="6"/>
  <c r="E203" i="6"/>
  <c r="E205" i="6"/>
  <c r="E206" i="6"/>
  <c r="E207" i="6"/>
  <c r="E209" i="6"/>
  <c r="E210" i="6"/>
  <c r="E211" i="6"/>
  <c r="E213" i="6"/>
  <c r="E214" i="6"/>
  <c r="E215" i="6"/>
  <c r="E217" i="6"/>
  <c r="E218" i="6"/>
  <c r="E219" i="6"/>
  <c r="E221" i="6"/>
  <c r="C309" i="6" s="1"/>
  <c r="C252" i="22" s="1"/>
  <c r="E223" i="6"/>
  <c r="C310" i="6" s="1"/>
  <c r="C284" i="22" s="1"/>
  <c r="E225" i="6"/>
  <c r="E226" i="6"/>
  <c r="E227" i="6"/>
  <c r="E229" i="6"/>
  <c r="E230" i="6"/>
  <c r="E231" i="6"/>
  <c r="E233" i="6"/>
  <c r="I233" i="6"/>
  <c r="E234" i="6"/>
  <c r="I234" i="6"/>
  <c r="E235" i="6"/>
  <c r="I235" i="6"/>
  <c r="E237" i="6"/>
  <c r="I237" i="6"/>
  <c r="E238" i="6"/>
  <c r="I238" i="6"/>
  <c r="E240" i="6"/>
  <c r="I240" i="6"/>
  <c r="E241" i="6"/>
  <c r="I241" i="6"/>
  <c r="E243" i="6"/>
  <c r="E244" i="6"/>
  <c r="E245" i="6"/>
  <c r="E247" i="6"/>
  <c r="E248" i="6"/>
  <c r="E249" i="6"/>
  <c r="E251" i="6"/>
  <c r="E252" i="6"/>
  <c r="E253" i="6"/>
  <c r="E255" i="6"/>
  <c r="E256" i="6"/>
  <c r="E257" i="6"/>
  <c r="E259" i="6"/>
  <c r="E260" i="6"/>
  <c r="E261" i="6"/>
  <c r="E263" i="6"/>
  <c r="F295" i="19"/>
  <c r="D295" i="19"/>
  <c r="C295" i="19"/>
  <c r="G295" i="19"/>
  <c r="C267" i="6"/>
  <c r="G267" i="6" s="1"/>
  <c r="E322" i="6" s="1"/>
  <c r="C658" i="22" s="1"/>
  <c r="D268" i="6"/>
  <c r="H268" i="6"/>
  <c r="G127" i="21"/>
  <c r="H37" i="20"/>
  <c r="F274" i="6"/>
  <c r="D324" i="6" s="1"/>
  <c r="D722" i="22" s="1"/>
  <c r="G128" i="21"/>
  <c r="H59" i="20"/>
  <c r="D276" i="6"/>
  <c r="H276" i="6"/>
  <c r="E281" i="6"/>
  <c r="C326" i="6" s="1"/>
  <c r="C786" i="22" s="1"/>
  <c r="I281" i="6"/>
  <c r="F282" i="6"/>
  <c r="C314" i="19"/>
  <c r="F314" i="19"/>
  <c r="D314" i="19"/>
  <c r="F284" i="6"/>
  <c r="F315" i="19"/>
  <c r="D315" i="19"/>
  <c r="C315" i="19"/>
  <c r="C287" i="6"/>
  <c r="G287" i="6" s="1"/>
  <c r="E328" i="6" s="1"/>
  <c r="D288" i="6"/>
  <c r="H288" i="6"/>
  <c r="E13" i="7"/>
  <c r="C254" i="7"/>
  <c r="C255" i="7"/>
  <c r="E650" i="7"/>
  <c r="D662" i="7" s="1"/>
  <c r="D167" i="3"/>
  <c r="D203" i="3" s="1"/>
  <c r="D239" i="3" s="1"/>
  <c r="D175" i="3"/>
  <c r="D211" i="3" s="1"/>
  <c r="D247" i="3" s="1"/>
  <c r="F181" i="3"/>
  <c r="F217" i="3" s="1"/>
  <c r="F253" i="3" s="1"/>
  <c r="D183" i="3"/>
  <c r="D219" i="3" s="1"/>
  <c r="D255" i="3" s="1"/>
  <c r="F185" i="3"/>
  <c r="F221" i="3" s="1"/>
  <c r="F257" i="3" s="1"/>
  <c r="D187" i="3"/>
  <c r="D223" i="3" s="1"/>
  <c r="D259" i="3" s="1"/>
  <c r="D80" i="22"/>
  <c r="L130" i="16"/>
  <c r="D295" i="22"/>
  <c r="K137" i="16"/>
  <c r="E328" i="22"/>
  <c r="L138" i="16"/>
  <c r="E456" i="22"/>
  <c r="L142" i="16"/>
  <c r="C702" i="22"/>
  <c r="L150" i="16"/>
  <c r="B26" i="12"/>
  <c r="B55" i="13" s="1"/>
  <c r="B405" i="7"/>
  <c r="B30" i="12"/>
  <c r="B59" i="13" s="1"/>
  <c r="B34" i="12"/>
  <c r="B63" i="13" s="1"/>
  <c r="B9" i="15" s="1"/>
  <c r="B21" i="15" s="1"/>
  <c r="B209" i="16" s="1"/>
  <c r="B38" i="12"/>
  <c r="B67" i="13" s="1"/>
  <c r="F223" i="19"/>
  <c r="D223" i="19"/>
  <c r="G223" i="19"/>
  <c r="C223" i="19"/>
  <c r="F193" i="6"/>
  <c r="D224" i="19"/>
  <c r="G224" i="19"/>
  <c r="C224" i="19"/>
  <c r="F224" i="19"/>
  <c r="F194" i="6"/>
  <c r="F225" i="19"/>
  <c r="D225" i="19"/>
  <c r="G225" i="19"/>
  <c r="C225" i="19"/>
  <c r="F195" i="6"/>
  <c r="D227" i="19"/>
  <c r="G227" i="19"/>
  <c r="F227" i="19"/>
  <c r="F197" i="6"/>
  <c r="F228" i="19"/>
  <c r="D228" i="19"/>
  <c r="G228" i="19"/>
  <c r="F198" i="6"/>
  <c r="D229" i="19"/>
  <c r="G229" i="19"/>
  <c r="F229" i="19"/>
  <c r="F199" i="6"/>
  <c r="F231" i="19"/>
  <c r="D231" i="19"/>
  <c r="G231" i="19"/>
  <c r="C231" i="19"/>
  <c r="F201" i="6"/>
  <c r="D232" i="19"/>
  <c r="G232" i="19"/>
  <c r="C232" i="19"/>
  <c r="F232" i="19"/>
  <c r="F202" i="6"/>
  <c r="F233" i="19"/>
  <c r="D233" i="19"/>
  <c r="G233" i="19"/>
  <c r="C233" i="19"/>
  <c r="F203" i="6"/>
  <c r="D235" i="19"/>
  <c r="G235" i="19"/>
  <c r="C235" i="19"/>
  <c r="F235" i="19"/>
  <c r="F205" i="6"/>
  <c r="F236" i="19"/>
  <c r="D236" i="19"/>
  <c r="G236" i="19"/>
  <c r="C236" i="19"/>
  <c r="F206" i="6"/>
  <c r="D237" i="19"/>
  <c r="G237" i="19"/>
  <c r="C237" i="19"/>
  <c r="F237" i="19"/>
  <c r="F207" i="6"/>
  <c r="F239" i="19"/>
  <c r="D239" i="19"/>
  <c r="G239" i="19"/>
  <c r="F209" i="6"/>
  <c r="D240" i="19"/>
  <c r="G240" i="19"/>
  <c r="F240" i="19"/>
  <c r="F210" i="6"/>
  <c r="F241" i="19"/>
  <c r="D241" i="19"/>
  <c r="G241" i="19"/>
  <c r="F211" i="6"/>
  <c r="D243" i="19"/>
  <c r="G243" i="19"/>
  <c r="C243" i="19"/>
  <c r="F243" i="19"/>
  <c r="F213" i="6"/>
  <c r="F244" i="19"/>
  <c r="D244" i="19"/>
  <c r="G244" i="19"/>
  <c r="C244" i="19"/>
  <c r="F214" i="6"/>
  <c r="D245" i="19"/>
  <c r="G245" i="19"/>
  <c r="C245" i="19"/>
  <c r="F245" i="19"/>
  <c r="F215" i="6"/>
  <c r="F247" i="19"/>
  <c r="D247" i="19"/>
  <c r="G247" i="19"/>
  <c r="F217" i="6"/>
  <c r="D248" i="19"/>
  <c r="G248" i="19"/>
  <c r="F248" i="19"/>
  <c r="F218" i="6"/>
  <c r="F249" i="19"/>
  <c r="D249" i="19"/>
  <c r="G249" i="19"/>
  <c r="F219" i="6"/>
  <c r="D251" i="19"/>
  <c r="G251" i="19"/>
  <c r="F251" i="19"/>
  <c r="F221" i="6"/>
  <c r="D309" i="6" s="1"/>
  <c r="F253" i="19"/>
  <c r="D253" i="19"/>
  <c r="G253" i="19"/>
  <c r="F223" i="6"/>
  <c r="D310" i="6" s="1"/>
  <c r="G255" i="19"/>
  <c r="F255" i="19"/>
  <c r="F225" i="6"/>
  <c r="F256" i="19"/>
  <c r="G256" i="19"/>
  <c r="F226" i="6"/>
  <c r="G257" i="19"/>
  <c r="F257" i="19"/>
  <c r="F227" i="6"/>
  <c r="F259" i="19"/>
  <c r="G259" i="19"/>
  <c r="F229" i="6"/>
  <c r="G260" i="19"/>
  <c r="F260" i="19"/>
  <c r="F230" i="6"/>
  <c r="F261" i="19"/>
  <c r="G261" i="19"/>
  <c r="F231" i="6"/>
  <c r="G273" i="19"/>
  <c r="C273" i="19"/>
  <c r="F273" i="19"/>
  <c r="D273" i="19"/>
  <c r="F243" i="6"/>
  <c r="F274" i="19"/>
  <c r="D274" i="19"/>
  <c r="C274" i="19"/>
  <c r="G274" i="19"/>
  <c r="F244" i="6"/>
  <c r="G275" i="19"/>
  <c r="C275" i="19"/>
  <c r="D275" i="19"/>
  <c r="F275" i="19"/>
  <c r="F245" i="6"/>
  <c r="D277" i="19"/>
  <c r="C277" i="19"/>
  <c r="G277" i="19"/>
  <c r="F277" i="19"/>
  <c r="F247" i="6"/>
  <c r="G278" i="19"/>
  <c r="C278" i="19"/>
  <c r="D278" i="19"/>
  <c r="F278" i="19"/>
  <c r="F248" i="6"/>
  <c r="C279" i="19"/>
  <c r="G279" i="19"/>
  <c r="F279" i="19"/>
  <c r="D279" i="19"/>
  <c r="F249" i="6"/>
  <c r="G281" i="19"/>
  <c r="C281" i="19"/>
  <c r="F281" i="19"/>
  <c r="D281" i="19"/>
  <c r="F251" i="6"/>
  <c r="G282" i="19"/>
  <c r="F282" i="19"/>
  <c r="D282" i="19"/>
  <c r="C282" i="19"/>
  <c r="F252" i="6"/>
  <c r="G283" i="19"/>
  <c r="C283" i="19"/>
  <c r="F283" i="19"/>
  <c r="D283" i="19"/>
  <c r="F253" i="6"/>
  <c r="F285" i="19"/>
  <c r="D285" i="19"/>
  <c r="C285" i="19"/>
  <c r="G285" i="19"/>
  <c r="F255" i="6"/>
  <c r="G286" i="19"/>
  <c r="C286" i="19"/>
  <c r="D286" i="19"/>
  <c r="F286" i="19"/>
  <c r="F256" i="6"/>
  <c r="D287" i="19"/>
  <c r="C287" i="19"/>
  <c r="G287" i="19"/>
  <c r="F287" i="19"/>
  <c r="F257" i="6"/>
  <c r="G289" i="19"/>
  <c r="F289" i="19"/>
  <c r="F259" i="6"/>
  <c r="G290" i="19"/>
  <c r="F290" i="19"/>
  <c r="F260" i="6"/>
  <c r="G291" i="19"/>
  <c r="F291" i="19"/>
  <c r="F261" i="6"/>
  <c r="G293" i="19"/>
  <c r="F293" i="19"/>
  <c r="D293" i="19"/>
  <c r="C293" i="19"/>
  <c r="F263" i="6"/>
  <c r="G294" i="19"/>
  <c r="C294" i="19"/>
  <c r="F294" i="19"/>
  <c r="D294" i="19"/>
  <c r="D267" i="6"/>
  <c r="H267" i="6"/>
  <c r="E268" i="6"/>
  <c r="I268" i="6"/>
  <c r="G322" i="6" s="1"/>
  <c r="C302" i="19"/>
  <c r="F302" i="19"/>
  <c r="D302" i="19"/>
  <c r="E276" i="6"/>
  <c r="I276" i="6"/>
  <c r="G134" i="21"/>
  <c r="H39" i="20"/>
  <c r="F281" i="6"/>
  <c r="G135" i="21"/>
  <c r="H82" i="20"/>
  <c r="D287" i="6"/>
  <c r="H287" i="6"/>
  <c r="E288" i="6"/>
  <c r="I288" i="6"/>
  <c r="D247" i="7"/>
  <c r="D248" i="7"/>
  <c r="D249" i="7"/>
  <c r="D250" i="7"/>
  <c r="D251" i="7"/>
  <c r="D252" i="7"/>
  <c r="C636" i="7"/>
  <c r="C649" i="7" s="1"/>
  <c r="B661" i="7" s="1"/>
  <c r="C652" i="7"/>
  <c r="B664" i="7" s="1"/>
  <c r="D636" i="7"/>
  <c r="D649" i="7"/>
  <c r="C661" i="7" s="1"/>
  <c r="D650" i="7"/>
  <c r="C662" i="7" s="1"/>
  <c r="D651" i="7"/>
  <c r="C663" i="7" s="1"/>
  <c r="D652" i="7"/>
  <c r="C664" i="7" s="1"/>
  <c r="B52" i="13"/>
  <c r="B53" i="13"/>
  <c r="B54" i="13"/>
  <c r="B56" i="13"/>
  <c r="B57" i="13"/>
  <c r="B58" i="13"/>
  <c r="B60" i="13"/>
  <c r="B62" i="13"/>
  <c r="B64" i="13"/>
  <c r="B10" i="15" s="1"/>
  <c r="B22" i="15" s="1"/>
  <c r="B210" i="16" s="1"/>
  <c r="B66" i="13"/>
  <c r="B68" i="13"/>
  <c r="B69" i="13"/>
  <c r="B70" i="13"/>
  <c r="C58" i="11"/>
  <c r="D94" i="11" s="1"/>
  <c r="G58" i="11"/>
  <c r="H94" i="11" s="1"/>
  <c r="C59" i="11"/>
  <c r="D95" i="11" s="1"/>
  <c r="G59" i="11"/>
  <c r="H95" i="11" s="1"/>
  <c r="C60" i="11"/>
  <c r="D96" i="11" s="1"/>
  <c r="G60" i="11"/>
  <c r="H96" i="11" s="1"/>
  <c r="C61" i="11"/>
  <c r="D97" i="11" s="1"/>
  <c r="G61" i="11"/>
  <c r="H97" i="11" s="1"/>
  <c r="C62" i="11"/>
  <c r="D98" i="11" s="1"/>
  <c r="G62" i="11"/>
  <c r="H98" i="11" s="1"/>
  <c r="C63" i="11"/>
  <c r="D99" i="11" s="1"/>
  <c r="G63" i="11"/>
  <c r="H99" i="11" s="1"/>
  <c r="C64" i="11"/>
  <c r="D100" i="11" s="1"/>
  <c r="G64" i="11"/>
  <c r="H100" i="11" s="1"/>
  <c r="C65" i="11"/>
  <c r="D101" i="11" s="1"/>
  <c r="G65" i="11"/>
  <c r="H101" i="11" s="1"/>
  <c r="C66" i="11"/>
  <c r="D102" i="11" s="1"/>
  <c r="G66" i="11"/>
  <c r="H102" i="11" s="1"/>
  <c r="C67" i="11"/>
  <c r="D103" i="11" s="1"/>
  <c r="G67" i="11"/>
  <c r="H103" i="11" s="1"/>
  <c r="C68" i="11"/>
  <c r="D104" i="11" s="1"/>
  <c r="G68" i="11"/>
  <c r="H104" i="11" s="1"/>
  <c r="C69" i="11"/>
  <c r="D105" i="11" s="1"/>
  <c r="G69" i="11"/>
  <c r="H105" i="11" s="1"/>
  <c r="C70" i="11"/>
  <c r="D106" i="11" s="1"/>
  <c r="G70" i="11"/>
  <c r="H106" i="11" s="1"/>
  <c r="C71" i="11"/>
  <c r="D107" i="11" s="1"/>
  <c r="G71" i="11"/>
  <c r="H107" i="11" s="1"/>
  <c r="C72" i="11"/>
  <c r="D108" i="11" s="1"/>
  <c r="G72" i="11"/>
  <c r="H108" i="11" s="1"/>
  <c r="C73" i="11"/>
  <c r="D109" i="11" s="1"/>
  <c r="G73" i="11"/>
  <c r="H109" i="11" s="1"/>
  <c r="C74" i="11"/>
  <c r="D110" i="11" s="1"/>
  <c r="G74" i="11"/>
  <c r="H110" i="11" s="1"/>
  <c r="C75" i="11"/>
  <c r="D111" i="11" s="1"/>
  <c r="G75" i="11"/>
  <c r="H111" i="11" s="1"/>
  <c r="C76" i="11"/>
  <c r="D112" i="11" s="1"/>
  <c r="G76" i="11"/>
  <c r="H112" i="11" s="1"/>
  <c r="C77" i="11"/>
  <c r="D113" i="11" s="1"/>
  <c r="G77" i="11"/>
  <c r="H113" i="11" s="1"/>
  <c r="C78" i="11"/>
  <c r="D114" i="11" s="1"/>
  <c r="G78" i="11"/>
  <c r="H114" i="11" s="1"/>
  <c r="C79" i="11"/>
  <c r="D115" i="11" s="1"/>
  <c r="G79" i="11"/>
  <c r="H115" i="11" s="1"/>
  <c r="C80" i="11"/>
  <c r="D116" i="11" s="1"/>
  <c r="G80" i="11"/>
  <c r="H116" i="11" s="1"/>
  <c r="C81" i="11"/>
  <c r="D117" i="11" s="1"/>
  <c r="G81" i="11"/>
  <c r="H117" i="11" s="1"/>
  <c r="C82" i="11"/>
  <c r="D118" i="11" s="1"/>
  <c r="G82" i="11"/>
  <c r="H118" i="11" s="1"/>
  <c r="C83" i="11"/>
  <c r="D119" i="11" s="1"/>
  <c r="G83" i="11"/>
  <c r="H119" i="11" s="1"/>
  <c r="D58" i="11"/>
  <c r="E94" i="11" s="1"/>
  <c r="H58" i="11"/>
  <c r="I94" i="11" s="1"/>
  <c r="D59" i="11"/>
  <c r="E95" i="11" s="1"/>
  <c r="H59" i="11"/>
  <c r="I95" i="11" s="1"/>
  <c r="D60" i="11"/>
  <c r="E96" i="11" s="1"/>
  <c r="H60" i="11"/>
  <c r="I96" i="11" s="1"/>
  <c r="D61" i="11"/>
  <c r="E97" i="11" s="1"/>
  <c r="H61" i="11"/>
  <c r="I97" i="11" s="1"/>
  <c r="D62" i="11"/>
  <c r="E98" i="11" s="1"/>
  <c r="H62" i="11"/>
  <c r="I98" i="11" s="1"/>
  <c r="D63" i="11"/>
  <c r="E99" i="11" s="1"/>
  <c r="H63" i="11"/>
  <c r="I99" i="11" s="1"/>
  <c r="D64" i="11"/>
  <c r="E100" i="11" s="1"/>
  <c r="H64" i="11"/>
  <c r="I100" i="11" s="1"/>
  <c r="D65" i="11"/>
  <c r="E101" i="11" s="1"/>
  <c r="H65" i="11"/>
  <c r="I101" i="11" s="1"/>
  <c r="D66" i="11"/>
  <c r="E102" i="11" s="1"/>
  <c r="H66" i="11"/>
  <c r="I102" i="11" s="1"/>
  <c r="D67" i="11"/>
  <c r="E103" i="11" s="1"/>
  <c r="H67" i="11"/>
  <c r="I103" i="11" s="1"/>
  <c r="D68" i="11"/>
  <c r="E104" i="11" s="1"/>
  <c r="H68" i="11"/>
  <c r="I104" i="11" s="1"/>
  <c r="D69" i="11"/>
  <c r="E105" i="11" s="1"/>
  <c r="H69" i="11"/>
  <c r="I105" i="11" s="1"/>
  <c r="D70" i="11"/>
  <c r="E106" i="11" s="1"/>
  <c r="H70" i="11"/>
  <c r="I106" i="11" s="1"/>
  <c r="D71" i="11"/>
  <c r="E107" i="11" s="1"/>
  <c r="H71" i="11"/>
  <c r="I107" i="11" s="1"/>
  <c r="D72" i="11"/>
  <c r="E108" i="11" s="1"/>
  <c r="H72" i="11"/>
  <c r="I108" i="11" s="1"/>
  <c r="D73" i="11"/>
  <c r="E109" i="11" s="1"/>
  <c r="H73" i="11"/>
  <c r="I109" i="11" s="1"/>
  <c r="D74" i="11"/>
  <c r="E110" i="11" s="1"/>
  <c r="H74" i="11"/>
  <c r="I110" i="11" s="1"/>
  <c r="D75" i="11"/>
  <c r="E111" i="11" s="1"/>
  <c r="H75" i="11"/>
  <c r="I111" i="11" s="1"/>
  <c r="D76" i="11"/>
  <c r="E112" i="11" s="1"/>
  <c r="H76" i="11"/>
  <c r="I112" i="11" s="1"/>
  <c r="D77" i="11"/>
  <c r="E113" i="11" s="1"/>
  <c r="H77" i="11"/>
  <c r="I113" i="11" s="1"/>
  <c r="D78" i="11"/>
  <c r="E114" i="11" s="1"/>
  <c r="H78" i="11"/>
  <c r="I114" i="11" s="1"/>
  <c r="D79" i="11"/>
  <c r="E115" i="11" s="1"/>
  <c r="H79" i="11"/>
  <c r="I115" i="11" s="1"/>
  <c r="D80" i="11"/>
  <c r="E116" i="11" s="1"/>
  <c r="H80" i="11"/>
  <c r="I116" i="11" s="1"/>
  <c r="D81" i="11"/>
  <c r="E117" i="11" s="1"/>
  <c r="H81" i="11"/>
  <c r="I117" i="11" s="1"/>
  <c r="D82" i="11"/>
  <c r="E118" i="11" s="1"/>
  <c r="H82" i="11"/>
  <c r="I118" i="11" s="1"/>
  <c r="D83" i="11"/>
  <c r="E119" i="11" s="1"/>
  <c r="H83" i="11"/>
  <c r="I119" i="11" s="1"/>
  <c r="B63" i="15"/>
  <c r="B78" i="15" s="1"/>
  <c r="B220" i="16" s="1"/>
  <c r="B67" i="15"/>
  <c r="B82" i="15" s="1"/>
  <c r="B224" i="16" s="1"/>
  <c r="E58" i="11"/>
  <c r="F94" i="11" s="1"/>
  <c r="I58" i="11"/>
  <c r="J94" i="11" s="1"/>
  <c r="E59" i="11"/>
  <c r="F95" i="11" s="1"/>
  <c r="I59" i="11"/>
  <c r="J95" i="11" s="1"/>
  <c r="E60" i="11"/>
  <c r="F96" i="11" s="1"/>
  <c r="I60" i="11"/>
  <c r="J96" i="11" s="1"/>
  <c r="E61" i="11"/>
  <c r="F97" i="11" s="1"/>
  <c r="I61" i="11"/>
  <c r="J97" i="11" s="1"/>
  <c r="E62" i="11"/>
  <c r="F98" i="11" s="1"/>
  <c r="I62" i="11"/>
  <c r="J98" i="11" s="1"/>
  <c r="E63" i="11"/>
  <c r="F99" i="11" s="1"/>
  <c r="I63" i="11"/>
  <c r="J99" i="11" s="1"/>
  <c r="E64" i="11"/>
  <c r="F100" i="11" s="1"/>
  <c r="I64" i="11"/>
  <c r="J100" i="11" s="1"/>
  <c r="E65" i="11"/>
  <c r="F101" i="11" s="1"/>
  <c r="I65" i="11"/>
  <c r="J101" i="11" s="1"/>
  <c r="E66" i="11"/>
  <c r="F102" i="11" s="1"/>
  <c r="I66" i="11"/>
  <c r="J102" i="11" s="1"/>
  <c r="E67" i="11"/>
  <c r="F103" i="11" s="1"/>
  <c r="I67" i="11"/>
  <c r="J103" i="11" s="1"/>
  <c r="E68" i="11"/>
  <c r="F104" i="11" s="1"/>
  <c r="I68" i="11"/>
  <c r="J104" i="11" s="1"/>
  <c r="E69" i="11"/>
  <c r="F105" i="11" s="1"/>
  <c r="I69" i="11"/>
  <c r="J105" i="11" s="1"/>
  <c r="E70" i="11"/>
  <c r="F106" i="11" s="1"/>
  <c r="I70" i="11"/>
  <c r="J106" i="11" s="1"/>
  <c r="E71" i="11"/>
  <c r="F107" i="11" s="1"/>
  <c r="I71" i="11"/>
  <c r="J107" i="11" s="1"/>
  <c r="E72" i="11"/>
  <c r="F108" i="11" s="1"/>
  <c r="I72" i="11"/>
  <c r="J108" i="11" s="1"/>
  <c r="E73" i="11"/>
  <c r="F109" i="11" s="1"/>
  <c r="I73" i="11"/>
  <c r="J109" i="11" s="1"/>
  <c r="E74" i="11"/>
  <c r="F110" i="11" s="1"/>
  <c r="I74" i="11"/>
  <c r="J110" i="11" s="1"/>
  <c r="E75" i="11"/>
  <c r="F111" i="11" s="1"/>
  <c r="I75" i="11"/>
  <c r="J111" i="11" s="1"/>
  <c r="E76" i="11"/>
  <c r="F112" i="11" s="1"/>
  <c r="I76" i="11"/>
  <c r="J112" i="11" s="1"/>
  <c r="E77" i="11"/>
  <c r="F113" i="11" s="1"/>
  <c r="I77" i="11"/>
  <c r="J113" i="11" s="1"/>
  <c r="E78" i="11"/>
  <c r="F114" i="11" s="1"/>
  <c r="I78" i="11"/>
  <c r="J114" i="11" s="1"/>
  <c r="E79" i="11"/>
  <c r="F115" i="11" s="1"/>
  <c r="I79" i="11"/>
  <c r="J115" i="11" s="1"/>
  <c r="E80" i="11"/>
  <c r="F116" i="11" s="1"/>
  <c r="I80" i="11"/>
  <c r="J116" i="11" s="1"/>
  <c r="E81" i="11"/>
  <c r="F117" i="11" s="1"/>
  <c r="I81" i="11"/>
  <c r="J117" i="11" s="1"/>
  <c r="E82" i="11"/>
  <c r="F118" i="11" s="1"/>
  <c r="I82" i="11"/>
  <c r="J118" i="11" s="1"/>
  <c r="E83" i="11"/>
  <c r="F119" i="11" s="1"/>
  <c r="I83" i="11"/>
  <c r="J119" i="11" s="1"/>
  <c r="B64" i="15"/>
  <c r="B79" i="15" s="1"/>
  <c r="B221" i="16" s="1"/>
  <c r="B58" i="11"/>
  <c r="C94" i="11" s="1"/>
  <c r="F58" i="11"/>
  <c r="G94" i="11" s="1"/>
  <c r="B59" i="11"/>
  <c r="C95" i="11" s="1"/>
  <c r="F59" i="11"/>
  <c r="G95" i="11" s="1"/>
  <c r="B60" i="11"/>
  <c r="C96" i="11" s="1"/>
  <c r="F60" i="11"/>
  <c r="G96" i="11" s="1"/>
  <c r="B61" i="11"/>
  <c r="C97" i="11" s="1"/>
  <c r="F61" i="11"/>
  <c r="G97" i="11" s="1"/>
  <c r="B62" i="11"/>
  <c r="C98" i="11" s="1"/>
  <c r="F62" i="11"/>
  <c r="G98" i="11" s="1"/>
  <c r="B63" i="11"/>
  <c r="C99" i="11" s="1"/>
  <c r="F63" i="11"/>
  <c r="G99" i="11" s="1"/>
  <c r="B64" i="11"/>
  <c r="C100" i="11" s="1"/>
  <c r="F64" i="11"/>
  <c r="G100" i="11" s="1"/>
  <c r="B65" i="11"/>
  <c r="C101" i="11" s="1"/>
  <c r="F65" i="11"/>
  <c r="G101" i="11" s="1"/>
  <c r="B66" i="11"/>
  <c r="C102" i="11" s="1"/>
  <c r="F66" i="11"/>
  <c r="G102" i="11" s="1"/>
  <c r="B67" i="11"/>
  <c r="C103" i="11" s="1"/>
  <c r="F67" i="11"/>
  <c r="G103" i="11" s="1"/>
  <c r="B68" i="11"/>
  <c r="C104" i="11" s="1"/>
  <c r="F68" i="11"/>
  <c r="G104" i="11" s="1"/>
  <c r="B69" i="11"/>
  <c r="C105" i="11" s="1"/>
  <c r="F69" i="11"/>
  <c r="G105" i="11" s="1"/>
  <c r="B70" i="11"/>
  <c r="C106" i="11" s="1"/>
  <c r="F70" i="11"/>
  <c r="G106" i="11" s="1"/>
  <c r="B71" i="11"/>
  <c r="C107" i="11" s="1"/>
  <c r="F71" i="11"/>
  <c r="G107" i="11" s="1"/>
  <c r="B72" i="11"/>
  <c r="C108" i="11" s="1"/>
  <c r="F72" i="11"/>
  <c r="G108" i="11" s="1"/>
  <c r="B73" i="11"/>
  <c r="C109" i="11" s="1"/>
  <c r="F73" i="11"/>
  <c r="G109" i="11" s="1"/>
  <c r="B74" i="11"/>
  <c r="C110" i="11" s="1"/>
  <c r="F74" i="11"/>
  <c r="G110" i="11" s="1"/>
  <c r="B75" i="11"/>
  <c r="C111" i="11" s="1"/>
  <c r="F75" i="11"/>
  <c r="G111" i="11" s="1"/>
  <c r="B76" i="11"/>
  <c r="C112" i="11" s="1"/>
  <c r="F76" i="11"/>
  <c r="G112" i="11" s="1"/>
  <c r="B77" i="11"/>
  <c r="C113" i="11" s="1"/>
  <c r="F77" i="11"/>
  <c r="G113" i="11" s="1"/>
  <c r="B78" i="11"/>
  <c r="C114" i="11" s="1"/>
  <c r="F78" i="11"/>
  <c r="G114" i="11" s="1"/>
  <c r="B79" i="11"/>
  <c r="C115" i="11" s="1"/>
  <c r="F79" i="11"/>
  <c r="G115" i="11" s="1"/>
  <c r="B80" i="11"/>
  <c r="C116" i="11" s="1"/>
  <c r="F80" i="11"/>
  <c r="G116" i="11" s="1"/>
  <c r="B81" i="11"/>
  <c r="C117" i="11" s="1"/>
  <c r="F81" i="11"/>
  <c r="G117" i="11" s="1"/>
  <c r="B82" i="11"/>
  <c r="C118" i="11" s="1"/>
  <c r="F82" i="11"/>
  <c r="G118" i="11" s="1"/>
  <c r="B83" i="11"/>
  <c r="C119" i="11" s="1"/>
  <c r="F83" i="11"/>
  <c r="G119" i="11" s="1"/>
  <c r="D367" i="18"/>
  <c r="D368" i="18"/>
  <c r="D369" i="18"/>
  <c r="D370" i="18"/>
  <c r="D371" i="18"/>
  <c r="D372" i="18"/>
  <c r="D373" i="18"/>
  <c r="C156" i="21"/>
  <c r="H56" i="24"/>
  <c r="B156" i="21"/>
  <c r="I56" i="21"/>
  <c r="I67" i="21"/>
  <c r="I79" i="21"/>
  <c r="K82" i="21"/>
  <c r="I84" i="21"/>
  <c r="K87" i="21"/>
  <c r="I106" i="21"/>
  <c r="K109" i="21"/>
  <c r="K114" i="21"/>
  <c r="I117" i="21"/>
  <c r="K120" i="21"/>
  <c r="K125" i="21"/>
  <c r="I128" i="21"/>
  <c r="H80" i="24"/>
  <c r="K134" i="21"/>
  <c r="I135" i="21"/>
  <c r="H81" i="24"/>
  <c r="K141" i="21"/>
  <c r="I82" i="21"/>
  <c r="I120" i="21"/>
  <c r="H82" i="24"/>
  <c r="B144" i="24"/>
  <c r="B145" i="24"/>
  <c r="B143" i="24"/>
  <c r="F144" i="24"/>
  <c r="F145" i="24"/>
  <c r="F143" i="24"/>
  <c r="C147" i="24"/>
  <c r="C148" i="24"/>
  <c r="C149" i="24"/>
  <c r="G147" i="24"/>
  <c r="G148" i="24"/>
  <c r="G149" i="24"/>
  <c r="D152" i="24"/>
  <c r="D153" i="24"/>
  <c r="D151" i="24"/>
  <c r="E157" i="24"/>
  <c r="E155" i="24"/>
  <c r="E156" i="24"/>
  <c r="B160" i="24"/>
  <c r="B159" i="24"/>
  <c r="B161" i="24"/>
  <c r="F161" i="24"/>
  <c r="F160" i="24"/>
  <c r="F159" i="24"/>
  <c r="C164" i="24"/>
  <c r="C163" i="24"/>
  <c r="C165" i="24"/>
  <c r="G164" i="24"/>
  <c r="G163" i="24"/>
  <c r="G165" i="24"/>
  <c r="D167" i="24"/>
  <c r="D169" i="24"/>
  <c r="D168" i="24"/>
  <c r="B173" i="24"/>
  <c r="F173" i="24"/>
  <c r="C176" i="24"/>
  <c r="C177" i="24"/>
  <c r="C175" i="24"/>
  <c r="G176" i="24"/>
  <c r="G175" i="24"/>
  <c r="G177" i="24"/>
  <c r="D181" i="24"/>
  <c r="D180" i="24"/>
  <c r="D179" i="24"/>
  <c r="E184" i="24"/>
  <c r="E183" i="24"/>
  <c r="E185" i="24"/>
  <c r="B187" i="24"/>
  <c r="B188" i="24"/>
  <c r="F188" i="24"/>
  <c r="F187" i="24"/>
  <c r="C191" i="24"/>
  <c r="C190" i="24"/>
  <c r="G191" i="24"/>
  <c r="G190" i="24"/>
  <c r="B211" i="24"/>
  <c r="B209" i="24"/>
  <c r="B210" i="24"/>
  <c r="F211" i="24"/>
  <c r="F209" i="24"/>
  <c r="F210" i="24"/>
  <c r="C213" i="24"/>
  <c r="C215" i="24"/>
  <c r="C214" i="24"/>
  <c r="G213" i="24"/>
  <c r="G215" i="24"/>
  <c r="G214" i="24"/>
  <c r="D217" i="24"/>
  <c r="D218" i="24"/>
  <c r="E221" i="24"/>
  <c r="E220" i="24"/>
  <c r="E222" i="24"/>
  <c r="C224" i="24"/>
  <c r="C226" i="24"/>
  <c r="C225" i="24"/>
  <c r="G224" i="24"/>
  <c r="G226" i="24"/>
  <c r="G225" i="24"/>
  <c r="D228" i="24"/>
  <c r="D229" i="24"/>
  <c r="E232" i="24"/>
  <c r="E231" i="24"/>
  <c r="B234" i="24"/>
  <c r="B235" i="24"/>
  <c r="F234" i="24"/>
  <c r="F235" i="24"/>
  <c r="C145" i="24"/>
  <c r="C143" i="24"/>
  <c r="C144" i="24"/>
  <c r="G145" i="24"/>
  <c r="G143" i="24"/>
  <c r="G144" i="24"/>
  <c r="D147" i="24"/>
  <c r="D148" i="24"/>
  <c r="D149" i="24"/>
  <c r="E153" i="24"/>
  <c r="E151" i="24"/>
  <c r="E152" i="24"/>
  <c r="B157" i="24"/>
  <c r="B155" i="24"/>
  <c r="B156" i="24"/>
  <c r="F157" i="24"/>
  <c r="F155" i="24"/>
  <c r="F156" i="24"/>
  <c r="C159" i="24"/>
  <c r="C161" i="24"/>
  <c r="C160" i="24"/>
  <c r="G159" i="24"/>
  <c r="G160" i="24"/>
  <c r="G161" i="24"/>
  <c r="D165" i="24"/>
  <c r="D163" i="24"/>
  <c r="D164" i="24"/>
  <c r="E167" i="24"/>
  <c r="E169" i="24"/>
  <c r="E168" i="24"/>
  <c r="B171" i="24"/>
  <c r="F171" i="24"/>
  <c r="C173" i="24"/>
  <c r="G173" i="24"/>
  <c r="D177" i="24"/>
  <c r="D176" i="24"/>
  <c r="D175" i="24"/>
  <c r="E179" i="24"/>
  <c r="E180" i="24"/>
  <c r="E181" i="24"/>
  <c r="B185" i="24"/>
  <c r="B183" i="24"/>
  <c r="B184" i="24"/>
  <c r="D190" i="24"/>
  <c r="B195" i="24"/>
  <c r="B194" i="24"/>
  <c r="B193" i="24"/>
  <c r="F193" i="24"/>
  <c r="F195" i="24"/>
  <c r="F194" i="24"/>
  <c r="C198" i="24"/>
  <c r="C199" i="24"/>
  <c r="C197" i="24"/>
  <c r="G198" i="24"/>
  <c r="G197" i="24"/>
  <c r="G199" i="24"/>
  <c r="D203" i="24"/>
  <c r="D202" i="24"/>
  <c r="D201" i="24"/>
  <c r="E207" i="24"/>
  <c r="E206" i="24"/>
  <c r="E205" i="24"/>
  <c r="C210" i="24"/>
  <c r="C209" i="24"/>
  <c r="C211" i="24"/>
  <c r="G210" i="24"/>
  <c r="G211" i="24"/>
  <c r="G209" i="24"/>
  <c r="D214" i="24"/>
  <c r="D213" i="24"/>
  <c r="D215" i="24"/>
  <c r="E218" i="24"/>
  <c r="E217" i="24"/>
  <c r="B222" i="24"/>
  <c r="B220" i="24"/>
  <c r="B221" i="24"/>
  <c r="F222" i="24"/>
  <c r="F220" i="24"/>
  <c r="F221" i="24"/>
  <c r="D225" i="24"/>
  <c r="D226" i="24"/>
  <c r="D224" i="24"/>
  <c r="E229" i="24"/>
  <c r="E228" i="24"/>
  <c r="B231" i="24"/>
  <c r="B232" i="24"/>
  <c r="F231" i="24"/>
  <c r="F232" i="24"/>
  <c r="C235" i="24"/>
  <c r="C234" i="24"/>
  <c r="D143" i="24"/>
  <c r="D144" i="24"/>
  <c r="D145" i="24"/>
  <c r="E148" i="24"/>
  <c r="E149" i="24"/>
  <c r="E147" i="24"/>
  <c r="B151" i="24"/>
  <c r="B152" i="24"/>
  <c r="B153" i="24"/>
  <c r="F151" i="24"/>
  <c r="F152" i="24"/>
  <c r="F153" i="24"/>
  <c r="C156" i="24"/>
  <c r="C157" i="24"/>
  <c r="C155" i="24"/>
  <c r="G156" i="24"/>
  <c r="G157" i="24"/>
  <c r="G155" i="24"/>
  <c r="D160" i="24"/>
  <c r="D159" i="24"/>
  <c r="D161" i="24"/>
  <c r="E165" i="24"/>
  <c r="E164" i="24"/>
  <c r="E163" i="24"/>
  <c r="B168" i="24"/>
  <c r="B167" i="24"/>
  <c r="B169" i="24"/>
  <c r="F168" i="24"/>
  <c r="F169" i="24"/>
  <c r="F167" i="24"/>
  <c r="D173" i="24"/>
  <c r="E176" i="24"/>
  <c r="E175" i="24"/>
  <c r="E177" i="24"/>
  <c r="B180" i="24"/>
  <c r="B179" i="24"/>
  <c r="B181" i="24"/>
  <c r="F180" i="24"/>
  <c r="F179" i="24"/>
  <c r="F181" i="24"/>
  <c r="C185" i="24"/>
  <c r="C184" i="24"/>
  <c r="C183" i="24"/>
  <c r="G183" i="24"/>
  <c r="G185" i="24"/>
  <c r="G184" i="24"/>
  <c r="D188" i="24"/>
  <c r="D187" i="24"/>
  <c r="E190" i="24"/>
  <c r="E191" i="24"/>
  <c r="C193" i="24"/>
  <c r="C195" i="24"/>
  <c r="C194" i="24"/>
  <c r="G193" i="24"/>
  <c r="G195" i="24"/>
  <c r="G194" i="24"/>
  <c r="D199" i="24"/>
  <c r="D198" i="24"/>
  <c r="D197" i="24"/>
  <c r="E201" i="24"/>
  <c r="E202" i="24"/>
  <c r="E203" i="24"/>
  <c r="B207" i="24"/>
  <c r="B205" i="24"/>
  <c r="B206" i="24"/>
  <c r="F206" i="24"/>
  <c r="F205" i="24"/>
  <c r="F207" i="24"/>
  <c r="D211" i="24"/>
  <c r="D209" i="24"/>
  <c r="D210" i="24"/>
  <c r="E215" i="24"/>
  <c r="E213" i="24"/>
  <c r="E214" i="24"/>
  <c r="B217" i="24"/>
  <c r="B218" i="24"/>
  <c r="F217" i="24"/>
  <c r="F218" i="24"/>
  <c r="C221" i="24"/>
  <c r="C222" i="24"/>
  <c r="C220" i="24"/>
  <c r="G221" i="24"/>
  <c r="G222" i="24"/>
  <c r="G220" i="24"/>
  <c r="E143" i="24"/>
  <c r="E144" i="24"/>
  <c r="E145" i="24"/>
  <c r="B149" i="24"/>
  <c r="B147" i="24"/>
  <c r="B148" i="24"/>
  <c r="F149" i="24"/>
  <c r="F147" i="24"/>
  <c r="F148" i="24"/>
  <c r="C151" i="24"/>
  <c r="C152" i="24"/>
  <c r="C153" i="24"/>
  <c r="G151" i="24"/>
  <c r="G152" i="24"/>
  <c r="G153" i="24"/>
  <c r="D157" i="24"/>
  <c r="D155" i="24"/>
  <c r="D156" i="24"/>
  <c r="E161" i="24"/>
  <c r="E160" i="24"/>
  <c r="E159" i="24"/>
  <c r="B163" i="24"/>
  <c r="B164" i="24"/>
  <c r="B165" i="24"/>
  <c r="F163" i="24"/>
  <c r="F165" i="24"/>
  <c r="F164" i="24"/>
  <c r="C169" i="24"/>
  <c r="C168" i="24"/>
  <c r="C167" i="24"/>
  <c r="G169" i="24"/>
  <c r="G168" i="24"/>
  <c r="G167" i="24"/>
  <c r="B175" i="24"/>
  <c r="B177" i="24"/>
  <c r="B176" i="24"/>
  <c r="F175" i="24"/>
  <c r="F177" i="24"/>
  <c r="F176" i="24"/>
  <c r="C181" i="24"/>
  <c r="C180" i="24"/>
  <c r="C179" i="24"/>
  <c r="G181" i="24"/>
  <c r="G179" i="24"/>
  <c r="G180" i="24"/>
  <c r="D183" i="24"/>
  <c r="D185" i="24"/>
  <c r="D184" i="24"/>
  <c r="E188" i="24"/>
  <c r="E187" i="24"/>
  <c r="B191" i="24"/>
  <c r="B190" i="24"/>
  <c r="F191" i="24"/>
  <c r="F190" i="24"/>
  <c r="D194" i="24"/>
  <c r="D193" i="24"/>
  <c r="D195" i="24"/>
  <c r="E198" i="24"/>
  <c r="E197" i="24"/>
  <c r="E199" i="24"/>
  <c r="B202" i="24"/>
  <c r="B201" i="24"/>
  <c r="B203" i="24"/>
  <c r="F202" i="24"/>
  <c r="F201" i="24"/>
  <c r="F203" i="24"/>
  <c r="C207" i="24"/>
  <c r="C206" i="24"/>
  <c r="C205" i="24"/>
  <c r="G207" i="24"/>
  <c r="G205" i="24"/>
  <c r="G206" i="24"/>
  <c r="B225" i="24"/>
  <c r="B226" i="24"/>
  <c r="B224" i="24"/>
  <c r="F225" i="24"/>
  <c r="F226" i="24"/>
  <c r="F224" i="24"/>
  <c r="C229" i="24"/>
  <c r="C228" i="24"/>
  <c r="G229" i="24"/>
  <c r="G228" i="24"/>
  <c r="D231" i="24"/>
  <c r="D232" i="24"/>
  <c r="E235" i="24"/>
  <c r="C238" i="24"/>
  <c r="C237" i="24"/>
  <c r="C187" i="24"/>
  <c r="G187" i="24"/>
  <c r="E195" i="24"/>
  <c r="B197" i="24"/>
  <c r="F197" i="24"/>
  <c r="C203" i="24"/>
  <c r="G203" i="24"/>
  <c r="D205" i="24"/>
  <c r="E210" i="24"/>
  <c r="E209" i="24"/>
  <c r="B214" i="24"/>
  <c r="B215" i="24"/>
  <c r="F214" i="24"/>
  <c r="C218" i="24"/>
  <c r="C217" i="24"/>
  <c r="G218" i="24"/>
  <c r="D220" i="24"/>
  <c r="D222" i="24"/>
  <c r="E226" i="24"/>
  <c r="E224" i="24"/>
  <c r="B228" i="24"/>
  <c r="F228" i="24"/>
  <c r="C232" i="24"/>
  <c r="G232" i="24"/>
  <c r="D234" i="24"/>
  <c r="D235" i="24"/>
  <c r="E238" i="24"/>
  <c r="E237" i="24"/>
  <c r="G188" i="24"/>
  <c r="D191" i="24"/>
  <c r="F198" i="24"/>
  <c r="C201" i="24"/>
  <c r="G202" i="24"/>
  <c r="F213" i="24"/>
  <c r="G217" i="24"/>
  <c r="B237" i="24"/>
  <c r="B238" i="24"/>
  <c r="F237" i="24"/>
  <c r="F238" i="24"/>
  <c r="C188" i="24"/>
  <c r="B198" i="24"/>
  <c r="F199" i="24"/>
  <c r="C202" i="24"/>
  <c r="E211" i="24"/>
  <c r="F215" i="24"/>
  <c r="C231" i="24"/>
  <c r="G238" i="24"/>
  <c r="F183" i="24"/>
  <c r="E193" i="24"/>
  <c r="B199" i="24"/>
  <c r="D206" i="24"/>
  <c r="B213" i="24"/>
  <c r="B229" i="24"/>
  <c r="G231" i="24"/>
  <c r="G237" i="24"/>
  <c r="G235" i="24"/>
  <c r="G234" i="24"/>
  <c r="D237" i="24"/>
  <c r="D238" i="24"/>
  <c r="F184" i="24"/>
  <c r="E194" i="24"/>
  <c r="G201" i="24"/>
  <c r="D207" i="24"/>
  <c r="D221" i="24"/>
  <c r="E225" i="24"/>
  <c r="F229" i="24"/>
  <c r="E234" i="24"/>
  <c r="D323" i="6" l="1"/>
  <c r="G326" i="6"/>
  <c r="F786" i="22" s="1"/>
  <c r="D325" i="6"/>
  <c r="B319" i="6"/>
  <c r="B566" i="22" s="1"/>
  <c r="C577" i="22" s="1"/>
  <c r="J25" i="23" s="1"/>
  <c r="C325" i="6"/>
  <c r="C305" i="6"/>
  <c r="C318" i="6"/>
  <c r="B322" i="6"/>
  <c r="B658" i="22" s="1"/>
  <c r="D327" i="6"/>
  <c r="F320" i="6"/>
  <c r="D321" i="6"/>
  <c r="F321" i="6"/>
  <c r="B328" i="6"/>
  <c r="D650" i="22"/>
  <c r="W27" i="23" s="1"/>
  <c r="G323" i="6"/>
  <c r="D690" i="22" s="1"/>
  <c r="G315" i="6"/>
  <c r="G444" i="22" s="1"/>
  <c r="G314" i="6"/>
  <c r="G412" i="22" s="1"/>
  <c r="C324" i="6"/>
  <c r="C722" i="22" s="1"/>
  <c r="E311" i="6"/>
  <c r="E303" i="6"/>
  <c r="D68" i="22" s="1"/>
  <c r="B315" i="6"/>
  <c r="B314" i="6"/>
  <c r="D311" i="6"/>
  <c r="D316" i="22" s="1"/>
  <c r="G324" i="6"/>
  <c r="F722" i="22" s="1"/>
  <c r="B325" i="6"/>
  <c r="B142" i="7" s="1"/>
  <c r="AA263" i="7"/>
  <c r="F763" i="7"/>
  <c r="C781" i="7" s="1"/>
  <c r="AB791" i="7" s="1"/>
  <c r="D326" i="6"/>
  <c r="D786" i="22" s="1"/>
  <c r="H810" i="22" s="1"/>
  <c r="W32" i="23" s="1"/>
  <c r="D312" i="6"/>
  <c r="D348" i="22" s="1"/>
  <c r="C321" i="6"/>
  <c r="B138" i="7" s="1"/>
  <c r="G313" i="6"/>
  <c r="G380" i="22" s="1"/>
  <c r="C312" i="6"/>
  <c r="C348" i="22" s="1"/>
  <c r="C308" i="6"/>
  <c r="C220" i="22" s="1"/>
  <c r="F315" i="6"/>
  <c r="F314" i="6"/>
  <c r="E314" i="6"/>
  <c r="E412" i="22" s="1"/>
  <c r="E306" i="6"/>
  <c r="E302" i="6"/>
  <c r="B320" i="6"/>
  <c r="B596" i="22" s="1"/>
  <c r="C313" i="6"/>
  <c r="C380" i="22" s="1"/>
  <c r="B318" i="6"/>
  <c r="B316" i="6"/>
  <c r="B312" i="6"/>
  <c r="B308" i="6"/>
  <c r="B220" i="22" s="1"/>
  <c r="B306" i="6"/>
  <c r="B304" i="6"/>
  <c r="B302" i="6"/>
  <c r="G328" i="6"/>
  <c r="F850" i="22" s="1"/>
  <c r="F322" i="6"/>
  <c r="C306" i="6"/>
  <c r="C160" i="22" s="1"/>
  <c r="F313" i="6"/>
  <c r="C328" i="6"/>
  <c r="C850" i="22" s="1"/>
  <c r="E315" i="6"/>
  <c r="E444" i="22" s="1"/>
  <c r="E312" i="6"/>
  <c r="E308" i="6"/>
  <c r="D320" i="6"/>
  <c r="D596" i="22" s="1"/>
  <c r="F607" i="22" s="1"/>
  <c r="J26" i="23" s="1"/>
  <c r="C320" i="6"/>
  <c r="C596" i="22" s="1"/>
  <c r="C315" i="6"/>
  <c r="C444" i="22" s="1"/>
  <c r="C314" i="6"/>
  <c r="C412" i="22" s="1"/>
  <c r="C311" i="6"/>
  <c r="C316" i="22" s="1"/>
  <c r="C303" i="6"/>
  <c r="C68" i="22" s="1"/>
  <c r="B317" i="6"/>
  <c r="B313" i="6"/>
  <c r="B311" i="6"/>
  <c r="B128" i="7" s="1"/>
  <c r="B307" i="6"/>
  <c r="B305" i="6"/>
  <c r="B303" i="6"/>
  <c r="B324" i="6"/>
  <c r="B141" i="7" s="1"/>
  <c r="E313" i="6"/>
  <c r="E380" i="22" s="1"/>
  <c r="E305" i="6"/>
  <c r="B323" i="6"/>
  <c r="B690" i="22" s="1"/>
  <c r="E714" i="22" s="1"/>
  <c r="F328" i="6"/>
  <c r="H448" i="18" s="1"/>
  <c r="H447" i="18"/>
  <c r="D317" i="6"/>
  <c r="D307" i="6"/>
  <c r="C319" i="6"/>
  <c r="C302" i="6"/>
  <c r="F319" i="6"/>
  <c r="D318" i="6"/>
  <c r="D302" i="6"/>
  <c r="B119" i="7" s="1"/>
  <c r="E862" i="22"/>
  <c r="D263" i="22"/>
  <c r="D131" i="5"/>
  <c r="D112" i="5"/>
  <c r="D109" i="5"/>
  <c r="K141" i="16"/>
  <c r="D117" i="5"/>
  <c r="F189" i="3"/>
  <c r="F225" i="3" s="1"/>
  <c r="F261" i="3" s="1"/>
  <c r="F169" i="3"/>
  <c r="F205" i="3" s="1"/>
  <c r="F241" i="3" s="1"/>
  <c r="F173" i="3"/>
  <c r="F209" i="3" s="1"/>
  <c r="F245" i="3" s="1"/>
  <c r="F177" i="3"/>
  <c r="F213" i="3" s="1"/>
  <c r="F249" i="3" s="1"/>
  <c r="F165" i="3"/>
  <c r="F201" i="3" s="1"/>
  <c r="F237" i="3" s="1"/>
  <c r="B51" i="4"/>
  <c r="B65" i="4"/>
  <c r="B81" i="4" s="1"/>
  <c r="D33" i="7"/>
  <c r="C50" i="7" s="1"/>
  <c r="D120" i="5"/>
  <c r="D108" i="5"/>
  <c r="K130" i="16"/>
  <c r="D118" i="5"/>
  <c r="D122" i="5"/>
  <c r="D121" i="5"/>
  <c r="D124" i="5"/>
  <c r="D127" i="5"/>
  <c r="D110" i="5"/>
  <c r="D107" i="5"/>
  <c r="F37" i="2"/>
  <c r="F44" i="2" s="1"/>
  <c r="C650" i="7"/>
  <c r="B662" i="7" s="1"/>
  <c r="C761" i="7"/>
  <c r="T263" i="7"/>
  <c r="C757" i="7"/>
  <c r="D263" i="7"/>
  <c r="B850" i="22"/>
  <c r="N125" i="21"/>
  <c r="F79" i="20"/>
  <c r="G117" i="21"/>
  <c r="H57" i="20"/>
  <c r="M116" i="21"/>
  <c r="E34" i="20"/>
  <c r="G113" i="21"/>
  <c r="H56" i="20"/>
  <c r="H112" i="21"/>
  <c r="I33" i="20"/>
  <c r="M110" i="21"/>
  <c r="E75" i="20"/>
  <c r="N109" i="21"/>
  <c r="F55" i="20"/>
  <c r="H108" i="21"/>
  <c r="I32" i="20"/>
  <c r="H106" i="21"/>
  <c r="I74" i="20"/>
  <c r="G105" i="21"/>
  <c r="H54" i="20"/>
  <c r="G104" i="21"/>
  <c r="H31" i="20"/>
  <c r="N102" i="21"/>
  <c r="F73" i="20"/>
  <c r="H101" i="21"/>
  <c r="I53" i="20"/>
  <c r="M100" i="21"/>
  <c r="E30" i="20"/>
  <c r="N98" i="21"/>
  <c r="F72" i="20"/>
  <c r="H97" i="21"/>
  <c r="I52" i="20"/>
  <c r="D316" i="6"/>
  <c r="H96" i="21"/>
  <c r="I29" i="20"/>
  <c r="H82" i="21"/>
  <c r="I25" i="20"/>
  <c r="H80" i="21"/>
  <c r="I67" i="20"/>
  <c r="H76" i="21"/>
  <c r="I23" i="20"/>
  <c r="G74" i="21"/>
  <c r="H22" i="20"/>
  <c r="H72" i="21"/>
  <c r="I66" i="20"/>
  <c r="G71" i="21"/>
  <c r="H48" i="20"/>
  <c r="H70" i="21"/>
  <c r="I21" i="20"/>
  <c r="G68" i="21"/>
  <c r="H65" i="20"/>
  <c r="G67" i="21"/>
  <c r="H47" i="20"/>
  <c r="H66" i="21"/>
  <c r="I20" i="20"/>
  <c r="N64" i="21"/>
  <c r="F64" i="20"/>
  <c r="H63" i="21"/>
  <c r="I46" i="20"/>
  <c r="N62" i="21"/>
  <c r="F19" i="20"/>
  <c r="M60" i="21"/>
  <c r="E63" i="20"/>
  <c r="M59" i="21"/>
  <c r="E45" i="20"/>
  <c r="D305" i="6"/>
  <c r="N58" i="21"/>
  <c r="F18" i="20"/>
  <c r="N56" i="21"/>
  <c r="F62" i="20"/>
  <c r="M55" i="21"/>
  <c r="E44" i="20"/>
  <c r="M54" i="21"/>
  <c r="E17" i="20"/>
  <c r="D303" i="6"/>
  <c r="G48" i="21"/>
  <c r="H60" i="20"/>
  <c r="H47" i="21"/>
  <c r="I42" i="20"/>
  <c r="H46" i="21"/>
  <c r="I15" i="20"/>
  <c r="E76" i="7"/>
  <c r="D89" i="7" s="1"/>
  <c r="E75" i="7"/>
  <c r="D88" i="7" s="1"/>
  <c r="E74" i="7"/>
  <c r="D87" i="7" s="1"/>
  <c r="E73" i="7"/>
  <c r="D86" i="7" s="1"/>
  <c r="E72" i="7"/>
  <c r="D85" i="7" s="1"/>
  <c r="M138" i="21"/>
  <c r="E83" i="20"/>
  <c r="N137" i="21"/>
  <c r="F40" i="20"/>
  <c r="H118" i="21"/>
  <c r="I77" i="20"/>
  <c r="C317" i="6"/>
  <c r="C304" i="6"/>
  <c r="E360" i="22"/>
  <c r="L139" i="16"/>
  <c r="D31" i="7"/>
  <c r="C48" i="7" s="1"/>
  <c r="C317" i="7" s="1"/>
  <c r="D27" i="7"/>
  <c r="C44" i="7" s="1"/>
  <c r="M121" i="21"/>
  <c r="E78" i="20"/>
  <c r="N120" i="21"/>
  <c r="F35" i="20"/>
  <c r="F317" i="6"/>
  <c r="F380" i="22"/>
  <c r="I70" i="9"/>
  <c r="I110" i="9" s="1"/>
  <c r="H70" i="9"/>
  <c r="H110" i="9" s="1"/>
  <c r="D70" i="9"/>
  <c r="D110" i="9" s="1"/>
  <c r="C70" i="9"/>
  <c r="C110" i="9" s="1"/>
  <c r="J70" i="9"/>
  <c r="J110" i="9" s="1"/>
  <c r="B70" i="9"/>
  <c r="B110" i="9" s="1"/>
  <c r="G70" i="9"/>
  <c r="G110" i="9" s="1"/>
  <c r="F70" i="9"/>
  <c r="F110" i="9" s="1"/>
  <c r="F311" i="6"/>
  <c r="F307" i="6"/>
  <c r="F305" i="6"/>
  <c r="F303" i="6"/>
  <c r="E861" i="22"/>
  <c r="K155" i="16"/>
  <c r="D132" i="5"/>
  <c r="C140" i="22"/>
  <c r="L132" i="16"/>
  <c r="D762" i="7"/>
  <c r="Y263" i="7"/>
  <c r="Y289" i="7" s="1"/>
  <c r="Y561" i="7" s="1"/>
  <c r="D758" i="7"/>
  <c r="I263" i="7"/>
  <c r="I289" i="7" s="1"/>
  <c r="I561" i="7" s="1"/>
  <c r="B818" i="22"/>
  <c r="E842" i="22" s="1"/>
  <c r="B144" i="7"/>
  <c r="G132" i="21"/>
  <c r="H81" i="20"/>
  <c r="G131" i="21"/>
  <c r="H38" i="20"/>
  <c r="M124" i="21"/>
  <c r="E58" i="20"/>
  <c r="M123" i="21"/>
  <c r="E36" i="20"/>
  <c r="E289" i="19"/>
  <c r="G259" i="6"/>
  <c r="E283" i="19"/>
  <c r="G253" i="6"/>
  <c r="E278" i="19"/>
  <c r="G248" i="6"/>
  <c r="E273" i="19"/>
  <c r="G243" i="6"/>
  <c r="E244" i="19"/>
  <c r="G214" i="6"/>
  <c r="D160" i="22"/>
  <c r="C30" i="14"/>
  <c r="E233" i="19"/>
  <c r="G203" i="6"/>
  <c r="C36" i="22"/>
  <c r="C27" i="14"/>
  <c r="D72" i="7"/>
  <c r="C85" i="7" s="1"/>
  <c r="E30" i="7"/>
  <c r="D47" i="7" s="1"/>
  <c r="D74" i="7"/>
  <c r="C87" i="7" s="1"/>
  <c r="E763" i="7"/>
  <c r="E32" i="7"/>
  <c r="D49" i="7" s="1"/>
  <c r="C760" i="7"/>
  <c r="P263" i="7"/>
  <c r="G125" i="21"/>
  <c r="H79" i="20"/>
  <c r="M117" i="21"/>
  <c r="E57" i="20"/>
  <c r="N116" i="21"/>
  <c r="F34" i="20"/>
  <c r="H76" i="20"/>
  <c r="G114" i="21"/>
  <c r="H113" i="21"/>
  <c r="I56" i="20"/>
  <c r="N110" i="21"/>
  <c r="F75" i="20"/>
  <c r="M109" i="21"/>
  <c r="E55" i="20"/>
  <c r="M108" i="21"/>
  <c r="E32" i="20"/>
  <c r="N106" i="21"/>
  <c r="F74" i="20"/>
  <c r="H105" i="21"/>
  <c r="I54" i="20"/>
  <c r="M104" i="21"/>
  <c r="E31" i="20"/>
  <c r="G102" i="21"/>
  <c r="H73" i="20"/>
  <c r="G101" i="21"/>
  <c r="H53" i="20"/>
  <c r="N100" i="21"/>
  <c r="F30" i="20"/>
  <c r="M98" i="21"/>
  <c r="E72" i="20"/>
  <c r="M97" i="21"/>
  <c r="E52" i="20"/>
  <c r="N96" i="21"/>
  <c r="F29" i="20"/>
  <c r="G83" i="21"/>
  <c r="H50" i="20"/>
  <c r="G82" i="21"/>
  <c r="H25" i="20"/>
  <c r="G78" i="21"/>
  <c r="H24" i="20"/>
  <c r="N76" i="21"/>
  <c r="F23" i="20"/>
  <c r="H74" i="21"/>
  <c r="I22" i="20"/>
  <c r="N72" i="21"/>
  <c r="F66" i="20"/>
  <c r="H71" i="21"/>
  <c r="I48" i="20"/>
  <c r="N70" i="21"/>
  <c r="F21" i="20"/>
  <c r="M68" i="21"/>
  <c r="E65" i="20"/>
  <c r="M67" i="21"/>
  <c r="E47" i="20"/>
  <c r="N66" i="21"/>
  <c r="F20" i="20"/>
  <c r="G64" i="21"/>
  <c r="H64" i="20"/>
  <c r="N63" i="21"/>
  <c r="F46" i="20"/>
  <c r="G62" i="21"/>
  <c r="H19" i="20"/>
  <c r="H60" i="21"/>
  <c r="I63" i="20"/>
  <c r="H59" i="21"/>
  <c r="I45" i="20"/>
  <c r="G58" i="21"/>
  <c r="H18" i="20"/>
  <c r="G56" i="21"/>
  <c r="H62" i="20"/>
  <c r="H55" i="21"/>
  <c r="I44" i="20"/>
  <c r="H54" i="21"/>
  <c r="I17" i="20"/>
  <c r="G52" i="21"/>
  <c r="H61" i="20"/>
  <c r="H51" i="21"/>
  <c r="I43" i="20"/>
  <c r="H16" i="20"/>
  <c r="G50" i="21"/>
  <c r="M48" i="21"/>
  <c r="E60" i="20"/>
  <c r="N47" i="21"/>
  <c r="F42" i="20"/>
  <c r="F15" i="20"/>
  <c r="N46" i="21"/>
  <c r="N138" i="21"/>
  <c r="F83" i="20"/>
  <c r="G137" i="21"/>
  <c r="H40" i="20"/>
  <c r="M118" i="21"/>
  <c r="E77" i="20"/>
  <c r="D232" i="22"/>
  <c r="L135" i="16"/>
  <c r="D34" i="7"/>
  <c r="C51" i="7" s="1"/>
  <c r="D30" i="7"/>
  <c r="C47" i="7" s="1"/>
  <c r="N121" i="21"/>
  <c r="F78" i="20"/>
  <c r="M120" i="21"/>
  <c r="E35" i="20"/>
  <c r="B506" i="22"/>
  <c r="C517" i="22" s="1"/>
  <c r="J23" i="23" s="1"/>
  <c r="B134" i="7"/>
  <c r="B380" i="22"/>
  <c r="B316" i="22"/>
  <c r="B252" i="22"/>
  <c r="B126" i="7"/>
  <c r="B192" i="22"/>
  <c r="B128" i="22"/>
  <c r="B122" i="7"/>
  <c r="B68" i="22"/>
  <c r="B120" i="7"/>
  <c r="C766" i="22"/>
  <c r="L152" i="16"/>
  <c r="D765" i="7"/>
  <c r="AK263" i="7"/>
  <c r="AK290" i="7" s="1"/>
  <c r="AK562" i="7" s="1"/>
  <c r="D761" i="7"/>
  <c r="U263" i="7"/>
  <c r="U276" i="7" s="1"/>
  <c r="U385" i="7" s="1"/>
  <c r="D757" i="7"/>
  <c r="E263" i="7"/>
  <c r="E290" i="7" s="1"/>
  <c r="E562" i="7" s="1"/>
  <c r="M132" i="21"/>
  <c r="E81" i="20"/>
  <c r="N131" i="21"/>
  <c r="F38" i="20"/>
  <c r="C322" i="6"/>
  <c r="F650" i="22"/>
  <c r="E287" i="19"/>
  <c r="G257" i="6"/>
  <c r="E282" i="19"/>
  <c r="G252" i="6"/>
  <c r="E277" i="19"/>
  <c r="G247" i="6"/>
  <c r="E316" i="22"/>
  <c r="C34" i="14"/>
  <c r="E243" i="19"/>
  <c r="G213" i="6"/>
  <c r="E232" i="19"/>
  <c r="G202" i="6"/>
  <c r="C28" i="14"/>
  <c r="E798" i="22"/>
  <c r="L153" i="16"/>
  <c r="E424" i="22"/>
  <c r="L141" i="16"/>
  <c r="E190" i="3"/>
  <c r="E226" i="3" s="1"/>
  <c r="E262" i="3" s="1"/>
  <c r="E186" i="3"/>
  <c r="E222" i="3" s="1"/>
  <c r="E258" i="3" s="1"/>
  <c r="E182" i="3"/>
  <c r="E218" i="3" s="1"/>
  <c r="E254" i="3" s="1"/>
  <c r="E174" i="3"/>
  <c r="E210" i="3" s="1"/>
  <c r="E246" i="3" s="1"/>
  <c r="E189" i="3"/>
  <c r="E225" i="3" s="1"/>
  <c r="E261" i="3" s="1"/>
  <c r="E185" i="3"/>
  <c r="E221" i="3" s="1"/>
  <c r="E257" i="3" s="1"/>
  <c r="E181" i="3"/>
  <c r="E217" i="3" s="1"/>
  <c r="E253" i="3" s="1"/>
  <c r="E177" i="3"/>
  <c r="E213" i="3" s="1"/>
  <c r="E249" i="3" s="1"/>
  <c r="E173" i="3"/>
  <c r="E209" i="3" s="1"/>
  <c r="E245" i="3" s="1"/>
  <c r="E169" i="3"/>
  <c r="E205" i="3" s="1"/>
  <c r="E241" i="3" s="1"/>
  <c r="E165" i="3"/>
  <c r="E201" i="3" s="1"/>
  <c r="E237" i="3" s="1"/>
  <c r="E170" i="3"/>
  <c r="E206" i="3" s="1"/>
  <c r="E242" i="3" s="1"/>
  <c r="E188" i="3"/>
  <c r="E224" i="3" s="1"/>
  <c r="E260" i="3" s="1"/>
  <c r="E184" i="3"/>
  <c r="E220" i="3" s="1"/>
  <c r="E256" i="3" s="1"/>
  <c r="E180" i="3"/>
  <c r="E216" i="3" s="1"/>
  <c r="E252" i="3" s="1"/>
  <c r="E176" i="3"/>
  <c r="E212" i="3" s="1"/>
  <c r="E248" i="3" s="1"/>
  <c r="E172" i="3"/>
  <c r="E208" i="3" s="1"/>
  <c r="E244" i="3" s="1"/>
  <c r="E168" i="3"/>
  <c r="E204" i="3" s="1"/>
  <c r="E240" i="3" s="1"/>
  <c r="E191" i="3"/>
  <c r="E227" i="3" s="1"/>
  <c r="E263" i="3" s="1"/>
  <c r="E187" i="3"/>
  <c r="E223" i="3" s="1"/>
  <c r="E259" i="3" s="1"/>
  <c r="E183" i="3"/>
  <c r="E219" i="3" s="1"/>
  <c r="E255" i="3" s="1"/>
  <c r="E179" i="3"/>
  <c r="E215" i="3" s="1"/>
  <c r="E251" i="3" s="1"/>
  <c r="E175" i="3"/>
  <c r="E211" i="3" s="1"/>
  <c r="E247" i="3" s="1"/>
  <c r="E171" i="3"/>
  <c r="E207" i="3" s="1"/>
  <c r="E243" i="3" s="1"/>
  <c r="E167" i="3"/>
  <c r="E203" i="3" s="1"/>
  <c r="E239" i="3" s="1"/>
  <c r="E178" i="3"/>
  <c r="E214" i="3" s="1"/>
  <c r="E250" i="3" s="1"/>
  <c r="E166" i="3"/>
  <c r="E202" i="3" s="1"/>
  <c r="E238" i="3" s="1"/>
  <c r="E31" i="7"/>
  <c r="D48" i="7" s="1"/>
  <c r="D317" i="7" s="1"/>
  <c r="E829" i="22"/>
  <c r="E26" i="7"/>
  <c r="D43" i="7" s="1"/>
  <c r="D334" i="7" s="1"/>
  <c r="E33" i="7"/>
  <c r="D50" i="7" s="1"/>
  <c r="B137" i="7"/>
  <c r="E701" i="22"/>
  <c r="E28" i="7"/>
  <c r="D45" i="7" s="1"/>
  <c r="D316" i="7" s="1"/>
  <c r="C759" i="7"/>
  <c r="L263" i="7"/>
  <c r="M125" i="21"/>
  <c r="E79" i="20"/>
  <c r="B139" i="7"/>
  <c r="H117" i="21"/>
  <c r="I57" i="20"/>
  <c r="G116" i="21"/>
  <c r="H34" i="20"/>
  <c r="H114" i="21"/>
  <c r="I76" i="20"/>
  <c r="G110" i="21"/>
  <c r="H75" i="20"/>
  <c r="H109" i="21"/>
  <c r="I55" i="20"/>
  <c r="N108" i="21"/>
  <c r="F32" i="20"/>
  <c r="G106" i="21"/>
  <c r="H74" i="20"/>
  <c r="M105" i="21"/>
  <c r="E54" i="20"/>
  <c r="H104" i="21"/>
  <c r="I31" i="20"/>
  <c r="H102" i="21"/>
  <c r="I73" i="20"/>
  <c r="N101" i="21"/>
  <c r="F53" i="20"/>
  <c r="G100" i="21"/>
  <c r="H30" i="20"/>
  <c r="H98" i="21"/>
  <c r="I72" i="20"/>
  <c r="N97" i="21"/>
  <c r="F52" i="20"/>
  <c r="G96" i="21"/>
  <c r="H29" i="20"/>
  <c r="H84" i="21"/>
  <c r="I68" i="20"/>
  <c r="H83" i="21"/>
  <c r="I50" i="20"/>
  <c r="H79" i="21"/>
  <c r="I49" i="20"/>
  <c r="H78" i="21"/>
  <c r="I24" i="20"/>
  <c r="G76" i="21"/>
  <c r="H23" i="20"/>
  <c r="N74" i="21"/>
  <c r="F22" i="20"/>
  <c r="G72" i="21"/>
  <c r="H66" i="20"/>
  <c r="N71" i="21"/>
  <c r="F48" i="20"/>
  <c r="G70" i="21"/>
  <c r="H21" i="20"/>
  <c r="H68" i="21"/>
  <c r="I65" i="20"/>
  <c r="H67" i="21"/>
  <c r="I47" i="20"/>
  <c r="G66" i="21"/>
  <c r="H20" i="20"/>
  <c r="D306" i="6"/>
  <c r="N60" i="21"/>
  <c r="F63" i="20"/>
  <c r="N59" i="21"/>
  <c r="F45" i="20"/>
  <c r="M58" i="21"/>
  <c r="E18" i="20"/>
  <c r="M56" i="21"/>
  <c r="E62" i="20"/>
  <c r="N55" i="21"/>
  <c r="F44" i="20"/>
  <c r="N54" i="21"/>
  <c r="F17" i="20"/>
  <c r="H52" i="21"/>
  <c r="I61" i="20"/>
  <c r="N51" i="21"/>
  <c r="F43" i="20"/>
  <c r="H50" i="21"/>
  <c r="I16" i="20"/>
  <c r="H48" i="21"/>
  <c r="I60" i="20"/>
  <c r="H42" i="20"/>
  <c r="G47" i="21"/>
  <c r="G46" i="21"/>
  <c r="H15" i="20"/>
  <c r="B765" i="7"/>
  <c r="F765" i="7" s="1"/>
  <c r="C783" i="7" s="1"/>
  <c r="AJ791" i="7" s="1"/>
  <c r="AI263" i="7"/>
  <c r="G138" i="21"/>
  <c r="H83" i="20"/>
  <c r="M137" i="21"/>
  <c r="E40" i="20"/>
  <c r="F77" i="20"/>
  <c r="N118" i="21"/>
  <c r="AF290" i="7"/>
  <c r="AF562" i="7" s="1"/>
  <c r="P290" i="7"/>
  <c r="P562" i="7" s="1"/>
  <c r="AJ290" i="7"/>
  <c r="AJ562" i="7" s="1"/>
  <c r="T290" i="7"/>
  <c r="T562" i="7" s="1"/>
  <c r="D290" i="7"/>
  <c r="D562" i="7" s="1"/>
  <c r="AB288" i="7"/>
  <c r="AB560" i="7" s="1"/>
  <c r="L288" i="7"/>
  <c r="L560" i="7" s="1"/>
  <c r="AB290" i="7"/>
  <c r="AB562" i="7" s="1"/>
  <c r="AJ289" i="7"/>
  <c r="AJ561" i="7" s="1"/>
  <c r="AB289" i="7"/>
  <c r="AB561" i="7" s="1"/>
  <c r="AJ288" i="7"/>
  <c r="AJ560" i="7" s="1"/>
  <c r="AJ276" i="7"/>
  <c r="AJ385" i="7" s="1"/>
  <c r="T276" i="7"/>
  <c r="T385" i="7" s="1"/>
  <c r="D276" i="7"/>
  <c r="D385" i="7" s="1"/>
  <c r="T289" i="7"/>
  <c r="T561" i="7" s="1"/>
  <c r="L289" i="7"/>
  <c r="L561" i="7" s="1"/>
  <c r="T288" i="7"/>
  <c r="T560" i="7" s="1"/>
  <c r="AB279" i="7"/>
  <c r="AB386" i="7" s="1"/>
  <c r="L279" i="7"/>
  <c r="L386" i="7" s="1"/>
  <c r="L290" i="7"/>
  <c r="L562" i="7" s="1"/>
  <c r="AF289" i="7"/>
  <c r="AF561" i="7" s="1"/>
  <c r="D289" i="7"/>
  <c r="D561" i="7" s="1"/>
  <c r="AF288" i="7"/>
  <c r="AF560" i="7" s="1"/>
  <c r="D288" i="7"/>
  <c r="D560" i="7" s="1"/>
  <c r="AF279" i="7"/>
  <c r="AF386" i="7" s="1"/>
  <c r="P279" i="7"/>
  <c r="P386" i="7" s="1"/>
  <c r="AB276" i="7"/>
  <c r="AB385" i="7" s="1"/>
  <c r="L276" i="7"/>
  <c r="L385" i="7" s="1"/>
  <c r="P289" i="7"/>
  <c r="P561" i="7" s="1"/>
  <c r="P288" i="7"/>
  <c r="P560" i="7" s="1"/>
  <c r="AJ279" i="7"/>
  <c r="AJ386" i="7" s="1"/>
  <c r="T279" i="7"/>
  <c r="T386" i="7" s="1"/>
  <c r="D279" i="7"/>
  <c r="D386" i="7" s="1"/>
  <c r="AF276" i="7"/>
  <c r="AF385" i="7" s="1"/>
  <c r="P276" i="7"/>
  <c r="P385" i="7" s="1"/>
  <c r="G121" i="21"/>
  <c r="H78" i="20"/>
  <c r="H120" i="21"/>
  <c r="I35" i="20"/>
  <c r="F318" i="6"/>
  <c r="F316" i="6"/>
  <c r="F444" i="22"/>
  <c r="G72" i="9"/>
  <c r="G112" i="9" s="1"/>
  <c r="C72" i="9"/>
  <c r="C112" i="9" s="1"/>
  <c r="J72" i="9"/>
  <c r="J112" i="9" s="1"/>
  <c r="F72" i="9"/>
  <c r="F112" i="9" s="1"/>
  <c r="B72" i="9"/>
  <c r="B112" i="9" s="1"/>
  <c r="I72" i="9"/>
  <c r="I112" i="9" s="1"/>
  <c r="H72" i="9"/>
  <c r="H112" i="9" s="1"/>
  <c r="E72" i="9"/>
  <c r="E112" i="9" s="1"/>
  <c r="D72" i="9"/>
  <c r="D112" i="9" s="1"/>
  <c r="F412" i="22"/>
  <c r="H71" i="9"/>
  <c r="H111" i="9" s="1"/>
  <c r="D71" i="9"/>
  <c r="D111" i="9" s="1"/>
  <c r="G71" i="9"/>
  <c r="G111" i="9" s="1"/>
  <c r="C71" i="9"/>
  <c r="C111" i="9" s="1"/>
  <c r="J71" i="9"/>
  <c r="J111" i="9" s="1"/>
  <c r="B71" i="9"/>
  <c r="B111" i="9" s="1"/>
  <c r="I71" i="9"/>
  <c r="I111" i="9" s="1"/>
  <c r="F71" i="9"/>
  <c r="F111" i="9" s="1"/>
  <c r="E71" i="9"/>
  <c r="E111" i="9" s="1"/>
  <c r="F312" i="6"/>
  <c r="F308" i="6"/>
  <c r="F306" i="6"/>
  <c r="F304" i="6"/>
  <c r="F302" i="6"/>
  <c r="C638" i="22"/>
  <c r="D638" i="22" s="1"/>
  <c r="K27" i="23" s="1"/>
  <c r="L148" i="16"/>
  <c r="E392" i="22"/>
  <c r="I392" i="22" s="1"/>
  <c r="K19" i="23" s="1"/>
  <c r="L140" i="16"/>
  <c r="D764" i="7"/>
  <c r="AG263" i="7"/>
  <c r="AG289" i="7" s="1"/>
  <c r="AG561" i="7" s="1"/>
  <c r="D760" i="7"/>
  <c r="Q263" i="7"/>
  <c r="Q276" i="7" s="1"/>
  <c r="Q385" i="7" s="1"/>
  <c r="N132" i="21"/>
  <c r="F81" i="20"/>
  <c r="M131" i="21"/>
  <c r="E38" i="20"/>
  <c r="F324" i="6"/>
  <c r="N124" i="21"/>
  <c r="F58" i="20"/>
  <c r="G123" i="21"/>
  <c r="H36" i="20"/>
  <c r="E291" i="19"/>
  <c r="G261" i="6"/>
  <c r="E286" i="19"/>
  <c r="G256" i="6"/>
  <c r="E281" i="19"/>
  <c r="G251" i="6"/>
  <c r="E318" i="6" s="1"/>
  <c r="E275" i="19"/>
  <c r="G245" i="6"/>
  <c r="E348" i="22"/>
  <c r="C35" i="14"/>
  <c r="D284" i="22"/>
  <c r="C33" i="14"/>
  <c r="D220" i="22"/>
  <c r="C31" i="14"/>
  <c r="E231" i="19"/>
  <c r="G201" i="6"/>
  <c r="E304" i="6" s="1"/>
  <c r="C670" i="22"/>
  <c r="L149" i="16"/>
  <c r="D172" i="22"/>
  <c r="L133" i="16"/>
  <c r="E765" i="7"/>
  <c r="E27" i="7"/>
  <c r="D44" i="7" s="1"/>
  <c r="D75" i="7"/>
  <c r="C88" i="7" s="1"/>
  <c r="E29" i="7"/>
  <c r="D46" i="7" s="1"/>
  <c r="D335" i="7" s="1"/>
  <c r="D51" i="4"/>
  <c r="C52" i="4"/>
  <c r="C651" i="7"/>
  <c r="B663" i="7" s="1"/>
  <c r="C762" i="7"/>
  <c r="X263" i="7"/>
  <c r="X289" i="7" s="1"/>
  <c r="X561" i="7" s="1"/>
  <c r="C758" i="7"/>
  <c r="H263" i="7"/>
  <c r="H288" i="7" s="1"/>
  <c r="H560" i="7" s="1"/>
  <c r="N117" i="21"/>
  <c r="F57" i="20"/>
  <c r="H116" i="21"/>
  <c r="I34" i="20"/>
  <c r="G112" i="21"/>
  <c r="H33" i="20"/>
  <c r="H110" i="21"/>
  <c r="I75" i="20"/>
  <c r="G109" i="21"/>
  <c r="H55" i="20"/>
  <c r="D319" i="6"/>
  <c r="G108" i="21"/>
  <c r="H32" i="20"/>
  <c r="M106" i="21"/>
  <c r="E74" i="20"/>
  <c r="N105" i="21"/>
  <c r="F54" i="20"/>
  <c r="N104" i="21"/>
  <c r="F31" i="20"/>
  <c r="M102" i="21"/>
  <c r="E73" i="20"/>
  <c r="M101" i="21"/>
  <c r="E53" i="20"/>
  <c r="H100" i="21"/>
  <c r="I30" i="20"/>
  <c r="G98" i="21"/>
  <c r="H72" i="20"/>
  <c r="G97" i="21"/>
  <c r="H52" i="20"/>
  <c r="M96" i="21"/>
  <c r="E29" i="20"/>
  <c r="G84" i="21"/>
  <c r="H68" i="20"/>
  <c r="G80" i="21"/>
  <c r="H67" i="20"/>
  <c r="G79" i="21"/>
  <c r="H49" i="20"/>
  <c r="D308" i="6"/>
  <c r="N68" i="21"/>
  <c r="F65" i="20"/>
  <c r="N67" i="21"/>
  <c r="F47" i="20"/>
  <c r="M66" i="21"/>
  <c r="E20" i="20"/>
  <c r="H64" i="21"/>
  <c r="I64" i="20"/>
  <c r="G63" i="21"/>
  <c r="H46" i="20"/>
  <c r="H62" i="21"/>
  <c r="I19" i="20"/>
  <c r="G60" i="21"/>
  <c r="H63" i="20"/>
  <c r="G59" i="21"/>
  <c r="H45" i="20"/>
  <c r="H58" i="21"/>
  <c r="I18" i="20"/>
  <c r="H56" i="21"/>
  <c r="I62" i="20"/>
  <c r="G55" i="21"/>
  <c r="H44" i="20"/>
  <c r="D304" i="6"/>
  <c r="B121" i="7" s="1"/>
  <c r="G54" i="21"/>
  <c r="H17" i="20"/>
  <c r="N52" i="21"/>
  <c r="F61" i="20"/>
  <c r="G51" i="21"/>
  <c r="H43" i="20"/>
  <c r="N50" i="21"/>
  <c r="F16" i="20"/>
  <c r="F60" i="20"/>
  <c r="N48" i="21"/>
  <c r="M47" i="21"/>
  <c r="E42" i="20"/>
  <c r="M46" i="21"/>
  <c r="E15" i="20"/>
  <c r="B764" i="7"/>
  <c r="F764" i="7" s="1"/>
  <c r="C782" i="7" s="1"/>
  <c r="AF791" i="7" s="1"/>
  <c r="AE263" i="7"/>
  <c r="E850" i="22"/>
  <c r="F683" i="22"/>
  <c r="F682" i="22"/>
  <c r="F681" i="22"/>
  <c r="F680" i="22"/>
  <c r="F679" i="22"/>
  <c r="F678" i="22"/>
  <c r="F677" i="22"/>
  <c r="F676" i="22"/>
  <c r="F675" i="22"/>
  <c r="F674" i="22"/>
  <c r="F673" i="22"/>
  <c r="F672" i="22"/>
  <c r="F671" i="22"/>
  <c r="F670" i="22"/>
  <c r="F669" i="22"/>
  <c r="F668" i="22"/>
  <c r="F667" i="22"/>
  <c r="F666" i="22"/>
  <c r="F665" i="22"/>
  <c r="F664" i="22"/>
  <c r="F663" i="22"/>
  <c r="F662" i="22"/>
  <c r="F661" i="22"/>
  <c r="E658" i="22"/>
  <c r="G118" i="21"/>
  <c r="H77" i="20"/>
  <c r="C316" i="6"/>
  <c r="B133" i="7" s="1"/>
  <c r="C307" i="6"/>
  <c r="B124" i="7" s="1"/>
  <c r="E734" i="22"/>
  <c r="L151" i="16"/>
  <c r="E455" i="22"/>
  <c r="K142" i="16"/>
  <c r="D119" i="5"/>
  <c r="D32" i="7"/>
  <c r="C49" i="7" s="1"/>
  <c r="D28" i="7"/>
  <c r="C45" i="7" s="1"/>
  <c r="C316" i="7" s="1"/>
  <c r="H121" i="21"/>
  <c r="I78" i="20"/>
  <c r="G120" i="21"/>
  <c r="H35" i="20"/>
  <c r="B536" i="22"/>
  <c r="C547" i="22" s="1"/>
  <c r="J24" i="23" s="1"/>
  <c r="B135" i="7"/>
  <c r="B476" i="22"/>
  <c r="C487" i="22" s="1"/>
  <c r="J22" i="23" s="1"/>
  <c r="B444" i="22"/>
  <c r="B132" i="7"/>
  <c r="B412" i="22"/>
  <c r="B131" i="7"/>
  <c r="B348" i="22"/>
  <c r="B284" i="22"/>
  <c r="B127" i="7"/>
  <c r="B160" i="22"/>
  <c r="F171" i="22" s="1"/>
  <c r="J12" i="23" s="1"/>
  <c r="B123" i="7"/>
  <c r="B100" i="22"/>
  <c r="B36" i="22"/>
  <c r="D47" i="22" s="1"/>
  <c r="J8" i="23" s="1"/>
  <c r="D264" i="22"/>
  <c r="L136" i="16"/>
  <c r="D763" i="7"/>
  <c r="AC263" i="7"/>
  <c r="AC289" i="7" s="1"/>
  <c r="AC561" i="7" s="1"/>
  <c r="D759" i="7"/>
  <c r="M263" i="7"/>
  <c r="M289" i="7" s="1"/>
  <c r="M561" i="7" s="1"/>
  <c r="AA290" i="7"/>
  <c r="AA562" i="7" s="1"/>
  <c r="K290" i="7"/>
  <c r="K562" i="7" s="1"/>
  <c r="AE290" i="7"/>
  <c r="AE562" i="7" s="1"/>
  <c r="O290" i="7"/>
  <c r="O562" i="7" s="1"/>
  <c r="AI289" i="7"/>
  <c r="AI561" i="7" s="1"/>
  <c r="S289" i="7"/>
  <c r="S561" i="7" s="1"/>
  <c r="C289" i="7"/>
  <c r="C561" i="7" s="1"/>
  <c r="W288" i="7"/>
  <c r="W560" i="7" s="1"/>
  <c r="G288" i="7"/>
  <c r="G560" i="7" s="1"/>
  <c r="G290" i="7"/>
  <c r="G562" i="7" s="1"/>
  <c r="O289" i="7"/>
  <c r="O561" i="7" s="1"/>
  <c r="G289" i="7"/>
  <c r="G561" i="7" s="1"/>
  <c r="O288" i="7"/>
  <c r="O560" i="7" s="1"/>
  <c r="AI279" i="7"/>
  <c r="AI386" i="7" s="1"/>
  <c r="S279" i="7"/>
  <c r="S386" i="7" s="1"/>
  <c r="C279" i="7"/>
  <c r="C386" i="7" s="1"/>
  <c r="AE276" i="7"/>
  <c r="AE385" i="7" s="1"/>
  <c r="O276" i="7"/>
  <c r="O385" i="7" s="1"/>
  <c r="C76" i="7"/>
  <c r="B89" i="7" s="1"/>
  <c r="C75" i="7"/>
  <c r="B88" i="7" s="1"/>
  <c r="C74" i="7"/>
  <c r="B87" i="7" s="1"/>
  <c r="C73" i="7"/>
  <c r="B86" i="7" s="1"/>
  <c r="C72" i="7"/>
  <c r="B85" i="7" s="1"/>
  <c r="AI290" i="7"/>
  <c r="AI562" i="7" s="1"/>
  <c r="AA289" i="7"/>
  <c r="AA561" i="7" s="1"/>
  <c r="AI288" i="7"/>
  <c r="AI560" i="7" s="1"/>
  <c r="AA288" i="7"/>
  <c r="AA560" i="7" s="1"/>
  <c r="W279" i="7"/>
  <c r="W386" i="7" s="1"/>
  <c r="G279" i="7"/>
  <c r="G386" i="7" s="1"/>
  <c r="AI276" i="7"/>
  <c r="AI385" i="7" s="1"/>
  <c r="S276" i="7"/>
  <c r="S385" i="7" s="1"/>
  <c r="C276" i="7"/>
  <c r="C385" i="7" s="1"/>
  <c r="W290" i="7"/>
  <c r="W562" i="7" s="1"/>
  <c r="C290" i="7"/>
  <c r="C562" i="7" s="1"/>
  <c r="K289" i="7"/>
  <c r="K561" i="7" s="1"/>
  <c r="S288" i="7"/>
  <c r="S560" i="7" s="1"/>
  <c r="K288" i="7"/>
  <c r="K560" i="7" s="1"/>
  <c r="AA279" i="7"/>
  <c r="AA386" i="7" s="1"/>
  <c r="K279" i="7"/>
  <c r="K386" i="7" s="1"/>
  <c r="W276" i="7"/>
  <c r="W385" i="7" s="1"/>
  <c r="G276" i="7"/>
  <c r="G385" i="7" s="1"/>
  <c r="S290" i="7"/>
  <c r="S562" i="7" s="1"/>
  <c r="AE289" i="7"/>
  <c r="AE561" i="7" s="1"/>
  <c r="W289" i="7"/>
  <c r="W561" i="7" s="1"/>
  <c r="AE288" i="7"/>
  <c r="AE560" i="7" s="1"/>
  <c r="C288" i="7"/>
  <c r="C560" i="7" s="1"/>
  <c r="AE279" i="7"/>
  <c r="AE386" i="7" s="1"/>
  <c r="O279" i="7"/>
  <c r="O386" i="7" s="1"/>
  <c r="AA276" i="7"/>
  <c r="AA385" i="7" s="1"/>
  <c r="K276" i="7"/>
  <c r="K385" i="7" s="1"/>
  <c r="J808" i="22"/>
  <c r="J811" i="22"/>
  <c r="J807" i="22"/>
  <c r="J806" i="22"/>
  <c r="J805" i="22"/>
  <c r="J804" i="22"/>
  <c r="J803" i="22"/>
  <c r="J802" i="22"/>
  <c r="J801" i="22"/>
  <c r="J800" i="22"/>
  <c r="J799" i="22"/>
  <c r="J798" i="22"/>
  <c r="J809" i="22"/>
  <c r="J795" i="22"/>
  <c r="J793" i="22"/>
  <c r="J791" i="22"/>
  <c r="J789" i="22"/>
  <c r="J796" i="22"/>
  <c r="J794" i="22"/>
  <c r="J792" i="22"/>
  <c r="J790" i="22"/>
  <c r="H786" i="22"/>
  <c r="J810" i="22"/>
  <c r="J797" i="22"/>
  <c r="B722" i="22"/>
  <c r="H746" i="22" s="1"/>
  <c r="W30" i="23" s="1"/>
  <c r="G124" i="21"/>
  <c r="H58" i="20"/>
  <c r="N123" i="21"/>
  <c r="F36" i="20"/>
  <c r="E290" i="19"/>
  <c r="G260" i="6"/>
  <c r="E285" i="19"/>
  <c r="G255" i="6"/>
  <c r="E279" i="19"/>
  <c r="G249" i="6"/>
  <c r="E274" i="19"/>
  <c r="G244" i="6"/>
  <c r="D252" i="22"/>
  <c r="C32" i="14"/>
  <c r="E245" i="19"/>
  <c r="G215" i="6"/>
  <c r="C128" i="22"/>
  <c r="D139" i="22" s="1"/>
  <c r="J11" i="23" s="1"/>
  <c r="C29" i="14"/>
  <c r="C48" i="22"/>
  <c r="D48" i="22" s="1"/>
  <c r="K8" i="23" s="1"/>
  <c r="L129" i="16"/>
  <c r="D76" i="7"/>
  <c r="C89" i="7" s="1"/>
  <c r="D637" i="22"/>
  <c r="J27" i="23" s="1"/>
  <c r="E764" i="7"/>
  <c r="E34" i="7"/>
  <c r="D51" i="7" s="1"/>
  <c r="B143" i="7"/>
  <c r="D73" i="7"/>
  <c r="C86" i="7" s="1"/>
  <c r="F79" i="22" l="1"/>
  <c r="J9" i="23" s="1"/>
  <c r="G327" i="22"/>
  <c r="J17" i="23" s="1"/>
  <c r="D682" i="22"/>
  <c r="W28" i="23" s="1"/>
  <c r="D669" i="22"/>
  <c r="J28" i="23" s="1"/>
  <c r="H797" i="22"/>
  <c r="J32" i="23" s="1"/>
  <c r="K392" i="22"/>
  <c r="I423" i="22"/>
  <c r="J20" i="23" s="1"/>
  <c r="D670" i="22"/>
  <c r="K28" i="23" s="1"/>
  <c r="B130" i="7"/>
  <c r="E81" i="8" s="1"/>
  <c r="B125" i="7"/>
  <c r="B129" i="7"/>
  <c r="B136" i="7"/>
  <c r="H444" i="18"/>
  <c r="I391" i="22"/>
  <c r="E319" i="6"/>
  <c r="G359" i="22"/>
  <c r="J18" i="23" s="1"/>
  <c r="H862" i="22"/>
  <c r="K34" i="23" s="1"/>
  <c r="H798" i="22"/>
  <c r="K32" i="23" s="1"/>
  <c r="H442" i="18"/>
  <c r="H441" i="18"/>
  <c r="D89" i="8"/>
  <c r="D126" i="8" s="1"/>
  <c r="H89" i="8"/>
  <c r="H126" i="8" s="1"/>
  <c r="B89" i="8"/>
  <c r="B126" i="8" s="1"/>
  <c r="G89" i="8"/>
  <c r="G126" i="8" s="1"/>
  <c r="D626" i="22"/>
  <c r="E626" i="22" s="1"/>
  <c r="C89" i="8"/>
  <c r="C126" i="8" s="1"/>
  <c r="I89" i="8"/>
  <c r="I126" i="8" s="1"/>
  <c r="J89" i="8"/>
  <c r="J126" i="8" s="1"/>
  <c r="B145" i="7"/>
  <c r="G850" i="22" s="1"/>
  <c r="H850" i="22" s="1"/>
  <c r="H446" i="18"/>
  <c r="E89" i="8"/>
  <c r="E126" i="8" s="1"/>
  <c r="E754" i="22"/>
  <c r="F754" i="22" s="1"/>
  <c r="G93" i="8"/>
  <c r="G130" i="8" s="1"/>
  <c r="B93" i="8"/>
  <c r="B130" i="8" s="1"/>
  <c r="I93" i="8"/>
  <c r="I130" i="8" s="1"/>
  <c r="C93" i="8"/>
  <c r="C130" i="8" s="1"/>
  <c r="H93" i="8"/>
  <c r="H130" i="8" s="1"/>
  <c r="J93" i="8"/>
  <c r="J130" i="8" s="1"/>
  <c r="D93" i="8"/>
  <c r="D130" i="8" s="1"/>
  <c r="F93" i="8"/>
  <c r="F130" i="8" s="1"/>
  <c r="E93" i="8"/>
  <c r="E130" i="8" s="1"/>
  <c r="B754" i="22"/>
  <c r="H445" i="18"/>
  <c r="E757" i="7"/>
  <c r="F757" i="7"/>
  <c r="C775" i="7" s="1"/>
  <c r="D791" i="7" s="1"/>
  <c r="E758" i="7"/>
  <c r="F758" i="7"/>
  <c r="C776" i="7" s="1"/>
  <c r="H791" i="7" s="1"/>
  <c r="E759" i="7"/>
  <c r="F759" i="7"/>
  <c r="C777" i="7" s="1"/>
  <c r="L791" i="7" s="1"/>
  <c r="E761" i="7"/>
  <c r="F761" i="7"/>
  <c r="C779" i="7" s="1"/>
  <c r="T791" i="7" s="1"/>
  <c r="E762" i="7"/>
  <c r="F762" i="7"/>
  <c r="C780" i="7" s="1"/>
  <c r="X791" i="7" s="1"/>
  <c r="E760" i="7"/>
  <c r="F760" i="7"/>
  <c r="C778" i="7" s="1"/>
  <c r="P791" i="7" s="1"/>
  <c r="X276" i="7"/>
  <c r="X385" i="7" s="1"/>
  <c r="X290" i="7"/>
  <c r="X562" i="7" s="1"/>
  <c r="H279" i="7"/>
  <c r="H386" i="7" s="1"/>
  <c r="H289" i="7"/>
  <c r="H561" i="7" s="1"/>
  <c r="AK276" i="7"/>
  <c r="AK385" i="7" s="1"/>
  <c r="I288" i="7"/>
  <c r="I560" i="7" s="1"/>
  <c r="AC290" i="7"/>
  <c r="AC562" i="7" s="1"/>
  <c r="AG276" i="7"/>
  <c r="AG385" i="7" s="1"/>
  <c r="AG290" i="7"/>
  <c r="AG562" i="7" s="1"/>
  <c r="M288" i="7"/>
  <c r="M560" i="7" s="1"/>
  <c r="M290" i="7"/>
  <c r="M562" i="7" s="1"/>
  <c r="M279" i="7"/>
  <c r="M386" i="7" s="1"/>
  <c r="U289" i="7"/>
  <c r="U561" i="7" s="1"/>
  <c r="Q288" i="7"/>
  <c r="Q560" i="7" s="1"/>
  <c r="I290" i="7"/>
  <c r="I562" i="7" s="1"/>
  <c r="X288" i="7"/>
  <c r="X560" i="7" s="1"/>
  <c r="X279" i="7"/>
  <c r="X386" i="7" s="1"/>
  <c r="I279" i="7"/>
  <c r="I386" i="7" s="1"/>
  <c r="AK288" i="7"/>
  <c r="AK560" i="7" s="1"/>
  <c r="E279" i="7"/>
  <c r="E386" i="7" s="1"/>
  <c r="B396" i="7" s="1"/>
  <c r="Y288" i="7"/>
  <c r="Y560" i="7" s="1"/>
  <c r="Q279" i="7"/>
  <c r="Q386" i="7" s="1"/>
  <c r="E289" i="7"/>
  <c r="E561" i="7" s="1"/>
  <c r="I276" i="7"/>
  <c r="I385" i="7" s="1"/>
  <c r="AC279" i="7"/>
  <c r="AC386" i="7" s="1"/>
  <c r="Q290" i="7"/>
  <c r="Q562" i="7" s="1"/>
  <c r="AG288" i="7"/>
  <c r="AG560" i="7" s="1"/>
  <c r="I606" i="7" s="1"/>
  <c r="I883" i="7" s="1"/>
  <c r="Y290" i="7"/>
  <c r="Y562" i="7" s="1"/>
  <c r="E276" i="7"/>
  <c r="E385" i="7" s="1"/>
  <c r="Y279" i="7"/>
  <c r="Y386" i="7" s="1"/>
  <c r="U279" i="7"/>
  <c r="U386" i="7" s="1"/>
  <c r="Q289" i="7"/>
  <c r="Q561" i="7" s="1"/>
  <c r="M276" i="7"/>
  <c r="M385" i="7" s="1"/>
  <c r="AG279" i="7"/>
  <c r="AG386" i="7" s="1"/>
  <c r="Y276" i="7"/>
  <c r="Y385" i="7" s="1"/>
  <c r="U288" i="7"/>
  <c r="U560" i="7" s="1"/>
  <c r="U290" i="7"/>
  <c r="U562" i="7" s="1"/>
  <c r="H290" i="7"/>
  <c r="H562" i="7" s="1"/>
  <c r="H276" i="7"/>
  <c r="H385" i="7" s="1"/>
  <c r="AK289" i="7"/>
  <c r="AK561" i="7" s="1"/>
  <c r="AK279" i="7"/>
  <c r="AK386" i="7" s="1"/>
  <c r="AC276" i="7"/>
  <c r="AC385" i="7" s="1"/>
  <c r="E288" i="7"/>
  <c r="E560" i="7" s="1"/>
  <c r="AC288" i="7"/>
  <c r="AC560" i="7" s="1"/>
  <c r="F685" i="22"/>
  <c r="J746" i="22"/>
  <c r="F638" i="22"/>
  <c r="E316" i="6"/>
  <c r="F89" i="8"/>
  <c r="F126" i="8" s="1"/>
  <c r="B140" i="7"/>
  <c r="E91" i="8" s="1"/>
  <c r="E128" i="8" s="1"/>
  <c r="J813" i="22"/>
  <c r="K423" i="22"/>
  <c r="W33" i="23"/>
  <c r="G842" i="22"/>
  <c r="E702" i="22"/>
  <c r="J29" i="23"/>
  <c r="G701" i="22"/>
  <c r="J33" i="23"/>
  <c r="G829" i="22"/>
  <c r="F637" i="22"/>
  <c r="E320" i="6"/>
  <c r="H443" i="18"/>
  <c r="E307" i="6"/>
  <c r="E317" i="6"/>
  <c r="W29" i="23"/>
  <c r="G714" i="22"/>
  <c r="F296" i="22"/>
  <c r="K16" i="23" s="1"/>
  <c r="B52" i="4"/>
  <c r="B66" i="4"/>
  <c r="B82" i="4" s="1"/>
  <c r="F50" i="2"/>
  <c r="C58" i="17" s="1"/>
  <c r="C192" i="22"/>
  <c r="G75" i="8"/>
  <c r="C75" i="8"/>
  <c r="J75" i="8"/>
  <c r="F75" i="8"/>
  <c r="B75" i="8"/>
  <c r="I75" i="8"/>
  <c r="E75" i="8"/>
  <c r="B308" i="7"/>
  <c r="H75" i="8"/>
  <c r="D75" i="8"/>
  <c r="C566" i="22"/>
  <c r="B31" i="10"/>
  <c r="G87" i="8"/>
  <c r="C87" i="8"/>
  <c r="B693" i="7"/>
  <c r="E693" i="7" s="1"/>
  <c r="B729" i="7" s="1"/>
  <c r="C729" i="7" s="1"/>
  <c r="J87" i="8"/>
  <c r="F87" i="8"/>
  <c r="B87" i="8"/>
  <c r="I87" i="8"/>
  <c r="E87" i="8"/>
  <c r="D693" i="7"/>
  <c r="H87" i="8"/>
  <c r="D87" i="8"/>
  <c r="C693" i="7"/>
  <c r="D729" i="7"/>
  <c r="C100" i="22"/>
  <c r="J72" i="8"/>
  <c r="F72" i="8"/>
  <c r="B72" i="8"/>
  <c r="I72" i="8"/>
  <c r="E72" i="8"/>
  <c r="H72" i="8"/>
  <c r="D72" i="8"/>
  <c r="G72" i="8"/>
  <c r="C72" i="8"/>
  <c r="B307" i="7"/>
  <c r="F102" i="21"/>
  <c r="G73" i="20"/>
  <c r="F113" i="21"/>
  <c r="G56" i="20"/>
  <c r="I622" i="7"/>
  <c r="I900" i="7" s="1"/>
  <c r="I585" i="7"/>
  <c r="I861" i="7" s="1"/>
  <c r="C395" i="7"/>
  <c r="H396" i="7"/>
  <c r="B624" i="7"/>
  <c r="B902" i="7" s="1"/>
  <c r="B608" i="7"/>
  <c r="B885" i="7" s="1"/>
  <c r="B587" i="7"/>
  <c r="B863" i="7" s="1"/>
  <c r="J395" i="7"/>
  <c r="H622" i="7"/>
  <c r="H900" i="7" s="1"/>
  <c r="H606" i="7"/>
  <c r="H883" i="7" s="1"/>
  <c r="H585" i="7"/>
  <c r="H861" i="7" s="1"/>
  <c r="E622" i="7"/>
  <c r="E900" i="7" s="1"/>
  <c r="E606" i="7"/>
  <c r="E883" i="7" s="1"/>
  <c r="E585" i="7"/>
  <c r="E861" i="7" s="1"/>
  <c r="B623" i="7"/>
  <c r="B901" i="7" s="1"/>
  <c r="B607" i="7"/>
  <c r="B884" i="7" s="1"/>
  <c r="B586" i="7"/>
  <c r="B862" i="7" s="1"/>
  <c r="I624" i="7"/>
  <c r="I902" i="7" s="1"/>
  <c r="I608" i="7"/>
  <c r="I885" i="7" s="1"/>
  <c r="I587" i="7"/>
  <c r="I863" i="7" s="1"/>
  <c r="D777" i="7"/>
  <c r="M791" i="7" s="1"/>
  <c r="G759" i="7"/>
  <c r="B777" i="7" s="1"/>
  <c r="K791" i="7" s="1"/>
  <c r="F264" i="22"/>
  <c r="K15" i="23" s="1"/>
  <c r="F348" i="22"/>
  <c r="B35" i="14"/>
  <c r="J92" i="9"/>
  <c r="J109" i="9" s="1"/>
  <c r="F92" i="9"/>
  <c r="F109" i="9" s="1"/>
  <c r="B92" i="9"/>
  <c r="B109" i="9" s="1"/>
  <c r="I92" i="9"/>
  <c r="I109" i="9" s="1"/>
  <c r="E92" i="9"/>
  <c r="E109" i="9" s="1"/>
  <c r="H92" i="9"/>
  <c r="H109" i="9" s="1"/>
  <c r="J80" i="8"/>
  <c r="F80" i="8"/>
  <c r="B80" i="8"/>
  <c r="B457" i="7"/>
  <c r="G92" i="9"/>
  <c r="G109" i="9" s="1"/>
  <c r="I80" i="8"/>
  <c r="E80" i="8"/>
  <c r="D92" i="9"/>
  <c r="D109" i="9" s="1"/>
  <c r="H80" i="8"/>
  <c r="D80" i="8"/>
  <c r="C92" i="9"/>
  <c r="C109" i="9" s="1"/>
  <c r="G80" i="8"/>
  <c r="C80" i="8"/>
  <c r="D202" i="7"/>
  <c r="D466" i="7" s="1"/>
  <c r="C202" i="7"/>
  <c r="C466" i="7" s="1"/>
  <c r="B202" i="7"/>
  <c r="C536" i="22"/>
  <c r="B30" i="10"/>
  <c r="H86" i="8"/>
  <c r="D86" i="8"/>
  <c r="B692" i="7"/>
  <c r="E692" i="7" s="1"/>
  <c r="B728" i="7" s="1"/>
  <c r="C728" i="7" s="1"/>
  <c r="G86" i="8"/>
  <c r="C86" i="8"/>
  <c r="J86" i="8"/>
  <c r="F86" i="8"/>
  <c r="B86" i="8"/>
  <c r="D692" i="7"/>
  <c r="I86" i="8"/>
  <c r="E86" i="8"/>
  <c r="C692" i="7"/>
  <c r="D728" i="7"/>
  <c r="C53" i="4"/>
  <c r="D52" i="4"/>
  <c r="I373" i="22"/>
  <c r="I372" i="22"/>
  <c r="I371" i="22"/>
  <c r="I358" i="22"/>
  <c r="I357" i="22"/>
  <c r="I356" i="22"/>
  <c r="I355" i="22"/>
  <c r="I354" i="22"/>
  <c r="I353" i="22"/>
  <c r="I352" i="22"/>
  <c r="I351" i="22"/>
  <c r="G348" i="22"/>
  <c r="I368" i="22"/>
  <c r="I366" i="22"/>
  <c r="I364" i="22"/>
  <c r="I362" i="22"/>
  <c r="I360" i="22"/>
  <c r="I359" i="22"/>
  <c r="I365" i="22"/>
  <c r="I370" i="22"/>
  <c r="I367" i="22"/>
  <c r="I369" i="22"/>
  <c r="I361" i="22"/>
  <c r="I363" i="22"/>
  <c r="G760" i="7"/>
  <c r="B778" i="7" s="1"/>
  <c r="O791" i="7" s="1"/>
  <c r="D778" i="7"/>
  <c r="Q791" i="7" s="1"/>
  <c r="L423" i="22"/>
  <c r="F295" i="22"/>
  <c r="J16" i="23" s="1"/>
  <c r="E596" i="22"/>
  <c r="B32" i="10"/>
  <c r="J88" i="8"/>
  <c r="F88" i="8"/>
  <c r="B88" i="8"/>
  <c r="B712" i="7"/>
  <c r="E712" i="7" s="1"/>
  <c r="B730" i="7" s="1"/>
  <c r="C730" i="7" s="1"/>
  <c r="I88" i="8"/>
  <c r="E88" i="8"/>
  <c r="H88" i="8"/>
  <c r="D88" i="8"/>
  <c r="D712" i="7"/>
  <c r="G88" i="8"/>
  <c r="C88" i="8"/>
  <c r="C712" i="7"/>
  <c r="D730" i="7"/>
  <c r="I424" i="22"/>
  <c r="H79" i="22"/>
  <c r="F66" i="21"/>
  <c r="G20" i="20"/>
  <c r="F100" i="21"/>
  <c r="G30" i="20"/>
  <c r="F110" i="21"/>
  <c r="G75" i="20"/>
  <c r="D775" i="7"/>
  <c r="E791" i="7" s="1"/>
  <c r="G757" i="7"/>
  <c r="B775" i="7" s="1"/>
  <c r="C791" i="7" s="1"/>
  <c r="D783" i="7"/>
  <c r="AK791" i="7" s="1"/>
  <c r="G765" i="7"/>
  <c r="B783" i="7" s="1"/>
  <c r="AI791" i="7" s="1"/>
  <c r="E252" i="22"/>
  <c r="B32" i="14"/>
  <c r="I89" i="9"/>
  <c r="I106" i="9" s="1"/>
  <c r="E89" i="9"/>
  <c r="E106" i="9" s="1"/>
  <c r="H89" i="9"/>
  <c r="H106" i="9" s="1"/>
  <c r="D89" i="9"/>
  <c r="D106" i="9" s="1"/>
  <c r="C89" i="9"/>
  <c r="C106" i="9" s="1"/>
  <c r="I77" i="8"/>
  <c r="E77" i="8"/>
  <c r="J89" i="9"/>
  <c r="J106" i="9" s="1"/>
  <c r="B89" i="9"/>
  <c r="B106" i="9" s="1"/>
  <c r="H77" i="8"/>
  <c r="D77" i="8"/>
  <c r="G89" i="9"/>
  <c r="G106" i="9" s="1"/>
  <c r="G77" i="8"/>
  <c r="C77" i="8"/>
  <c r="F89" i="9"/>
  <c r="F106" i="9" s="1"/>
  <c r="J77" i="8"/>
  <c r="F77" i="8"/>
  <c r="B77" i="8"/>
  <c r="D181" i="7"/>
  <c r="C181" i="7"/>
  <c r="B181" i="7"/>
  <c r="E181" i="7" s="1"/>
  <c r="B225" i="7" s="1"/>
  <c r="C225" i="7" s="1"/>
  <c r="E830" i="22"/>
  <c r="F56" i="21"/>
  <c r="G62" i="20"/>
  <c r="F67" i="21"/>
  <c r="G47" i="20"/>
  <c r="H861" i="22"/>
  <c r="J34" i="23" s="1"/>
  <c r="F108" i="21"/>
  <c r="G32" i="20"/>
  <c r="F68" i="21"/>
  <c r="G65" i="20"/>
  <c r="G722" i="22"/>
  <c r="H722" i="22" s="1"/>
  <c r="J92" i="8"/>
  <c r="F92" i="8"/>
  <c r="B92" i="8"/>
  <c r="I92" i="8"/>
  <c r="E92" i="8"/>
  <c r="H92" i="8"/>
  <c r="D92" i="8"/>
  <c r="G92" i="8"/>
  <c r="C92" i="8"/>
  <c r="E396" i="7"/>
  <c r="G623" i="7"/>
  <c r="G901" i="7" s="1"/>
  <c r="G607" i="7"/>
  <c r="G884" i="7" s="1"/>
  <c r="G586" i="7"/>
  <c r="G862" i="7" s="1"/>
  <c r="G395" i="7"/>
  <c r="D622" i="7"/>
  <c r="D900" i="7" s="1"/>
  <c r="D606" i="7"/>
  <c r="D883" i="7" s="1"/>
  <c r="D585" i="7"/>
  <c r="D861" i="7" s="1"/>
  <c r="G624" i="7"/>
  <c r="G902" i="7" s="1"/>
  <c r="G608" i="7"/>
  <c r="G885" i="7" s="1"/>
  <c r="G587" i="7"/>
  <c r="G863" i="7" s="1"/>
  <c r="C396" i="7"/>
  <c r="J585" i="7"/>
  <c r="J861" i="7" s="1"/>
  <c r="J622" i="7"/>
  <c r="J900" i="7" s="1"/>
  <c r="J606" i="7"/>
  <c r="J883" i="7" s="1"/>
  <c r="F396" i="7"/>
  <c r="C623" i="7"/>
  <c r="C901" i="7" s="1"/>
  <c r="C607" i="7"/>
  <c r="C884" i="7" s="1"/>
  <c r="C586" i="7"/>
  <c r="C862" i="7" s="1"/>
  <c r="F623" i="7"/>
  <c r="F901" i="7" s="1"/>
  <c r="F607" i="7"/>
  <c r="F884" i="7" s="1"/>
  <c r="F586" i="7"/>
  <c r="F862" i="7" s="1"/>
  <c r="D587" i="7"/>
  <c r="D863" i="7" s="1"/>
  <c r="D624" i="7"/>
  <c r="D902" i="7" s="1"/>
  <c r="D608" i="7"/>
  <c r="D885" i="7" s="1"/>
  <c r="D36" i="22"/>
  <c r="B27" i="14"/>
  <c r="J84" i="9"/>
  <c r="J101" i="9" s="1"/>
  <c r="F84" i="9"/>
  <c r="F101" i="9" s="1"/>
  <c r="B84" i="9"/>
  <c r="B101" i="9" s="1"/>
  <c r="I84" i="9"/>
  <c r="I101" i="9" s="1"/>
  <c r="E84" i="9"/>
  <c r="E101" i="9" s="1"/>
  <c r="H84" i="9"/>
  <c r="H101" i="9" s="1"/>
  <c r="H70" i="8"/>
  <c r="D70" i="8"/>
  <c r="G84" i="9"/>
  <c r="G101" i="9" s="1"/>
  <c r="G70" i="8"/>
  <c r="C70" i="8"/>
  <c r="D84" i="9"/>
  <c r="D101" i="9" s="1"/>
  <c r="J70" i="8"/>
  <c r="F70" i="8"/>
  <c r="B70" i="8"/>
  <c r="C84" i="9"/>
  <c r="C101" i="9" s="1"/>
  <c r="I70" i="8"/>
  <c r="E70" i="8"/>
  <c r="B343" i="7"/>
  <c r="D160" i="7"/>
  <c r="C160" i="7"/>
  <c r="B160" i="7"/>
  <c r="E160" i="7" s="1"/>
  <c r="B218" i="7" s="1"/>
  <c r="C218" i="7" s="1"/>
  <c r="E284" i="22"/>
  <c r="B33" i="14"/>
  <c r="H90" i="9"/>
  <c r="H107" i="9" s="1"/>
  <c r="D90" i="9"/>
  <c r="D107" i="9" s="1"/>
  <c r="G90" i="9"/>
  <c r="G107" i="9" s="1"/>
  <c r="C90" i="9"/>
  <c r="C107" i="9" s="1"/>
  <c r="J90" i="9"/>
  <c r="J107" i="9" s="1"/>
  <c r="B90" i="9"/>
  <c r="B107" i="9" s="1"/>
  <c r="H78" i="8"/>
  <c r="D78" i="8"/>
  <c r="I90" i="9"/>
  <c r="I107" i="9" s="1"/>
  <c r="G78" i="8"/>
  <c r="C78" i="8"/>
  <c r="F90" i="9"/>
  <c r="F107" i="9" s="1"/>
  <c r="J78" i="8"/>
  <c r="F78" i="8"/>
  <c r="B78" i="8"/>
  <c r="E90" i="9"/>
  <c r="E107" i="9" s="1"/>
  <c r="I78" i="8"/>
  <c r="E78" i="8"/>
  <c r="D182" i="7"/>
  <c r="C182" i="7"/>
  <c r="B182" i="7"/>
  <c r="E182" i="7" s="1"/>
  <c r="B226" i="7" s="1"/>
  <c r="C226" i="7" s="1"/>
  <c r="C476" i="22"/>
  <c r="B28" i="10"/>
  <c r="J84" i="8"/>
  <c r="F84" i="8"/>
  <c r="B84" i="8"/>
  <c r="B690" i="7"/>
  <c r="E690" i="7" s="1"/>
  <c r="B726" i="7" s="1"/>
  <c r="C726" i="7" s="1"/>
  <c r="I84" i="8"/>
  <c r="E84" i="8"/>
  <c r="H84" i="8"/>
  <c r="D84" i="8"/>
  <c r="D690" i="7"/>
  <c r="G84" i="8"/>
  <c r="C84" i="8"/>
  <c r="C690" i="7"/>
  <c r="D726" i="7"/>
  <c r="I455" i="22"/>
  <c r="F104" i="21"/>
  <c r="G31" i="20"/>
  <c r="F114" i="21"/>
  <c r="G76" i="20"/>
  <c r="H733" i="22"/>
  <c r="C506" i="22"/>
  <c r="B29" i="10"/>
  <c r="I85" i="8"/>
  <c r="E85" i="8"/>
  <c r="B691" i="7"/>
  <c r="E691" i="7" s="1"/>
  <c r="B727" i="7" s="1"/>
  <c r="C727" i="7" s="1"/>
  <c r="H85" i="8"/>
  <c r="D85" i="8"/>
  <c r="G85" i="8"/>
  <c r="C85" i="8"/>
  <c r="D691" i="7"/>
  <c r="J85" i="8"/>
  <c r="F85" i="8"/>
  <c r="B85" i="8"/>
  <c r="C691" i="7"/>
  <c r="D727" i="7"/>
  <c r="D44" i="14"/>
  <c r="C44" i="14"/>
  <c r="B44" i="14"/>
  <c r="E44" i="14"/>
  <c r="F101" i="21"/>
  <c r="G53" i="20"/>
  <c r="F112" i="21"/>
  <c r="G33" i="20"/>
  <c r="D776" i="7"/>
  <c r="I791" i="7" s="1"/>
  <c r="G758" i="7"/>
  <c r="B776" i="7" s="1"/>
  <c r="G791" i="7" s="1"/>
  <c r="D140" i="22"/>
  <c r="K11" i="23" s="1"/>
  <c r="L392" i="22"/>
  <c r="L391" i="22"/>
  <c r="F80" i="22"/>
  <c r="K9" i="23" s="1"/>
  <c r="E96" i="8"/>
  <c r="F97" i="21"/>
  <c r="G52" i="20"/>
  <c r="D395" i="7"/>
  <c r="I396" i="7"/>
  <c r="I586" i="7"/>
  <c r="I862" i="7" s="1"/>
  <c r="I623" i="7"/>
  <c r="I901" i="7" s="1"/>
  <c r="I607" i="7"/>
  <c r="I884" i="7" s="1"/>
  <c r="F585" i="7"/>
  <c r="F861" i="7" s="1"/>
  <c r="F622" i="7"/>
  <c r="F900" i="7" s="1"/>
  <c r="F606" i="7"/>
  <c r="F883" i="7" s="1"/>
  <c r="B395" i="7"/>
  <c r="G396" i="7"/>
  <c r="H623" i="7"/>
  <c r="H901" i="7" s="1"/>
  <c r="H607" i="7"/>
  <c r="H884" i="7" s="1"/>
  <c r="H586" i="7"/>
  <c r="H862" i="7" s="1"/>
  <c r="E395" i="7"/>
  <c r="J396" i="7"/>
  <c r="E586" i="7"/>
  <c r="E862" i="7" s="1"/>
  <c r="E623" i="7"/>
  <c r="E901" i="7" s="1"/>
  <c r="E607" i="7"/>
  <c r="E884" i="7" s="1"/>
  <c r="C622" i="7"/>
  <c r="C900" i="7" s="1"/>
  <c r="C606" i="7"/>
  <c r="C883" i="7" s="1"/>
  <c r="C585" i="7"/>
  <c r="C861" i="7" s="1"/>
  <c r="J623" i="7"/>
  <c r="J901" i="7" s="1"/>
  <c r="J607" i="7"/>
  <c r="J884" i="7" s="1"/>
  <c r="J586" i="7"/>
  <c r="J862" i="7" s="1"/>
  <c r="H587" i="7"/>
  <c r="H863" i="7" s="1"/>
  <c r="H624" i="7"/>
  <c r="H902" i="7" s="1"/>
  <c r="H608" i="7"/>
  <c r="H885" i="7" s="1"/>
  <c r="D781" i="7"/>
  <c r="AC791" i="7" s="1"/>
  <c r="G763" i="7"/>
  <c r="B781" i="7" s="1"/>
  <c r="AA791" i="7" s="1"/>
  <c r="E220" i="22"/>
  <c r="F220" i="22" s="1"/>
  <c r="B31" i="14"/>
  <c r="J88" i="9"/>
  <c r="J105" i="9" s="1"/>
  <c r="F88" i="9"/>
  <c r="F105" i="9" s="1"/>
  <c r="B88" i="9"/>
  <c r="B105" i="9" s="1"/>
  <c r="I88" i="9"/>
  <c r="I105" i="9" s="1"/>
  <c r="E88" i="9"/>
  <c r="E105" i="9" s="1"/>
  <c r="D88" i="9"/>
  <c r="D105" i="9" s="1"/>
  <c r="J76" i="8"/>
  <c r="F76" i="8"/>
  <c r="B76" i="8"/>
  <c r="C88" i="9"/>
  <c r="C105" i="9" s="1"/>
  <c r="I76" i="8"/>
  <c r="E76" i="8"/>
  <c r="H88" i="9"/>
  <c r="H105" i="9" s="1"/>
  <c r="H76" i="8"/>
  <c r="D76" i="8"/>
  <c r="G88" i="9"/>
  <c r="G105" i="9" s="1"/>
  <c r="G76" i="8"/>
  <c r="C76" i="8"/>
  <c r="D180" i="7"/>
  <c r="C180" i="7"/>
  <c r="B180" i="7"/>
  <c r="E180" i="7" s="1"/>
  <c r="B224" i="7" s="1"/>
  <c r="C224" i="7" s="1"/>
  <c r="H444" i="22"/>
  <c r="I444" i="22" s="1"/>
  <c r="G83" i="8"/>
  <c r="C83" i="8"/>
  <c r="J83" i="8"/>
  <c r="F83" i="8"/>
  <c r="B83" i="8"/>
  <c r="I83" i="8"/>
  <c r="E83" i="8"/>
  <c r="H83" i="8"/>
  <c r="D83" i="8"/>
  <c r="D205" i="7"/>
  <c r="C205" i="7"/>
  <c r="B205" i="7"/>
  <c r="E205" i="7" s="1"/>
  <c r="B231" i="7" s="1"/>
  <c r="C231" i="7" s="1"/>
  <c r="J861" i="22"/>
  <c r="H874" i="22"/>
  <c r="W34" i="23" s="1"/>
  <c r="F172" i="22"/>
  <c r="K12" i="23" s="1"/>
  <c r="F54" i="21"/>
  <c r="G17" i="20"/>
  <c r="F284" i="22"/>
  <c r="H295" i="22"/>
  <c r="G764" i="7"/>
  <c r="B782" i="7" s="1"/>
  <c r="AE791" i="7" s="1"/>
  <c r="D782" i="7"/>
  <c r="AG791" i="7" s="1"/>
  <c r="L455" i="22"/>
  <c r="F231" i="22"/>
  <c r="J14" i="23" s="1"/>
  <c r="F55" i="21"/>
  <c r="G44" i="20"/>
  <c r="I337" i="22"/>
  <c r="I336" i="22"/>
  <c r="I335" i="22"/>
  <c r="I334" i="22"/>
  <c r="I333" i="22"/>
  <c r="I332" i="22"/>
  <c r="I331" i="22"/>
  <c r="I330" i="22"/>
  <c r="I329" i="22"/>
  <c r="I328" i="22"/>
  <c r="I327" i="22"/>
  <c r="I326" i="22"/>
  <c r="I325" i="22"/>
  <c r="I340" i="22"/>
  <c r="I341" i="22"/>
  <c r="I338" i="22"/>
  <c r="I324" i="22"/>
  <c r="I323" i="22"/>
  <c r="I322" i="22"/>
  <c r="I321" i="22"/>
  <c r="I320" i="22"/>
  <c r="I319" i="22"/>
  <c r="G316" i="22"/>
  <c r="I339" i="22"/>
  <c r="F105" i="21"/>
  <c r="G54" i="20"/>
  <c r="D779" i="7"/>
  <c r="U791" i="7" s="1"/>
  <c r="G761" i="7"/>
  <c r="B779" i="7" s="1"/>
  <c r="S791" i="7" s="1"/>
  <c r="D128" i="22"/>
  <c r="E128" i="22" s="1"/>
  <c r="B29" i="14"/>
  <c r="H86" i="9"/>
  <c r="H103" i="9" s="1"/>
  <c r="D86" i="9"/>
  <c r="D103" i="9" s="1"/>
  <c r="G86" i="9"/>
  <c r="G103" i="9" s="1"/>
  <c r="C86" i="9"/>
  <c r="C103" i="9" s="1"/>
  <c r="F86" i="9"/>
  <c r="F103" i="9" s="1"/>
  <c r="I73" i="8"/>
  <c r="E73" i="8"/>
  <c r="E86" i="9"/>
  <c r="E103" i="9" s="1"/>
  <c r="H73" i="8"/>
  <c r="D73" i="8"/>
  <c r="J86" i="9"/>
  <c r="J103" i="9" s="1"/>
  <c r="B86" i="9"/>
  <c r="B103" i="9" s="1"/>
  <c r="G73" i="8"/>
  <c r="C73" i="8"/>
  <c r="B344" i="7"/>
  <c r="I86" i="9"/>
  <c r="I103" i="9" s="1"/>
  <c r="J73" i="8"/>
  <c r="F73" i="8"/>
  <c r="B73" i="8"/>
  <c r="D161" i="7"/>
  <c r="C161" i="7"/>
  <c r="B161" i="7"/>
  <c r="E161" i="7" s="1"/>
  <c r="B221" i="7" s="1"/>
  <c r="C221" i="7" s="1"/>
  <c r="H380" i="22"/>
  <c r="I380" i="22" s="1"/>
  <c r="D81" i="8"/>
  <c r="F81" i="8"/>
  <c r="B203" i="7"/>
  <c r="E203" i="7" s="1"/>
  <c r="B229" i="7" s="1"/>
  <c r="C229" i="7" s="1"/>
  <c r="K285" i="7" s="1"/>
  <c r="K557" i="7" s="1"/>
  <c r="F232" i="22"/>
  <c r="K14" i="23" s="1"/>
  <c r="F48" i="22"/>
  <c r="F47" i="22"/>
  <c r="E36" i="22"/>
  <c r="H171" i="22"/>
  <c r="E818" i="22"/>
  <c r="F818" i="22" s="1"/>
  <c r="G95" i="8"/>
  <c r="G132" i="8" s="1"/>
  <c r="C95" i="8"/>
  <c r="C132" i="8" s="1"/>
  <c r="J95" i="8"/>
  <c r="J132" i="8" s="1"/>
  <c r="F95" i="8"/>
  <c r="F132" i="8" s="1"/>
  <c r="B95" i="8"/>
  <c r="B132" i="8" s="1"/>
  <c r="I95" i="8"/>
  <c r="I132" i="8" s="1"/>
  <c r="E95" i="8"/>
  <c r="E132" i="8" s="1"/>
  <c r="H95" i="8"/>
  <c r="H132" i="8" s="1"/>
  <c r="D95" i="8"/>
  <c r="D132" i="8" s="1"/>
  <c r="G360" i="22"/>
  <c r="K18" i="23" s="1"/>
  <c r="G328" i="22"/>
  <c r="K17" i="23" s="1"/>
  <c r="G786" i="22"/>
  <c r="H94" i="8"/>
  <c r="D94" i="8"/>
  <c r="G94" i="8"/>
  <c r="C94" i="8"/>
  <c r="J94" i="8"/>
  <c r="F94" i="8"/>
  <c r="B94" i="8"/>
  <c r="I94" i="8"/>
  <c r="E94" i="8"/>
  <c r="F140" i="22"/>
  <c r="F139" i="22"/>
  <c r="F252" i="22"/>
  <c r="H395" i="7"/>
  <c r="B585" i="7"/>
  <c r="B861" i="7" s="1"/>
  <c r="B622" i="7"/>
  <c r="B900" i="7" s="1"/>
  <c r="B606" i="7"/>
  <c r="B883" i="7" s="1"/>
  <c r="F624" i="7"/>
  <c r="F902" i="7" s="1"/>
  <c r="F608" i="7"/>
  <c r="F885" i="7" s="1"/>
  <c r="F587" i="7"/>
  <c r="F863" i="7" s="1"/>
  <c r="D396" i="7"/>
  <c r="D623" i="7"/>
  <c r="D901" i="7" s="1"/>
  <c r="D607" i="7"/>
  <c r="D884" i="7" s="1"/>
  <c r="D586" i="7"/>
  <c r="D862" i="7" s="1"/>
  <c r="F395" i="7"/>
  <c r="J624" i="7"/>
  <c r="J902" i="7" s="1"/>
  <c r="J608" i="7"/>
  <c r="J885" i="7" s="1"/>
  <c r="J587" i="7"/>
  <c r="J863" i="7" s="1"/>
  <c r="I395" i="7"/>
  <c r="C624" i="7"/>
  <c r="C902" i="7" s="1"/>
  <c r="C608" i="7"/>
  <c r="C885" i="7" s="1"/>
  <c r="C587" i="7"/>
  <c r="C863" i="7" s="1"/>
  <c r="G622" i="7"/>
  <c r="G900" i="7" s="1"/>
  <c r="G606" i="7"/>
  <c r="G883" i="7" s="1"/>
  <c r="G585" i="7"/>
  <c r="G861" i="7" s="1"/>
  <c r="E624" i="7"/>
  <c r="E902" i="7" s="1"/>
  <c r="E608" i="7"/>
  <c r="E885" i="7" s="1"/>
  <c r="E587" i="7"/>
  <c r="E863" i="7" s="1"/>
  <c r="E160" i="22"/>
  <c r="F160" i="22" s="1"/>
  <c r="B30" i="14"/>
  <c r="G87" i="9"/>
  <c r="G104" i="9" s="1"/>
  <c r="C87" i="9"/>
  <c r="C104" i="9" s="1"/>
  <c r="J87" i="9"/>
  <c r="J104" i="9" s="1"/>
  <c r="F87" i="9"/>
  <c r="F104" i="9" s="1"/>
  <c r="B87" i="9"/>
  <c r="B104" i="9" s="1"/>
  <c r="E87" i="9"/>
  <c r="E104" i="9" s="1"/>
  <c r="H74" i="8"/>
  <c r="D74" i="8"/>
  <c r="D87" i="9"/>
  <c r="D104" i="9" s="1"/>
  <c r="G74" i="8"/>
  <c r="C74" i="8"/>
  <c r="I87" i="9"/>
  <c r="I104" i="9" s="1"/>
  <c r="J74" i="8"/>
  <c r="F74" i="8"/>
  <c r="B74" i="8"/>
  <c r="B326" i="7"/>
  <c r="H87" i="9"/>
  <c r="H104" i="9" s="1"/>
  <c r="I74" i="8"/>
  <c r="E74" i="8"/>
  <c r="D179" i="7"/>
  <c r="D353" i="7" s="1"/>
  <c r="C179" i="7"/>
  <c r="C353" i="7" s="1"/>
  <c r="B179" i="7"/>
  <c r="H412" i="22"/>
  <c r="I412" i="22" s="1"/>
  <c r="H82" i="8"/>
  <c r="D82" i="8"/>
  <c r="G82" i="8"/>
  <c r="C82" i="8"/>
  <c r="J82" i="8"/>
  <c r="F82" i="8"/>
  <c r="B82" i="8"/>
  <c r="I82" i="8"/>
  <c r="E82" i="8"/>
  <c r="D204" i="7"/>
  <c r="C204" i="7"/>
  <c r="B204" i="7"/>
  <c r="E204" i="7" s="1"/>
  <c r="B230" i="7" s="1"/>
  <c r="C230" i="7" s="1"/>
  <c r="O286" i="7" s="1"/>
  <c r="O558" i="7" s="1"/>
  <c r="H734" i="22"/>
  <c r="F98" i="21"/>
  <c r="G72" i="20"/>
  <c r="F109" i="21"/>
  <c r="G55" i="20"/>
  <c r="D658" i="22"/>
  <c r="H90" i="8"/>
  <c r="H127" i="8" s="1"/>
  <c r="D90" i="8"/>
  <c r="D127" i="8" s="1"/>
  <c r="G90" i="8"/>
  <c r="G127" i="8" s="1"/>
  <c r="C90" i="8"/>
  <c r="C127" i="8" s="1"/>
  <c r="J90" i="8"/>
  <c r="J127" i="8" s="1"/>
  <c r="F90" i="8"/>
  <c r="F127" i="8" s="1"/>
  <c r="B90" i="8"/>
  <c r="B127" i="8" s="1"/>
  <c r="I90" i="8"/>
  <c r="I127" i="8" s="1"/>
  <c r="E90" i="8"/>
  <c r="E127" i="8" s="1"/>
  <c r="E68" i="22"/>
  <c r="F68" i="22" s="1"/>
  <c r="B28" i="14"/>
  <c r="I85" i="9"/>
  <c r="I102" i="9" s="1"/>
  <c r="E85" i="9"/>
  <c r="E102" i="9" s="1"/>
  <c r="H85" i="9"/>
  <c r="H102" i="9" s="1"/>
  <c r="D85" i="9"/>
  <c r="D102" i="9" s="1"/>
  <c r="G85" i="9"/>
  <c r="G102" i="9" s="1"/>
  <c r="G71" i="8"/>
  <c r="C71" i="8"/>
  <c r="F85" i="9"/>
  <c r="F102" i="9" s="1"/>
  <c r="J71" i="8"/>
  <c r="F71" i="8"/>
  <c r="B71" i="8"/>
  <c r="C85" i="9"/>
  <c r="C102" i="9" s="1"/>
  <c r="I71" i="8"/>
  <c r="E71" i="8"/>
  <c r="J85" i="9"/>
  <c r="J102" i="9" s="1"/>
  <c r="B85" i="9"/>
  <c r="B102" i="9" s="1"/>
  <c r="H71" i="8"/>
  <c r="D71" i="8"/>
  <c r="B325" i="7"/>
  <c r="D178" i="7"/>
  <c r="D352" i="7" s="1"/>
  <c r="C178" i="7"/>
  <c r="C352" i="7" s="1"/>
  <c r="B178" i="7"/>
  <c r="F316" i="22"/>
  <c r="B34" i="14"/>
  <c r="G91" i="9"/>
  <c r="G108" i="9" s="1"/>
  <c r="C91" i="9"/>
  <c r="C108" i="9" s="1"/>
  <c r="J91" i="9"/>
  <c r="J108" i="9" s="1"/>
  <c r="F91" i="9"/>
  <c r="F108" i="9" s="1"/>
  <c r="B91" i="9"/>
  <c r="B108" i="9" s="1"/>
  <c r="I91" i="9"/>
  <c r="I108" i="9" s="1"/>
  <c r="G79" i="8"/>
  <c r="C79" i="8"/>
  <c r="H91" i="9"/>
  <c r="H108" i="9" s="1"/>
  <c r="J79" i="8"/>
  <c r="F79" i="8"/>
  <c r="B79" i="8"/>
  <c r="B456" i="7"/>
  <c r="E91" i="9"/>
  <c r="E108" i="9" s="1"/>
  <c r="I79" i="8"/>
  <c r="E79" i="8"/>
  <c r="D91" i="9"/>
  <c r="D108" i="9" s="1"/>
  <c r="H79" i="8"/>
  <c r="D79" i="8"/>
  <c r="D201" i="7"/>
  <c r="D465" i="7" s="1"/>
  <c r="C201" i="7"/>
  <c r="C465" i="7" s="1"/>
  <c r="B201" i="7"/>
  <c r="F263" i="22"/>
  <c r="F96" i="21"/>
  <c r="G29" i="20"/>
  <c r="F106" i="21"/>
  <c r="G74" i="20"/>
  <c r="D780" i="7"/>
  <c r="Y791" i="7" s="1"/>
  <c r="G762" i="7"/>
  <c r="B780" i="7" s="1"/>
  <c r="W791" i="7" s="1"/>
  <c r="E70" i="9"/>
  <c r="E110" i="9" s="1"/>
  <c r="I456" i="22"/>
  <c r="H172" i="22" l="1"/>
  <c r="B81" i="8"/>
  <c r="G81" i="8"/>
  <c r="I81" i="8"/>
  <c r="H96" i="8"/>
  <c r="J19" i="23"/>
  <c r="K391" i="22"/>
  <c r="H264" i="22"/>
  <c r="C203" i="7"/>
  <c r="J81" i="8"/>
  <c r="H81" i="8"/>
  <c r="J862" i="22"/>
  <c r="F96" i="8"/>
  <c r="E650" i="22"/>
  <c r="D203" i="7"/>
  <c r="C81" i="8"/>
  <c r="C96" i="8"/>
  <c r="J96" i="8"/>
  <c r="C56" i="10"/>
  <c r="H56" i="10" s="1"/>
  <c r="L68" i="10" s="1"/>
  <c r="H296" i="22"/>
  <c r="E638" i="22"/>
  <c r="D96" i="8"/>
  <c r="B96" i="8"/>
  <c r="B56" i="10"/>
  <c r="E637" i="22"/>
  <c r="G96" i="8"/>
  <c r="I96" i="8"/>
  <c r="S287" i="7"/>
  <c r="S559" i="7" s="1"/>
  <c r="AE287" i="7"/>
  <c r="AE559" i="7" s="1"/>
  <c r="C287" i="7"/>
  <c r="C559" i="7" s="1"/>
  <c r="AK285" i="7"/>
  <c r="AK557" i="7" s="1"/>
  <c r="T286" i="7"/>
  <c r="T558" i="7" s="1"/>
  <c r="T285" i="7"/>
  <c r="T557" i="7" s="1"/>
  <c r="AJ285" i="7"/>
  <c r="AJ557" i="7" s="1"/>
  <c r="X286" i="7"/>
  <c r="X558" i="7" s="1"/>
  <c r="AK286" i="7"/>
  <c r="AK558" i="7" s="1"/>
  <c r="AG285" i="7"/>
  <c r="AG557" i="7" s="1"/>
  <c r="Y285" i="7"/>
  <c r="Y557" i="7" s="1"/>
  <c r="X285" i="7"/>
  <c r="X557" i="7" s="1"/>
  <c r="AF285" i="7"/>
  <c r="AF557" i="7" s="1"/>
  <c r="O287" i="7"/>
  <c r="O559" i="7" s="1"/>
  <c r="AG287" i="7"/>
  <c r="AG559" i="7" s="1"/>
  <c r="H287" i="7"/>
  <c r="H559" i="7" s="1"/>
  <c r="K287" i="7"/>
  <c r="K559" i="7" s="1"/>
  <c r="U287" i="7"/>
  <c r="U559" i="7" s="1"/>
  <c r="Q287" i="7"/>
  <c r="Q559" i="7" s="1"/>
  <c r="Q285" i="7"/>
  <c r="Q557" i="7" s="1"/>
  <c r="D285" i="7"/>
  <c r="D557" i="7" s="1"/>
  <c r="P285" i="7"/>
  <c r="P557" i="7" s="1"/>
  <c r="AF286" i="7"/>
  <c r="AF558" i="7" s="1"/>
  <c r="D286" i="7"/>
  <c r="D558" i="7" s="1"/>
  <c r="M286" i="7"/>
  <c r="M558" i="7" s="1"/>
  <c r="P286" i="7"/>
  <c r="P558" i="7" s="1"/>
  <c r="AB285" i="7"/>
  <c r="AB557" i="7" s="1"/>
  <c r="D287" i="7"/>
  <c r="D559" i="7" s="1"/>
  <c r="AI287" i="7"/>
  <c r="AI559" i="7" s="1"/>
  <c r="AF287" i="7"/>
  <c r="AF559" i="7" s="1"/>
  <c r="AJ287" i="7"/>
  <c r="AJ559" i="7" s="1"/>
  <c r="AA287" i="7"/>
  <c r="AA559" i="7" s="1"/>
  <c r="Y287" i="7"/>
  <c r="Y559" i="7" s="1"/>
  <c r="E778" i="22"/>
  <c r="E765" i="22"/>
  <c r="B465" i="7"/>
  <c r="E201" i="7"/>
  <c r="B227" i="7" s="1"/>
  <c r="C227" i="7" s="1"/>
  <c r="I286" i="7"/>
  <c r="I558" i="7" s="1"/>
  <c r="AI286" i="7"/>
  <c r="AI558" i="7" s="1"/>
  <c r="C286" i="7"/>
  <c r="C558" i="7" s="1"/>
  <c r="G286" i="7"/>
  <c r="G558" i="7" s="1"/>
  <c r="AA286" i="7"/>
  <c r="AA558" i="7" s="1"/>
  <c r="W286" i="7"/>
  <c r="W558" i="7" s="1"/>
  <c r="S286" i="7"/>
  <c r="S558" i="7" s="1"/>
  <c r="K286" i="7"/>
  <c r="K558" i="7" s="1"/>
  <c r="M285" i="7"/>
  <c r="M557" i="7" s="1"/>
  <c r="AJ286" i="7"/>
  <c r="AJ558" i="7" s="1"/>
  <c r="L285" i="7"/>
  <c r="L557" i="7" s="1"/>
  <c r="AC285" i="7"/>
  <c r="AC557" i="7" s="1"/>
  <c r="I285" i="7"/>
  <c r="I557" i="7" s="1"/>
  <c r="AG286" i="7"/>
  <c r="AG558" i="7" s="1"/>
  <c r="AB286" i="7"/>
  <c r="AB558" i="7" s="1"/>
  <c r="E285" i="7"/>
  <c r="E557" i="7" s="1"/>
  <c r="U286" i="7"/>
  <c r="U558" i="7" s="1"/>
  <c r="E286" i="7"/>
  <c r="E558" i="7" s="1"/>
  <c r="Q286" i="7"/>
  <c r="Q558" i="7" s="1"/>
  <c r="H285" i="7"/>
  <c r="H557" i="7" s="1"/>
  <c r="AE286" i="7"/>
  <c r="AE558" i="7" s="1"/>
  <c r="Y286" i="7"/>
  <c r="Y558" i="7" s="1"/>
  <c r="AB287" i="7"/>
  <c r="AB559" i="7" s="1"/>
  <c r="W287" i="7"/>
  <c r="W559" i="7" s="1"/>
  <c r="AC287" i="7"/>
  <c r="AC559" i="7" s="1"/>
  <c r="I287" i="7"/>
  <c r="I559" i="7" s="1"/>
  <c r="X287" i="7"/>
  <c r="X559" i="7" s="1"/>
  <c r="AK287" i="7"/>
  <c r="AK559" i="7" s="1"/>
  <c r="U285" i="7"/>
  <c r="U557" i="7" s="1"/>
  <c r="C285" i="7"/>
  <c r="C557" i="7" s="1"/>
  <c r="S285" i="7"/>
  <c r="S557" i="7" s="1"/>
  <c r="G285" i="7"/>
  <c r="G557" i="7" s="1"/>
  <c r="O285" i="7"/>
  <c r="O557" i="7" s="1"/>
  <c r="AE285" i="7"/>
  <c r="AE557" i="7" s="1"/>
  <c r="AA285" i="7"/>
  <c r="AA557" i="7" s="1"/>
  <c r="B466" i="7"/>
  <c r="E202" i="7"/>
  <c r="B228" i="7" s="1"/>
  <c r="C228" i="7" s="1"/>
  <c r="AC286" i="7"/>
  <c r="AC558" i="7" s="1"/>
  <c r="H286" i="7"/>
  <c r="H558" i="7" s="1"/>
  <c r="L286" i="7"/>
  <c r="L558" i="7" s="1"/>
  <c r="AI285" i="7"/>
  <c r="AI557" i="7" s="1"/>
  <c r="W285" i="7"/>
  <c r="W557" i="7" s="1"/>
  <c r="G287" i="7"/>
  <c r="G559" i="7" s="1"/>
  <c r="P287" i="7"/>
  <c r="P559" i="7" s="1"/>
  <c r="L287" i="7"/>
  <c r="L559" i="7" s="1"/>
  <c r="E287" i="7"/>
  <c r="E559" i="7" s="1"/>
  <c r="M287" i="7"/>
  <c r="M559" i="7" s="1"/>
  <c r="T287" i="7"/>
  <c r="T559" i="7" s="1"/>
  <c r="E766" i="22"/>
  <c r="Y280" i="7"/>
  <c r="Y552" i="7" s="1"/>
  <c r="M280" i="7"/>
  <c r="M552" i="7" s="1"/>
  <c r="E280" i="7"/>
  <c r="E552" i="7" s="1"/>
  <c r="T280" i="7"/>
  <c r="T552" i="7" s="1"/>
  <c r="AB280" i="7"/>
  <c r="AB552" i="7" s="1"/>
  <c r="I280" i="7"/>
  <c r="I552" i="7" s="1"/>
  <c r="D280" i="7"/>
  <c r="D552" i="7" s="1"/>
  <c r="L280" i="7"/>
  <c r="L552" i="7" s="1"/>
  <c r="AE280" i="7"/>
  <c r="AE552" i="7" s="1"/>
  <c r="AG280" i="7"/>
  <c r="AG552" i="7" s="1"/>
  <c r="AK280" i="7"/>
  <c r="AK552" i="7" s="1"/>
  <c r="X280" i="7"/>
  <c r="X552" i="7" s="1"/>
  <c r="AF280" i="7"/>
  <c r="AF552" i="7" s="1"/>
  <c r="O280" i="7"/>
  <c r="O552" i="7" s="1"/>
  <c r="C280" i="7"/>
  <c r="C552" i="7" s="1"/>
  <c r="AC280" i="7"/>
  <c r="AC552" i="7" s="1"/>
  <c r="Q280" i="7"/>
  <c r="Q552" i="7" s="1"/>
  <c r="U280" i="7"/>
  <c r="U552" i="7" s="1"/>
  <c r="AJ280" i="7"/>
  <c r="AJ552" i="7" s="1"/>
  <c r="H280" i="7"/>
  <c r="H552" i="7" s="1"/>
  <c r="P280" i="7"/>
  <c r="P552" i="7" s="1"/>
  <c r="S280" i="7"/>
  <c r="S552" i="7" s="1"/>
  <c r="W280" i="7"/>
  <c r="W552" i="7" s="1"/>
  <c r="G280" i="7"/>
  <c r="G552" i="7" s="1"/>
  <c r="AA280" i="7"/>
  <c r="AA552" i="7" s="1"/>
  <c r="AI280" i="7"/>
  <c r="AI552" i="7" s="1"/>
  <c r="K280" i="7"/>
  <c r="K552" i="7" s="1"/>
  <c r="AC281" i="7"/>
  <c r="AC553" i="7" s="1"/>
  <c r="AG281" i="7"/>
  <c r="AG553" i="7" s="1"/>
  <c r="T281" i="7"/>
  <c r="T553" i="7" s="1"/>
  <c r="AB281" i="7"/>
  <c r="AB553" i="7" s="1"/>
  <c r="K281" i="7"/>
  <c r="K553" i="7" s="1"/>
  <c r="AK281" i="7"/>
  <c r="AK553" i="7" s="1"/>
  <c r="Y281" i="7"/>
  <c r="Y553" i="7" s="1"/>
  <c r="M281" i="7"/>
  <c r="M553" i="7" s="1"/>
  <c r="Q281" i="7"/>
  <c r="Q553" i="7" s="1"/>
  <c r="AF281" i="7"/>
  <c r="AF553" i="7" s="1"/>
  <c r="D281" i="7"/>
  <c r="D553" i="7" s="1"/>
  <c r="L281" i="7"/>
  <c r="L553" i="7" s="1"/>
  <c r="U281" i="7"/>
  <c r="U553" i="7" s="1"/>
  <c r="I281" i="7"/>
  <c r="I553" i="7" s="1"/>
  <c r="P281" i="7"/>
  <c r="P553" i="7" s="1"/>
  <c r="X281" i="7"/>
  <c r="X553" i="7" s="1"/>
  <c r="AE281" i="7"/>
  <c r="AE553" i="7" s="1"/>
  <c r="C281" i="7"/>
  <c r="C553" i="7" s="1"/>
  <c r="E281" i="7"/>
  <c r="E553" i="7" s="1"/>
  <c r="AJ281" i="7"/>
  <c r="AJ553" i="7" s="1"/>
  <c r="H281" i="7"/>
  <c r="H553" i="7" s="1"/>
  <c r="AA281" i="7"/>
  <c r="AA553" i="7" s="1"/>
  <c r="O281" i="7"/>
  <c r="O553" i="7" s="1"/>
  <c r="W281" i="7"/>
  <c r="W553" i="7" s="1"/>
  <c r="G281" i="7"/>
  <c r="G553" i="7" s="1"/>
  <c r="AI281" i="7"/>
  <c r="AI553" i="7" s="1"/>
  <c r="S281" i="7"/>
  <c r="S553" i="7" s="1"/>
  <c r="B353" i="7"/>
  <c r="B367" i="7" s="1"/>
  <c r="E179" i="7"/>
  <c r="B222" i="7" s="1"/>
  <c r="C222" i="7" s="1"/>
  <c r="B352" i="7"/>
  <c r="B366" i="7" s="1"/>
  <c r="E178" i="7"/>
  <c r="B219" i="7" s="1"/>
  <c r="C219" i="7" s="1"/>
  <c r="E277" i="7"/>
  <c r="AJ277" i="7"/>
  <c r="H277" i="7"/>
  <c r="AA277" i="7"/>
  <c r="AC277" i="7"/>
  <c r="AG277" i="7"/>
  <c r="T277" i="7"/>
  <c r="AB277" i="7"/>
  <c r="AK277" i="7"/>
  <c r="Y277" i="7"/>
  <c r="M277" i="7"/>
  <c r="Q277" i="7"/>
  <c r="AF277" i="7"/>
  <c r="D277" i="7"/>
  <c r="L277" i="7"/>
  <c r="U277" i="7"/>
  <c r="I277" i="7"/>
  <c r="P277" i="7"/>
  <c r="X277" i="7"/>
  <c r="AE277" i="7"/>
  <c r="K277" i="7"/>
  <c r="O277" i="7"/>
  <c r="C277" i="7"/>
  <c r="W277" i="7"/>
  <c r="AI277" i="7"/>
  <c r="G277" i="7"/>
  <c r="S277" i="7"/>
  <c r="AK274" i="7"/>
  <c r="Y274" i="7"/>
  <c r="AC274" i="7"/>
  <c r="P274" i="7"/>
  <c r="X274" i="7"/>
  <c r="G274" i="7"/>
  <c r="AG274" i="7"/>
  <c r="U274" i="7"/>
  <c r="I274" i="7"/>
  <c r="M274" i="7"/>
  <c r="AB274" i="7"/>
  <c r="AJ274" i="7"/>
  <c r="H274" i="7"/>
  <c r="Q274" i="7"/>
  <c r="E274" i="7"/>
  <c r="L274" i="7"/>
  <c r="T274" i="7"/>
  <c r="AA274" i="7"/>
  <c r="AF274" i="7"/>
  <c r="D274" i="7"/>
  <c r="W274" i="7"/>
  <c r="S274" i="7"/>
  <c r="AE274" i="7"/>
  <c r="C274" i="7"/>
  <c r="K274" i="7"/>
  <c r="O274" i="7"/>
  <c r="AI274" i="7"/>
  <c r="Q282" i="7"/>
  <c r="Q554" i="7" s="1"/>
  <c r="E282" i="7"/>
  <c r="E554" i="7" s="1"/>
  <c r="L282" i="7"/>
  <c r="L554" i="7" s="1"/>
  <c r="T282" i="7"/>
  <c r="T554" i="7" s="1"/>
  <c r="AF282" i="7"/>
  <c r="AF554" i="7" s="1"/>
  <c r="D282" i="7"/>
  <c r="D554" i="7" s="1"/>
  <c r="W282" i="7"/>
  <c r="W554" i="7" s="1"/>
  <c r="AK282" i="7"/>
  <c r="AK554" i="7" s="1"/>
  <c r="Y282" i="7"/>
  <c r="Y554" i="7" s="1"/>
  <c r="AC282" i="7"/>
  <c r="AC554" i="7" s="1"/>
  <c r="P282" i="7"/>
  <c r="P554" i="7" s="1"/>
  <c r="X282" i="7"/>
  <c r="X554" i="7" s="1"/>
  <c r="G282" i="7"/>
  <c r="G554" i="7" s="1"/>
  <c r="AE282" i="7"/>
  <c r="AE554" i="7" s="1"/>
  <c r="AG282" i="7"/>
  <c r="AG554" i="7" s="1"/>
  <c r="U282" i="7"/>
  <c r="U554" i="7" s="1"/>
  <c r="I282" i="7"/>
  <c r="I554" i="7" s="1"/>
  <c r="M282" i="7"/>
  <c r="M554" i="7" s="1"/>
  <c r="AB282" i="7"/>
  <c r="AB554" i="7" s="1"/>
  <c r="AJ282" i="7"/>
  <c r="AJ554" i="7" s="1"/>
  <c r="H282" i="7"/>
  <c r="H554" i="7" s="1"/>
  <c r="AA282" i="7"/>
  <c r="AA554" i="7" s="1"/>
  <c r="O282" i="7"/>
  <c r="O554" i="7" s="1"/>
  <c r="AI282" i="7"/>
  <c r="AI554" i="7" s="1"/>
  <c r="K282" i="7"/>
  <c r="K554" i="7" s="1"/>
  <c r="S282" i="7"/>
  <c r="S554" i="7" s="1"/>
  <c r="C282" i="7"/>
  <c r="C554" i="7" s="1"/>
  <c r="B739" i="7"/>
  <c r="I343" i="22"/>
  <c r="K21" i="23"/>
  <c r="K456" i="22"/>
  <c r="L456" i="22"/>
  <c r="J15" i="23"/>
  <c r="H263" i="22"/>
  <c r="K30" i="23"/>
  <c r="J734" i="22"/>
  <c r="B40" i="10"/>
  <c r="D56" i="10" s="1"/>
  <c r="E56" i="10" s="1"/>
  <c r="B125" i="9"/>
  <c r="K33" i="23"/>
  <c r="G830" i="22"/>
  <c r="K20" i="23"/>
  <c r="K424" i="22"/>
  <c r="L424" i="22"/>
  <c r="H232" i="22"/>
  <c r="G91" i="8"/>
  <c r="G128" i="8" s="1"/>
  <c r="B91" i="8"/>
  <c r="B128" i="8" s="1"/>
  <c r="C91" i="8"/>
  <c r="C128" i="8" s="1"/>
  <c r="I91" i="8"/>
  <c r="I128" i="8" s="1"/>
  <c r="J91" i="8"/>
  <c r="J128" i="8" s="1"/>
  <c r="H91" i="8"/>
  <c r="H128" i="8" s="1"/>
  <c r="E690" i="22"/>
  <c r="F91" i="8"/>
  <c r="F128" i="8" s="1"/>
  <c r="D91" i="8"/>
  <c r="D128" i="8" s="1"/>
  <c r="H125" i="9"/>
  <c r="F125" i="9"/>
  <c r="J874" i="22"/>
  <c r="J21" i="23"/>
  <c r="K455" i="22"/>
  <c r="G125" i="9"/>
  <c r="E125" i="9"/>
  <c r="J125" i="9"/>
  <c r="H80" i="22"/>
  <c r="I375" i="22"/>
  <c r="K29" i="23"/>
  <c r="G702" i="22"/>
  <c r="J30" i="23"/>
  <c r="J733" i="22"/>
  <c r="C125" i="9"/>
  <c r="D125" i="9"/>
  <c r="I125" i="9"/>
  <c r="H231" i="22"/>
  <c r="B53" i="4"/>
  <c r="B67" i="4"/>
  <c r="B83" i="4" s="1"/>
  <c r="H338" i="22"/>
  <c r="F327" i="22"/>
  <c r="H341" i="22"/>
  <c r="H339" i="22"/>
  <c r="F341" i="22"/>
  <c r="F339" i="22"/>
  <c r="F338" i="22"/>
  <c r="F337" i="22"/>
  <c r="H336" i="22"/>
  <c r="F335" i="22"/>
  <c r="H334" i="22"/>
  <c r="F333" i="22"/>
  <c r="H332" i="22"/>
  <c r="F331" i="22"/>
  <c r="H330" i="22"/>
  <c r="F329" i="22"/>
  <c r="H328" i="22"/>
  <c r="H327" i="22"/>
  <c r="H326" i="22"/>
  <c r="H325" i="22"/>
  <c r="H324" i="22"/>
  <c r="H323" i="22"/>
  <c r="H322" i="22"/>
  <c r="H321" i="22"/>
  <c r="H320" i="22"/>
  <c r="H319" i="22"/>
  <c r="H340" i="22"/>
  <c r="H335" i="22"/>
  <c r="F330" i="22"/>
  <c r="H337" i="22"/>
  <c r="F332" i="22"/>
  <c r="H329" i="22"/>
  <c r="F326" i="22"/>
  <c r="F340" i="22"/>
  <c r="F334" i="22"/>
  <c r="H331" i="22"/>
  <c r="F336" i="22"/>
  <c r="H333" i="22"/>
  <c r="F328" i="22"/>
  <c r="F325" i="22"/>
  <c r="F324" i="22"/>
  <c r="F323" i="22"/>
  <c r="F322" i="22"/>
  <c r="F321" i="22"/>
  <c r="F320" i="22"/>
  <c r="F319" i="22"/>
  <c r="G57" i="8"/>
  <c r="G129" i="8" s="1"/>
  <c r="J59" i="8"/>
  <c r="J133" i="8" s="1"/>
  <c r="D58" i="8"/>
  <c r="D131" i="8" s="1"/>
  <c r="B105" i="12"/>
  <c r="B75" i="16" s="1"/>
  <c r="J58" i="8"/>
  <c r="J131" i="8" s="1"/>
  <c r="G873" i="22"/>
  <c r="I862" i="22"/>
  <c r="I874" i="22"/>
  <c r="G872" i="22"/>
  <c r="I861" i="22"/>
  <c r="G874" i="22"/>
  <c r="G861" i="22"/>
  <c r="G862" i="22"/>
  <c r="D517" i="22"/>
  <c r="D53" i="14"/>
  <c r="D63" i="14" s="1"/>
  <c r="C53" i="14"/>
  <c r="C63" i="14" s="1"/>
  <c r="B53" i="14"/>
  <c r="B63" i="14" s="1"/>
  <c r="E53" i="14"/>
  <c r="E63" i="14" s="1"/>
  <c r="D59" i="8"/>
  <c r="D133" i="8" s="1"/>
  <c r="D57" i="8"/>
  <c r="D129" i="8" s="1"/>
  <c r="B127" i="12"/>
  <c r="B117" i="16" s="1"/>
  <c r="I57" i="8"/>
  <c r="I129" i="8" s="1"/>
  <c r="D586" i="22"/>
  <c r="D582" i="22"/>
  <c r="D578" i="22"/>
  <c r="D575" i="22"/>
  <c r="D571" i="22"/>
  <c r="D584" i="22"/>
  <c r="D577" i="22"/>
  <c r="D573" i="22"/>
  <c r="D589" i="22"/>
  <c r="D587" i="22"/>
  <c r="D580" i="22"/>
  <c r="D576" i="22"/>
  <c r="D569" i="22"/>
  <c r="D585" i="22"/>
  <c r="D583" i="22"/>
  <c r="D574" i="22"/>
  <c r="D572" i="22"/>
  <c r="D588" i="22"/>
  <c r="D581" i="22"/>
  <c r="D579" i="22"/>
  <c r="D570" i="22"/>
  <c r="E59" i="8"/>
  <c r="E133" i="8" s="1"/>
  <c r="F59" i="8"/>
  <c r="F133" i="8" s="1"/>
  <c r="B125" i="12"/>
  <c r="B113" i="16" s="1"/>
  <c r="H402" i="22"/>
  <c r="H392" i="22"/>
  <c r="J391" i="22"/>
  <c r="J392" i="22"/>
  <c r="H403" i="22"/>
  <c r="H391" i="22"/>
  <c r="D367" i="7"/>
  <c r="C367" i="7"/>
  <c r="E140" i="22"/>
  <c r="E139" i="22"/>
  <c r="H58" i="8"/>
  <c r="H131" i="8" s="1"/>
  <c r="F57" i="8"/>
  <c r="F129" i="8" s="1"/>
  <c r="E307" i="22"/>
  <c r="G295" i="22"/>
  <c r="G296" i="22"/>
  <c r="E296" i="22"/>
  <c r="E295" i="22"/>
  <c r="E306" i="22"/>
  <c r="D366" i="7"/>
  <c r="C366" i="7"/>
  <c r="E47" i="22"/>
  <c r="E48" i="22"/>
  <c r="F58" i="8"/>
  <c r="F131" i="8" s="1"/>
  <c r="G59" i="8"/>
  <c r="G133" i="8" s="1"/>
  <c r="G58" i="8"/>
  <c r="G131" i="8" s="1"/>
  <c r="G264" i="22"/>
  <c r="G263" i="22"/>
  <c r="E264" i="22"/>
  <c r="E263" i="22"/>
  <c r="E275" i="22"/>
  <c r="E274" i="22"/>
  <c r="G607" i="22"/>
  <c r="E607" i="22"/>
  <c r="B81" i="12"/>
  <c r="B39" i="16" s="1"/>
  <c r="B58" i="8"/>
  <c r="B131" i="8" s="1"/>
  <c r="C59" i="8"/>
  <c r="C133" i="8" s="1"/>
  <c r="B80" i="12"/>
  <c r="B37" i="16" s="1"/>
  <c r="B57" i="8"/>
  <c r="B129" i="8" s="1"/>
  <c r="G811" i="22"/>
  <c r="I809" i="22"/>
  <c r="G807" i="22"/>
  <c r="G806" i="22"/>
  <c r="G805" i="22"/>
  <c r="G804" i="22"/>
  <c r="G803" i="22"/>
  <c r="G802" i="22"/>
  <c r="G801" i="22"/>
  <c r="G800" i="22"/>
  <c r="G799" i="22"/>
  <c r="G798" i="22"/>
  <c r="G810" i="22"/>
  <c r="I808" i="22"/>
  <c r="I810" i="22"/>
  <c r="G808" i="22"/>
  <c r="I797" i="22"/>
  <c r="I796" i="22"/>
  <c r="I795" i="22"/>
  <c r="I794" i="22"/>
  <c r="I793" i="22"/>
  <c r="I792" i="22"/>
  <c r="I791" i="22"/>
  <c r="I790" i="22"/>
  <c r="I789" i="22"/>
  <c r="I811" i="22"/>
  <c r="I805" i="22"/>
  <c r="I801" i="22"/>
  <c r="G797" i="22"/>
  <c r="G796" i="22"/>
  <c r="G794" i="22"/>
  <c r="G792" i="22"/>
  <c r="G790" i="22"/>
  <c r="I806" i="22"/>
  <c r="I802" i="22"/>
  <c r="I798" i="22"/>
  <c r="I807" i="22"/>
  <c r="I803" i="22"/>
  <c r="I799" i="22"/>
  <c r="G795" i="22"/>
  <c r="G793" i="22"/>
  <c r="G791" i="22"/>
  <c r="G789" i="22"/>
  <c r="G809" i="22"/>
  <c r="I804" i="22"/>
  <c r="I800" i="22"/>
  <c r="E231" i="22"/>
  <c r="G232" i="22"/>
  <c r="G231" i="22"/>
  <c r="E232" i="22"/>
  <c r="E243" i="22"/>
  <c r="E242" i="22"/>
  <c r="I58" i="8"/>
  <c r="I131" i="8" s="1"/>
  <c r="D487" i="22"/>
  <c r="C58" i="8"/>
  <c r="C131" i="8" s="1"/>
  <c r="J57" i="8"/>
  <c r="J129" i="8" s="1"/>
  <c r="D547" i="22"/>
  <c r="F370" i="22"/>
  <c r="H359" i="22"/>
  <c r="H373" i="22"/>
  <c r="F372" i="22"/>
  <c r="H371" i="22"/>
  <c r="H370" i="22"/>
  <c r="H369" i="22"/>
  <c r="H367" i="22"/>
  <c r="H365" i="22"/>
  <c r="H363" i="22"/>
  <c r="H361" i="22"/>
  <c r="F369" i="22"/>
  <c r="F367" i="22"/>
  <c r="F365" i="22"/>
  <c r="F363" i="22"/>
  <c r="F361" i="22"/>
  <c r="H358" i="22"/>
  <c r="F357" i="22"/>
  <c r="H356" i="22"/>
  <c r="F355" i="22"/>
  <c r="H354" i="22"/>
  <c r="F353" i="22"/>
  <c r="H352" i="22"/>
  <c r="F351" i="22"/>
  <c r="F373" i="22"/>
  <c r="H372" i="22"/>
  <c r="F371" i="22"/>
  <c r="H368" i="22"/>
  <c r="H366" i="22"/>
  <c r="H364" i="22"/>
  <c r="H362" i="22"/>
  <c r="H360" i="22"/>
  <c r="F368" i="22"/>
  <c r="F360" i="22"/>
  <c r="F354" i="22"/>
  <c r="H351" i="22"/>
  <c r="F362" i="22"/>
  <c r="F359" i="22"/>
  <c r="F356" i="22"/>
  <c r="H353" i="22"/>
  <c r="F364" i="22"/>
  <c r="F358" i="22"/>
  <c r="H355" i="22"/>
  <c r="F366" i="22"/>
  <c r="H357" i="22"/>
  <c r="F352" i="22"/>
  <c r="I59" i="8"/>
  <c r="I133" i="8" s="1"/>
  <c r="B106" i="12"/>
  <c r="B77" i="16" s="1"/>
  <c r="E57" i="8"/>
  <c r="E129" i="8" s="1"/>
  <c r="B82" i="12"/>
  <c r="B41" i="16" s="1"/>
  <c r="B59" i="8"/>
  <c r="B133" i="8" s="1"/>
  <c r="E91" i="22"/>
  <c r="G79" i="22"/>
  <c r="E90" i="22"/>
  <c r="E80" i="22"/>
  <c r="E79" i="22"/>
  <c r="G80" i="22"/>
  <c r="E681" i="22"/>
  <c r="E680" i="22"/>
  <c r="E679" i="22"/>
  <c r="E678" i="22"/>
  <c r="E677" i="22"/>
  <c r="E676" i="22"/>
  <c r="E675" i="22"/>
  <c r="E674" i="22"/>
  <c r="E673" i="22"/>
  <c r="E672" i="22"/>
  <c r="E671" i="22"/>
  <c r="E670" i="22"/>
  <c r="E669" i="22"/>
  <c r="E668" i="22"/>
  <c r="E667" i="22"/>
  <c r="E666" i="22"/>
  <c r="E665" i="22"/>
  <c r="E664" i="22"/>
  <c r="E663" i="22"/>
  <c r="E662" i="22"/>
  <c r="E661" i="22"/>
  <c r="E683" i="22"/>
  <c r="E682" i="22"/>
  <c r="J424" i="22"/>
  <c r="J423" i="22"/>
  <c r="H435" i="22"/>
  <c r="H434" i="22"/>
  <c r="H424" i="22"/>
  <c r="H423" i="22"/>
  <c r="E171" i="22"/>
  <c r="G172" i="22"/>
  <c r="E183" i="22"/>
  <c r="G171" i="22"/>
  <c r="E182" i="22"/>
  <c r="E172" i="22"/>
  <c r="F830" i="22"/>
  <c r="F829" i="22"/>
  <c r="F842" i="22"/>
  <c r="H466" i="22"/>
  <c r="H467" i="22"/>
  <c r="J456" i="22"/>
  <c r="H455" i="22"/>
  <c r="H456" i="22"/>
  <c r="J455" i="22"/>
  <c r="H59" i="8"/>
  <c r="H133" i="8" s="1"/>
  <c r="C57" i="8"/>
  <c r="C129" i="8" s="1"/>
  <c r="E58" i="8"/>
  <c r="E131" i="8" s="1"/>
  <c r="G745" i="22"/>
  <c r="I734" i="22"/>
  <c r="G746" i="22"/>
  <c r="G734" i="22"/>
  <c r="G733" i="22"/>
  <c r="I746" i="22"/>
  <c r="G744" i="22"/>
  <c r="I733" i="22"/>
  <c r="C54" i="4"/>
  <c r="D53" i="4"/>
  <c r="B126" i="12"/>
  <c r="B115" i="16" s="1"/>
  <c r="H57" i="8"/>
  <c r="H129" i="8" s="1"/>
  <c r="B107" i="12"/>
  <c r="B79" i="16" s="1"/>
  <c r="G56" i="10" l="1"/>
  <c r="K68" i="10" s="1"/>
  <c r="D619" i="7"/>
  <c r="D896" i="7" s="1"/>
  <c r="E620" i="7"/>
  <c r="E897" i="7" s="1"/>
  <c r="K31" i="23"/>
  <c r="K40" i="23" s="1"/>
  <c r="F766" i="22"/>
  <c r="G766" i="22"/>
  <c r="J603" i="7"/>
  <c r="J879" i="7" s="1"/>
  <c r="J582" i="7"/>
  <c r="J853" i="7" s="1"/>
  <c r="J619" i="7"/>
  <c r="J896" i="7" s="1"/>
  <c r="I284" i="7"/>
  <c r="I299" i="7" s="1"/>
  <c r="O284" i="7"/>
  <c r="O299" i="7" s="1"/>
  <c r="S284" i="7"/>
  <c r="S299" i="7" s="1"/>
  <c r="C284" i="7"/>
  <c r="C299" i="7" s="1"/>
  <c r="W284" i="7"/>
  <c r="W299" i="7" s="1"/>
  <c r="G284" i="7"/>
  <c r="G299" i="7" s="1"/>
  <c r="AA284" i="7"/>
  <c r="AA299" i="7" s="1"/>
  <c r="AI284" i="7"/>
  <c r="AI299" i="7" s="1"/>
  <c r="K284" i="7"/>
  <c r="K299" i="7" s="1"/>
  <c r="AB284" i="7"/>
  <c r="AB299" i="7" s="1"/>
  <c r="U284" i="7"/>
  <c r="U299" i="7" s="1"/>
  <c r="Q284" i="7"/>
  <c r="Q299" i="7" s="1"/>
  <c r="AC284" i="7"/>
  <c r="AC299" i="7" s="1"/>
  <c r="X284" i="7"/>
  <c r="X299" i="7" s="1"/>
  <c r="AG284" i="7"/>
  <c r="AG299" i="7" s="1"/>
  <c r="T284" i="7"/>
  <c r="T299" i="7" s="1"/>
  <c r="M284" i="7"/>
  <c r="M299" i="7" s="1"/>
  <c r="AJ284" i="7"/>
  <c r="AJ299" i="7" s="1"/>
  <c r="J377" i="7" s="1"/>
  <c r="AF284" i="7"/>
  <c r="AF299" i="7" s="1"/>
  <c r="E284" i="7"/>
  <c r="E299" i="7" s="1"/>
  <c r="Y284" i="7"/>
  <c r="Y299" i="7" s="1"/>
  <c r="P284" i="7"/>
  <c r="P299" i="7" s="1"/>
  <c r="H284" i="7"/>
  <c r="H299" i="7" s="1"/>
  <c r="AK284" i="7"/>
  <c r="AK299" i="7" s="1"/>
  <c r="AE284" i="7"/>
  <c r="AE299" i="7" s="1"/>
  <c r="L284" i="7"/>
  <c r="L299" i="7" s="1"/>
  <c r="D284" i="7"/>
  <c r="D299" i="7" s="1"/>
  <c r="B377" i="7" s="1"/>
  <c r="E582" i="7"/>
  <c r="E853" i="7" s="1"/>
  <c r="E619" i="7"/>
  <c r="E896" i="7" s="1"/>
  <c r="E603" i="7"/>
  <c r="E879" i="7" s="1"/>
  <c r="I620" i="7"/>
  <c r="I897" i="7" s="1"/>
  <c r="I604" i="7"/>
  <c r="I880" i="7" s="1"/>
  <c r="I583" i="7"/>
  <c r="I854" i="7" s="1"/>
  <c r="H604" i="7"/>
  <c r="H880" i="7" s="1"/>
  <c r="H583" i="7"/>
  <c r="H854" i="7" s="1"/>
  <c r="H620" i="7"/>
  <c r="H897" i="7" s="1"/>
  <c r="W31" i="23"/>
  <c r="G778" i="22"/>
  <c r="F778" i="22"/>
  <c r="E621" i="7"/>
  <c r="E898" i="7" s="1"/>
  <c r="E605" i="7"/>
  <c r="E881" i="7" s="1"/>
  <c r="E584" i="7"/>
  <c r="E855" i="7" s="1"/>
  <c r="F619" i="7"/>
  <c r="F896" i="7" s="1"/>
  <c r="I621" i="7"/>
  <c r="I898" i="7" s="1"/>
  <c r="I605" i="7"/>
  <c r="I881" i="7" s="1"/>
  <c r="I584" i="7"/>
  <c r="I855" i="7" s="1"/>
  <c r="E583" i="7"/>
  <c r="E854" i="7" s="1"/>
  <c r="C582" i="7"/>
  <c r="C853" i="7" s="1"/>
  <c r="C619" i="7"/>
  <c r="C896" i="7" s="1"/>
  <c r="C603" i="7"/>
  <c r="C879" i="7" s="1"/>
  <c r="G605" i="7"/>
  <c r="G881" i="7" s="1"/>
  <c r="G584" i="7"/>
  <c r="G855" i="7" s="1"/>
  <c r="G621" i="7"/>
  <c r="G898" i="7" s="1"/>
  <c r="D604" i="7"/>
  <c r="D880" i="7" s="1"/>
  <c r="D620" i="7"/>
  <c r="D897" i="7" s="1"/>
  <c r="C583" i="7"/>
  <c r="C854" i="7" s="1"/>
  <c r="C620" i="7"/>
  <c r="C897" i="7" s="1"/>
  <c r="C604" i="7"/>
  <c r="C880" i="7" s="1"/>
  <c r="AA283" i="7"/>
  <c r="AA298" i="7" s="1"/>
  <c r="O283" i="7"/>
  <c r="O298" i="7" s="1"/>
  <c r="K283" i="7"/>
  <c r="K298" i="7" s="1"/>
  <c r="Y283" i="7"/>
  <c r="Y298" i="7" s="1"/>
  <c r="G376" i="7" s="1"/>
  <c r="AC283" i="7"/>
  <c r="AC298" i="7" s="1"/>
  <c r="X283" i="7"/>
  <c r="X298" i="7" s="1"/>
  <c r="H283" i="7"/>
  <c r="H298" i="7" s="1"/>
  <c r="AK283" i="7"/>
  <c r="AK298" i="7" s="1"/>
  <c r="G283" i="7"/>
  <c r="G298" i="7" s="1"/>
  <c r="AE283" i="7"/>
  <c r="AE298" i="7" s="1"/>
  <c r="L283" i="7"/>
  <c r="L298" i="7" s="1"/>
  <c r="Q283" i="7"/>
  <c r="Q298" i="7" s="1"/>
  <c r="E376" i="7" s="1"/>
  <c r="AF283" i="7"/>
  <c r="AF298" i="7" s="1"/>
  <c r="P283" i="7"/>
  <c r="P298" i="7" s="1"/>
  <c r="AB283" i="7"/>
  <c r="AB298" i="7" s="1"/>
  <c r="AG283" i="7"/>
  <c r="AG298" i="7" s="1"/>
  <c r="I376" i="7" s="1"/>
  <c r="T283" i="7"/>
  <c r="T298" i="7" s="1"/>
  <c r="E283" i="7"/>
  <c r="E298" i="7" s="1"/>
  <c r="D283" i="7"/>
  <c r="D298" i="7" s="1"/>
  <c r="AI283" i="7"/>
  <c r="AI298" i="7" s="1"/>
  <c r="J376" i="7" s="1"/>
  <c r="AJ283" i="7"/>
  <c r="AJ298" i="7" s="1"/>
  <c r="U283" i="7"/>
  <c r="U298" i="7" s="1"/>
  <c r="C283" i="7"/>
  <c r="C298" i="7" s="1"/>
  <c r="B475" i="7" s="1"/>
  <c r="I283" i="7"/>
  <c r="I298" i="7" s="1"/>
  <c r="M283" i="7"/>
  <c r="M298" i="7" s="1"/>
  <c r="W283" i="7"/>
  <c r="W298" i="7" s="1"/>
  <c r="S283" i="7"/>
  <c r="S298" i="7" s="1"/>
  <c r="F376" i="7" s="1"/>
  <c r="J621" i="7"/>
  <c r="J898" i="7" s="1"/>
  <c r="J605" i="7"/>
  <c r="J881" i="7" s="1"/>
  <c r="J584" i="7"/>
  <c r="J855" i="7" s="1"/>
  <c r="D583" i="7"/>
  <c r="D854" i="7" s="1"/>
  <c r="B619" i="7"/>
  <c r="B896" i="7" s="1"/>
  <c r="B121" i="12" s="1"/>
  <c r="B127" i="13" s="1"/>
  <c r="B102" i="16" s="1"/>
  <c r="D621" i="7"/>
  <c r="D898" i="7" s="1"/>
  <c r="D605" i="7"/>
  <c r="D881" i="7" s="1"/>
  <c r="D584" i="7"/>
  <c r="D855" i="7" s="1"/>
  <c r="D55" i="8" s="1"/>
  <c r="D120" i="8" s="1"/>
  <c r="D147" i="9" s="1"/>
  <c r="F605" i="7"/>
  <c r="F881" i="7" s="1"/>
  <c r="F584" i="7"/>
  <c r="F855" i="7" s="1"/>
  <c r="F621" i="7"/>
  <c r="F898" i="7" s="1"/>
  <c r="D582" i="7"/>
  <c r="D853" i="7" s="1"/>
  <c r="C584" i="7"/>
  <c r="C855" i="7" s="1"/>
  <c r="C621" i="7"/>
  <c r="C898" i="7" s="1"/>
  <c r="C605" i="7"/>
  <c r="C881" i="7" s="1"/>
  <c r="H582" i="7"/>
  <c r="H853" i="7" s="1"/>
  <c r="H619" i="7"/>
  <c r="H896" i="7" s="1"/>
  <c r="H603" i="7"/>
  <c r="H879" i="7" s="1"/>
  <c r="F582" i="7"/>
  <c r="F853" i="7" s="1"/>
  <c r="F603" i="7"/>
  <c r="F879" i="7" s="1"/>
  <c r="F620" i="7"/>
  <c r="F897" i="7" s="1"/>
  <c r="F604" i="7"/>
  <c r="F880" i="7" s="1"/>
  <c r="F583" i="7"/>
  <c r="F854" i="7" s="1"/>
  <c r="B604" i="7"/>
  <c r="B880" i="7" s="1"/>
  <c r="B102" i="12" s="1"/>
  <c r="B114" i="13" s="1"/>
  <c r="B65" i="16" s="1"/>
  <c r="B583" i="7"/>
  <c r="B854" i="7" s="1"/>
  <c r="B620" i="7"/>
  <c r="B897" i="7" s="1"/>
  <c r="B122" i="12" s="1"/>
  <c r="B128" i="13" s="1"/>
  <c r="B103" i="16" s="1"/>
  <c r="H584" i="7"/>
  <c r="H855" i="7" s="1"/>
  <c r="H621" i="7"/>
  <c r="H898" i="7" s="1"/>
  <c r="H605" i="7"/>
  <c r="H881" i="7" s="1"/>
  <c r="E604" i="7"/>
  <c r="E880" i="7" s="1"/>
  <c r="D603" i="7"/>
  <c r="D879" i="7" s="1"/>
  <c r="G603" i="7"/>
  <c r="G879" i="7" s="1"/>
  <c r="G582" i="7"/>
  <c r="G853" i="7" s="1"/>
  <c r="G619" i="7"/>
  <c r="G896" i="7" s="1"/>
  <c r="I582" i="7"/>
  <c r="I853" i="7" s="1"/>
  <c r="I619" i="7"/>
  <c r="I896" i="7" s="1"/>
  <c r="I603" i="7"/>
  <c r="I879" i="7" s="1"/>
  <c r="B603" i="7"/>
  <c r="B879" i="7" s="1"/>
  <c r="B101" i="12" s="1"/>
  <c r="B113" i="13" s="1"/>
  <c r="B64" i="16" s="1"/>
  <c r="B582" i="7"/>
  <c r="B853" i="7" s="1"/>
  <c r="G620" i="7"/>
  <c r="G897" i="7" s="1"/>
  <c r="G604" i="7"/>
  <c r="G880" i="7" s="1"/>
  <c r="G583" i="7"/>
  <c r="G854" i="7" s="1"/>
  <c r="J620" i="7"/>
  <c r="J897" i="7" s="1"/>
  <c r="J604" i="7"/>
  <c r="J880" i="7" s="1"/>
  <c r="J583" i="7"/>
  <c r="J854" i="7" s="1"/>
  <c r="J31" i="23"/>
  <c r="J40" i="23" s="1"/>
  <c r="G765" i="22"/>
  <c r="F765" i="22"/>
  <c r="B605" i="7"/>
  <c r="B881" i="7" s="1"/>
  <c r="B103" i="12" s="1"/>
  <c r="B115" i="13" s="1"/>
  <c r="B66" i="16" s="1"/>
  <c r="B584" i="7"/>
  <c r="B855" i="7" s="1"/>
  <c r="B621" i="7"/>
  <c r="B898" i="7" s="1"/>
  <c r="B123" i="12" s="1"/>
  <c r="B129" i="13" s="1"/>
  <c r="B104" i="16" s="1"/>
  <c r="J600" i="7"/>
  <c r="J876" i="7" s="1"/>
  <c r="J579" i="7"/>
  <c r="J850" i="7" s="1"/>
  <c r="AG278" i="7"/>
  <c r="AG414" i="7" s="1"/>
  <c r="U278" i="7"/>
  <c r="U414" i="7" s="1"/>
  <c r="I278" i="7"/>
  <c r="I414" i="7" s="1"/>
  <c r="M278" i="7"/>
  <c r="M414" i="7" s="1"/>
  <c r="AB278" i="7"/>
  <c r="AB414" i="7" s="1"/>
  <c r="AJ278" i="7"/>
  <c r="AJ414" i="7" s="1"/>
  <c r="H278" i="7"/>
  <c r="H414" i="7" s="1"/>
  <c r="Q278" i="7"/>
  <c r="Q414" i="7" s="1"/>
  <c r="E278" i="7"/>
  <c r="E414" i="7" s="1"/>
  <c r="L278" i="7"/>
  <c r="L414" i="7" s="1"/>
  <c r="T278" i="7"/>
  <c r="T414" i="7" s="1"/>
  <c r="AF278" i="7"/>
  <c r="AF414" i="7" s="1"/>
  <c r="D278" i="7"/>
  <c r="D414" i="7" s="1"/>
  <c r="W278" i="7"/>
  <c r="W414" i="7" s="1"/>
  <c r="K278" i="7"/>
  <c r="K414" i="7" s="1"/>
  <c r="AK278" i="7"/>
  <c r="AK414" i="7" s="1"/>
  <c r="Y278" i="7"/>
  <c r="Y414" i="7" s="1"/>
  <c r="AC278" i="7"/>
  <c r="AC414" i="7" s="1"/>
  <c r="P278" i="7"/>
  <c r="P414" i="7" s="1"/>
  <c r="X278" i="7"/>
  <c r="X414" i="7" s="1"/>
  <c r="G278" i="7"/>
  <c r="G414" i="7" s="1"/>
  <c r="AE278" i="7"/>
  <c r="AE414" i="7" s="1"/>
  <c r="C278" i="7"/>
  <c r="C414" i="7" s="1"/>
  <c r="O278" i="7"/>
  <c r="O414" i="7" s="1"/>
  <c r="AI278" i="7"/>
  <c r="AI414" i="7" s="1"/>
  <c r="AA278" i="7"/>
  <c r="AA414" i="7" s="1"/>
  <c r="S278" i="7"/>
  <c r="S414" i="7" s="1"/>
  <c r="C578" i="7"/>
  <c r="C849" i="7" s="1"/>
  <c r="C599" i="7"/>
  <c r="C875" i="7" s="1"/>
  <c r="I578" i="7"/>
  <c r="I849" i="7" s="1"/>
  <c r="I599" i="7"/>
  <c r="I875" i="7" s="1"/>
  <c r="D599" i="7"/>
  <c r="D875" i="7" s="1"/>
  <c r="D578" i="7"/>
  <c r="D849" i="7" s="1"/>
  <c r="C577" i="7"/>
  <c r="C848" i="7" s="1"/>
  <c r="C598" i="7"/>
  <c r="C874" i="7" s="1"/>
  <c r="B579" i="7"/>
  <c r="B850" i="7" s="1"/>
  <c r="B600" i="7"/>
  <c r="B876" i="7" s="1"/>
  <c r="B98" i="12" s="1"/>
  <c r="B110" i="13" s="1"/>
  <c r="B61" i="16" s="1"/>
  <c r="E600" i="7"/>
  <c r="E876" i="7" s="1"/>
  <c r="E579" i="7"/>
  <c r="E850" i="7" s="1"/>
  <c r="G600" i="7"/>
  <c r="G876" i="7" s="1"/>
  <c r="G579" i="7"/>
  <c r="G850" i="7" s="1"/>
  <c r="G599" i="7"/>
  <c r="G875" i="7" s="1"/>
  <c r="G578" i="7"/>
  <c r="G849" i="7" s="1"/>
  <c r="D598" i="7"/>
  <c r="D874" i="7" s="1"/>
  <c r="D577" i="7"/>
  <c r="D848" i="7" s="1"/>
  <c r="G598" i="7"/>
  <c r="G874" i="7" s="1"/>
  <c r="G577" i="7"/>
  <c r="G848" i="7" s="1"/>
  <c r="B598" i="7"/>
  <c r="B874" i="7" s="1"/>
  <c r="B96" i="12" s="1"/>
  <c r="B108" i="13" s="1"/>
  <c r="B59" i="16" s="1"/>
  <c r="B577" i="7"/>
  <c r="B848" i="7" s="1"/>
  <c r="F600" i="7"/>
  <c r="F876" i="7" s="1"/>
  <c r="F579" i="7"/>
  <c r="F850" i="7" s="1"/>
  <c r="H600" i="7"/>
  <c r="H876" i="7" s="1"/>
  <c r="H579" i="7"/>
  <c r="H850" i="7" s="1"/>
  <c r="I600" i="7"/>
  <c r="I876" i="7" s="1"/>
  <c r="I579" i="7"/>
  <c r="I850" i="7" s="1"/>
  <c r="M275" i="7"/>
  <c r="M413" i="7" s="1"/>
  <c r="H275" i="7"/>
  <c r="H413" i="7" s="1"/>
  <c r="P275" i="7"/>
  <c r="P413" i="7" s="1"/>
  <c r="AI275" i="7"/>
  <c r="AI413" i="7" s="1"/>
  <c r="AK275" i="7"/>
  <c r="AK413" i="7" s="1"/>
  <c r="AB275" i="7"/>
  <c r="AB413" i="7" s="1"/>
  <c r="AJ275" i="7"/>
  <c r="AJ413" i="7" s="1"/>
  <c r="AG275" i="7"/>
  <c r="AG413" i="7" s="1"/>
  <c r="U275" i="7"/>
  <c r="U413" i="7" s="1"/>
  <c r="Y275" i="7"/>
  <c r="Y413" i="7" s="1"/>
  <c r="L275" i="7"/>
  <c r="L413" i="7" s="1"/>
  <c r="T275" i="7"/>
  <c r="T413" i="7" s="1"/>
  <c r="C275" i="7"/>
  <c r="C413" i="7" s="1"/>
  <c r="AC275" i="7"/>
  <c r="AC413" i="7" s="1"/>
  <c r="Q275" i="7"/>
  <c r="Q413" i="7" s="1"/>
  <c r="E275" i="7"/>
  <c r="E413" i="7" s="1"/>
  <c r="I275" i="7"/>
  <c r="I413" i="7" s="1"/>
  <c r="X275" i="7"/>
  <c r="X413" i="7" s="1"/>
  <c r="AF275" i="7"/>
  <c r="AF413" i="7" s="1"/>
  <c r="D275" i="7"/>
  <c r="D413" i="7" s="1"/>
  <c r="W275" i="7"/>
  <c r="W413" i="7" s="1"/>
  <c r="K275" i="7"/>
  <c r="K413" i="7" s="1"/>
  <c r="G275" i="7"/>
  <c r="G413" i="7" s="1"/>
  <c r="AE275" i="7"/>
  <c r="AE413" i="7" s="1"/>
  <c r="O275" i="7"/>
  <c r="O413" i="7" s="1"/>
  <c r="S275" i="7"/>
  <c r="S413" i="7" s="1"/>
  <c r="AA275" i="7"/>
  <c r="AA413" i="7" s="1"/>
  <c r="F578" i="7"/>
  <c r="F849" i="7" s="1"/>
  <c r="F599" i="7"/>
  <c r="F875" i="7" s="1"/>
  <c r="E578" i="7"/>
  <c r="E849" i="7" s="1"/>
  <c r="E599" i="7"/>
  <c r="E875" i="7" s="1"/>
  <c r="J577" i="7"/>
  <c r="J848" i="7" s="1"/>
  <c r="J598" i="7"/>
  <c r="J874" i="7" s="1"/>
  <c r="F598" i="7"/>
  <c r="F874" i="7" s="1"/>
  <c r="F577" i="7"/>
  <c r="F848" i="7" s="1"/>
  <c r="E598" i="7"/>
  <c r="E874" i="7" s="1"/>
  <c r="E577" i="7"/>
  <c r="E848" i="7" s="1"/>
  <c r="D579" i="7"/>
  <c r="D850" i="7" s="1"/>
  <c r="D600" i="7"/>
  <c r="D876" i="7" s="1"/>
  <c r="C579" i="7"/>
  <c r="C850" i="7" s="1"/>
  <c r="C600" i="7"/>
  <c r="C876" i="7" s="1"/>
  <c r="J599" i="7"/>
  <c r="J875" i="7" s="1"/>
  <c r="J578" i="7"/>
  <c r="J849" i="7" s="1"/>
  <c r="H599" i="7"/>
  <c r="H875" i="7" s="1"/>
  <c r="H578" i="7"/>
  <c r="H849" i="7" s="1"/>
  <c r="B578" i="7"/>
  <c r="B849" i="7" s="1"/>
  <c r="B599" i="7"/>
  <c r="B875" i="7" s="1"/>
  <c r="B97" i="12" s="1"/>
  <c r="B109" i="13" s="1"/>
  <c r="B60" i="16" s="1"/>
  <c r="H577" i="7"/>
  <c r="H848" i="7" s="1"/>
  <c r="H598" i="7"/>
  <c r="H874" i="7" s="1"/>
  <c r="I598" i="7"/>
  <c r="I874" i="7" s="1"/>
  <c r="I577" i="7"/>
  <c r="I848" i="7" s="1"/>
  <c r="M802" i="7"/>
  <c r="U802" i="7"/>
  <c r="AG802" i="7"/>
  <c r="E802" i="7"/>
  <c r="Q802" i="7"/>
  <c r="Y802" i="7"/>
  <c r="AC802" i="7"/>
  <c r="AK802" i="7"/>
  <c r="I802" i="7"/>
  <c r="X802" i="7"/>
  <c r="AF802" i="7"/>
  <c r="D802" i="7"/>
  <c r="S802" i="7"/>
  <c r="O802" i="7"/>
  <c r="H802" i="7"/>
  <c r="P802" i="7"/>
  <c r="C802" i="7"/>
  <c r="AA802" i="7"/>
  <c r="AB802" i="7"/>
  <c r="AJ802" i="7"/>
  <c r="W802" i="7"/>
  <c r="K802" i="7"/>
  <c r="L802" i="7"/>
  <c r="T802" i="7"/>
  <c r="AI802" i="7"/>
  <c r="G802" i="7"/>
  <c r="AE802" i="7"/>
  <c r="F343" i="22"/>
  <c r="E685" i="22"/>
  <c r="H375" i="22"/>
  <c r="F375" i="22"/>
  <c r="I813" i="22"/>
  <c r="B73" i="14"/>
  <c r="B79" i="14"/>
  <c r="B78" i="14"/>
  <c r="B80" i="14"/>
  <c r="B75" i="14"/>
  <c r="B74" i="14"/>
  <c r="B76" i="14"/>
  <c r="B77" i="14"/>
  <c r="B72" i="14"/>
  <c r="G813" i="22"/>
  <c r="D591" i="22"/>
  <c r="H343" i="22"/>
  <c r="F690" i="22"/>
  <c r="F702" i="22"/>
  <c r="F701" i="22"/>
  <c r="F714" i="22"/>
  <c r="B197" i="9"/>
  <c r="I207" i="9" s="1"/>
  <c r="B68" i="4"/>
  <c r="B84" i="4" s="1"/>
  <c r="B54" i="4"/>
  <c r="B194" i="9"/>
  <c r="F207" i="9" s="1"/>
  <c r="H377" i="7"/>
  <c r="G377" i="7"/>
  <c r="C377" i="7"/>
  <c r="H376" i="7"/>
  <c r="C376" i="7"/>
  <c r="B376" i="7"/>
  <c r="D54" i="4"/>
  <c r="B192" i="9" s="1"/>
  <c r="D207" i="9" s="1"/>
  <c r="C55" i="4"/>
  <c r="H475" i="7" l="1"/>
  <c r="D377" i="7"/>
  <c r="I377" i="7"/>
  <c r="F377" i="7"/>
  <c r="E377" i="7"/>
  <c r="D376" i="7"/>
  <c r="E423" i="7"/>
  <c r="E437" i="7" s="1"/>
  <c r="D476" i="7"/>
  <c r="E53" i="8"/>
  <c r="E118" i="8" s="1"/>
  <c r="E145" i="9" s="1"/>
  <c r="D54" i="8"/>
  <c r="D119" i="8" s="1"/>
  <c r="D146" i="9" s="1"/>
  <c r="F475" i="7"/>
  <c r="E424" i="7"/>
  <c r="E438" i="7" s="1"/>
  <c r="E448" i="7" s="1"/>
  <c r="J36" i="8"/>
  <c r="J115" i="8" s="1"/>
  <c r="J142" i="9" s="1"/>
  <c r="H55" i="8"/>
  <c r="H120" i="8" s="1"/>
  <c r="H147" i="9" s="1"/>
  <c r="H53" i="8"/>
  <c r="H118" i="8" s="1"/>
  <c r="H145" i="9" s="1"/>
  <c r="C424" i="7"/>
  <c r="C438" i="7" s="1"/>
  <c r="C448" i="7" s="1"/>
  <c r="G475" i="7"/>
  <c r="J54" i="8"/>
  <c r="J119" i="8" s="1"/>
  <c r="J146" i="9" s="1"/>
  <c r="I423" i="7"/>
  <c r="I437" i="7" s="1"/>
  <c r="I36" i="8"/>
  <c r="I115" i="8" s="1"/>
  <c r="I142" i="9" s="1"/>
  <c r="F36" i="8"/>
  <c r="F115" i="8" s="1"/>
  <c r="F142" i="9" s="1"/>
  <c r="G34" i="8"/>
  <c r="G113" i="8" s="1"/>
  <c r="G140" i="9" s="1"/>
  <c r="E36" i="8"/>
  <c r="E115" i="8" s="1"/>
  <c r="E142" i="9" s="1"/>
  <c r="F424" i="7"/>
  <c r="F438" i="7" s="1"/>
  <c r="F448" i="7" s="1"/>
  <c r="G36" i="8"/>
  <c r="G115" i="8" s="1"/>
  <c r="G142" i="9" s="1"/>
  <c r="J424" i="7"/>
  <c r="J438" i="7" s="1"/>
  <c r="J448" i="7" s="1"/>
  <c r="G54" i="8"/>
  <c r="G119" i="8" s="1"/>
  <c r="G146" i="9" s="1"/>
  <c r="F54" i="8"/>
  <c r="F119" i="8" s="1"/>
  <c r="F146" i="9" s="1"/>
  <c r="J55" i="8"/>
  <c r="J120" i="8" s="1"/>
  <c r="J147" i="9" s="1"/>
  <c r="G423" i="7"/>
  <c r="G437" i="7" s="1"/>
  <c r="G447" i="7" s="1"/>
  <c r="G492" i="7" s="1"/>
  <c r="C35" i="8"/>
  <c r="C114" i="8" s="1"/>
  <c r="C141" i="9" s="1"/>
  <c r="G53" i="8"/>
  <c r="G118" i="8" s="1"/>
  <c r="G145" i="9" s="1"/>
  <c r="F53" i="8"/>
  <c r="F118" i="8" s="1"/>
  <c r="F145" i="9" s="1"/>
  <c r="I475" i="7"/>
  <c r="E475" i="7"/>
  <c r="C54" i="8"/>
  <c r="C119" i="8" s="1"/>
  <c r="C146" i="9" s="1"/>
  <c r="G55" i="8"/>
  <c r="G120" i="8" s="1"/>
  <c r="G147" i="9" s="1"/>
  <c r="C53" i="8"/>
  <c r="C118" i="8" s="1"/>
  <c r="C145" i="9" s="1"/>
  <c r="I54" i="8"/>
  <c r="I119" i="8" s="1"/>
  <c r="I146" i="9" s="1"/>
  <c r="I476" i="7"/>
  <c r="G476" i="7"/>
  <c r="F55" i="8"/>
  <c r="F120" i="8" s="1"/>
  <c r="F147" i="9" s="1"/>
  <c r="C475" i="7"/>
  <c r="J476" i="7"/>
  <c r="B476" i="7"/>
  <c r="B53" i="8"/>
  <c r="B118" i="8" s="1"/>
  <c r="B145" i="9" s="1"/>
  <c r="B72" i="12"/>
  <c r="B90" i="13" s="1"/>
  <c r="B26" i="16" s="1"/>
  <c r="I53" i="8"/>
  <c r="I118" i="8" s="1"/>
  <c r="I145" i="9" s="1"/>
  <c r="B73" i="12"/>
  <c r="B91" i="13" s="1"/>
  <c r="B27" i="16" s="1"/>
  <c r="B54" i="8"/>
  <c r="B119" i="8" s="1"/>
  <c r="B146" i="9" s="1"/>
  <c r="C55" i="8"/>
  <c r="C120" i="8" s="1"/>
  <c r="C147" i="9" s="1"/>
  <c r="J475" i="7"/>
  <c r="E54" i="8"/>
  <c r="E119" i="8" s="1"/>
  <c r="E146" i="9" s="1"/>
  <c r="H54" i="8"/>
  <c r="H119" i="8" s="1"/>
  <c r="H146" i="9" s="1"/>
  <c r="H476" i="7"/>
  <c r="F476" i="7"/>
  <c r="F493" i="7" s="1"/>
  <c r="J53" i="8"/>
  <c r="J118" i="8" s="1"/>
  <c r="J145" i="9" s="1"/>
  <c r="B55" i="8"/>
  <c r="B120" i="8" s="1"/>
  <c r="B147" i="9" s="1"/>
  <c r="B74" i="12"/>
  <c r="B92" i="13" s="1"/>
  <c r="B28" i="16" s="1"/>
  <c r="D53" i="8"/>
  <c r="D118" i="8" s="1"/>
  <c r="D145" i="9" s="1"/>
  <c r="D475" i="7"/>
  <c r="I55" i="8"/>
  <c r="I120" i="8" s="1"/>
  <c r="I147" i="9" s="1"/>
  <c r="E55" i="8"/>
  <c r="E120" i="8" s="1"/>
  <c r="E147" i="9" s="1"/>
  <c r="C476" i="7"/>
  <c r="E476" i="7"/>
  <c r="E447" i="7"/>
  <c r="E492" i="7" s="1"/>
  <c r="O512" i="7" s="1"/>
  <c r="O547" i="7" s="1"/>
  <c r="I34" i="8"/>
  <c r="I113" i="8" s="1"/>
  <c r="I140" i="9" s="1"/>
  <c r="J35" i="8"/>
  <c r="J114" i="8" s="1"/>
  <c r="J141" i="9" s="1"/>
  <c r="F34" i="8"/>
  <c r="F113" i="8" s="1"/>
  <c r="F140" i="9" s="1"/>
  <c r="H423" i="7"/>
  <c r="H437" i="7" s="1"/>
  <c r="H447" i="7" s="1"/>
  <c r="H492" i="7" s="1"/>
  <c r="H34" i="8"/>
  <c r="H113" i="8" s="1"/>
  <c r="H140" i="9" s="1"/>
  <c r="C36" i="8"/>
  <c r="C115" i="8" s="1"/>
  <c r="C142" i="9" s="1"/>
  <c r="J34" i="8"/>
  <c r="J113" i="8" s="1"/>
  <c r="J140" i="9" s="1"/>
  <c r="F35" i="8"/>
  <c r="F114" i="8" s="1"/>
  <c r="F141" i="9" s="1"/>
  <c r="J423" i="7"/>
  <c r="J437" i="7" s="1"/>
  <c r="J447" i="7" s="1"/>
  <c r="J492" i="7" s="1"/>
  <c r="B424" i="7"/>
  <c r="B438" i="7" s="1"/>
  <c r="B448" i="7" s="1"/>
  <c r="B493" i="7" s="1"/>
  <c r="H35" i="8"/>
  <c r="H114" i="8" s="1"/>
  <c r="H141" i="9" s="1"/>
  <c r="D36" i="8"/>
  <c r="D115" i="8" s="1"/>
  <c r="D142" i="9" s="1"/>
  <c r="E35" i="8"/>
  <c r="E114" i="8" s="1"/>
  <c r="E141" i="9" s="1"/>
  <c r="F423" i="7"/>
  <c r="F437" i="7" s="1"/>
  <c r="F447" i="7" s="1"/>
  <c r="F492" i="7" s="1"/>
  <c r="D423" i="7"/>
  <c r="D437" i="7" s="1"/>
  <c r="D447" i="7" s="1"/>
  <c r="D492" i="7" s="1"/>
  <c r="H36" i="8"/>
  <c r="H115" i="8" s="1"/>
  <c r="H142" i="9" s="1"/>
  <c r="B34" i="8"/>
  <c r="B113" i="8" s="1"/>
  <c r="B140" i="9" s="1"/>
  <c r="B67" i="12"/>
  <c r="B85" i="13" s="1"/>
  <c r="B21" i="16" s="1"/>
  <c r="D34" i="8"/>
  <c r="D113" i="8" s="1"/>
  <c r="D140" i="9" s="1"/>
  <c r="C34" i="8"/>
  <c r="C113" i="8" s="1"/>
  <c r="C140" i="9" s="1"/>
  <c r="I35" i="8"/>
  <c r="I114" i="8" s="1"/>
  <c r="I141" i="9" s="1"/>
  <c r="H424" i="7"/>
  <c r="H438" i="7" s="1"/>
  <c r="H448" i="7" s="1"/>
  <c r="H493" i="7" s="1"/>
  <c r="I424" i="7"/>
  <c r="I438" i="7" s="1"/>
  <c r="I448" i="7" s="1"/>
  <c r="I493" i="7" s="1"/>
  <c r="G424" i="7"/>
  <c r="G438" i="7" s="1"/>
  <c r="G448" i="7" s="1"/>
  <c r="G493" i="7" s="1"/>
  <c r="E34" i="8"/>
  <c r="E113" i="8" s="1"/>
  <c r="E140" i="9" s="1"/>
  <c r="B423" i="7"/>
  <c r="B437" i="7" s="1"/>
  <c r="B447" i="7" s="1"/>
  <c r="B492" i="7" s="1"/>
  <c r="D35" i="8"/>
  <c r="D114" i="8" s="1"/>
  <c r="D141" i="9" s="1"/>
  <c r="G35" i="8"/>
  <c r="G114" i="8" s="1"/>
  <c r="G141" i="9" s="1"/>
  <c r="B36" i="8"/>
  <c r="B115" i="8" s="1"/>
  <c r="B142" i="9" s="1"/>
  <c r="B69" i="12"/>
  <c r="B87" i="13" s="1"/>
  <c r="B23" i="16" s="1"/>
  <c r="B35" i="8"/>
  <c r="B114" i="8" s="1"/>
  <c r="B141" i="9" s="1"/>
  <c r="B68" i="12"/>
  <c r="B86" i="13" s="1"/>
  <c r="B22" i="16" s="1"/>
  <c r="C423" i="7"/>
  <c r="C437" i="7" s="1"/>
  <c r="C447" i="7" s="1"/>
  <c r="C492" i="7" s="1"/>
  <c r="H512" i="7" s="1"/>
  <c r="H547" i="7" s="1"/>
  <c r="D424" i="7"/>
  <c r="D438" i="7" s="1"/>
  <c r="D448" i="7" s="1"/>
  <c r="D493" i="7" s="1"/>
  <c r="I833" i="7"/>
  <c r="I899" i="7" s="1"/>
  <c r="I815" i="7"/>
  <c r="I860" i="7" s="1"/>
  <c r="I813" i="7"/>
  <c r="I858" i="7" s="1"/>
  <c r="I18" i="8" s="1"/>
  <c r="I123" i="8" s="1"/>
  <c r="I150" i="9" s="1"/>
  <c r="I811" i="7"/>
  <c r="I856" i="7" s="1"/>
  <c r="I16" i="8" s="1"/>
  <c r="I121" i="8" s="1"/>
  <c r="I148" i="9" s="1"/>
  <c r="I824" i="7"/>
  <c r="I882" i="7" s="1"/>
  <c r="I814" i="7"/>
  <c r="I859" i="7" s="1"/>
  <c r="I19" i="8" s="1"/>
  <c r="I124" i="8" s="1"/>
  <c r="I151" i="9" s="1"/>
  <c r="I812" i="7"/>
  <c r="I857" i="7" s="1"/>
  <c r="I17" i="8" s="1"/>
  <c r="I122" i="8" s="1"/>
  <c r="I149" i="9" s="1"/>
  <c r="C811" i="7"/>
  <c r="C856" i="7" s="1"/>
  <c r="C16" i="8" s="1"/>
  <c r="C121" i="8" s="1"/>
  <c r="C148" i="9" s="1"/>
  <c r="C824" i="7"/>
  <c r="C882" i="7" s="1"/>
  <c r="C814" i="7"/>
  <c r="C859" i="7" s="1"/>
  <c r="C19" i="8" s="1"/>
  <c r="C124" i="8" s="1"/>
  <c r="C151" i="9" s="1"/>
  <c r="C812" i="7"/>
  <c r="C857" i="7" s="1"/>
  <c r="C17" i="8" s="1"/>
  <c r="C122" i="8" s="1"/>
  <c r="C149" i="9" s="1"/>
  <c r="C833" i="7"/>
  <c r="C899" i="7" s="1"/>
  <c r="C815" i="7"/>
  <c r="C860" i="7" s="1"/>
  <c r="C813" i="7"/>
  <c r="C858" i="7" s="1"/>
  <c r="C18" i="8" s="1"/>
  <c r="C123" i="8" s="1"/>
  <c r="C150" i="9" s="1"/>
  <c r="D824" i="7"/>
  <c r="D882" i="7" s="1"/>
  <c r="D814" i="7"/>
  <c r="D859" i="7" s="1"/>
  <c r="D19" i="8" s="1"/>
  <c r="D124" i="8" s="1"/>
  <c r="D151" i="9" s="1"/>
  <c r="D812" i="7"/>
  <c r="D857" i="7" s="1"/>
  <c r="D17" i="8" s="1"/>
  <c r="D122" i="8" s="1"/>
  <c r="D149" i="9" s="1"/>
  <c r="D833" i="7"/>
  <c r="D899" i="7" s="1"/>
  <c r="D815" i="7"/>
  <c r="D860" i="7" s="1"/>
  <c r="D813" i="7"/>
  <c r="D858" i="7" s="1"/>
  <c r="D18" i="8" s="1"/>
  <c r="D123" i="8" s="1"/>
  <c r="D150" i="9" s="1"/>
  <c r="D811" i="7"/>
  <c r="D856" i="7" s="1"/>
  <c r="D16" i="8" s="1"/>
  <c r="D121" i="8" s="1"/>
  <c r="D148" i="9" s="1"/>
  <c r="H814" i="7"/>
  <c r="H859" i="7" s="1"/>
  <c r="H19" i="8" s="1"/>
  <c r="H124" i="8" s="1"/>
  <c r="H151" i="9" s="1"/>
  <c r="H812" i="7"/>
  <c r="H857" i="7" s="1"/>
  <c r="H17" i="8" s="1"/>
  <c r="H122" i="8" s="1"/>
  <c r="H149" i="9" s="1"/>
  <c r="H833" i="7"/>
  <c r="H899" i="7" s="1"/>
  <c r="H815" i="7"/>
  <c r="H860" i="7" s="1"/>
  <c r="H813" i="7"/>
  <c r="H858" i="7" s="1"/>
  <c r="H18" i="8" s="1"/>
  <c r="H123" i="8" s="1"/>
  <c r="H150" i="9" s="1"/>
  <c r="H811" i="7"/>
  <c r="H856" i="7" s="1"/>
  <c r="H16" i="8" s="1"/>
  <c r="H121" i="8" s="1"/>
  <c r="H148" i="9" s="1"/>
  <c r="H824" i="7"/>
  <c r="H882" i="7" s="1"/>
  <c r="E833" i="7"/>
  <c r="E899" i="7" s="1"/>
  <c r="E815" i="7"/>
  <c r="E860" i="7" s="1"/>
  <c r="E813" i="7"/>
  <c r="E858" i="7" s="1"/>
  <c r="E18" i="8" s="1"/>
  <c r="E123" i="8" s="1"/>
  <c r="E150" i="9" s="1"/>
  <c r="E811" i="7"/>
  <c r="E856" i="7" s="1"/>
  <c r="E16" i="8" s="1"/>
  <c r="E121" i="8" s="1"/>
  <c r="E148" i="9" s="1"/>
  <c r="E824" i="7"/>
  <c r="E882" i="7" s="1"/>
  <c r="E814" i="7"/>
  <c r="E859" i="7" s="1"/>
  <c r="E19" i="8" s="1"/>
  <c r="E124" i="8" s="1"/>
  <c r="E151" i="9" s="1"/>
  <c r="E812" i="7"/>
  <c r="E857" i="7" s="1"/>
  <c r="E17" i="8" s="1"/>
  <c r="E122" i="8" s="1"/>
  <c r="E149" i="9" s="1"/>
  <c r="J815" i="7"/>
  <c r="J860" i="7" s="1"/>
  <c r="J813" i="7"/>
  <c r="J858" i="7" s="1"/>
  <c r="J18" i="8" s="1"/>
  <c r="J123" i="8" s="1"/>
  <c r="J150" i="9" s="1"/>
  <c r="J811" i="7"/>
  <c r="J856" i="7" s="1"/>
  <c r="J16" i="8" s="1"/>
  <c r="J121" i="8" s="1"/>
  <c r="J148" i="9" s="1"/>
  <c r="J824" i="7"/>
  <c r="J882" i="7" s="1"/>
  <c r="J814" i="7"/>
  <c r="J859" i="7" s="1"/>
  <c r="J19" i="8" s="1"/>
  <c r="J124" i="8" s="1"/>
  <c r="J151" i="9" s="1"/>
  <c r="J812" i="7"/>
  <c r="J857" i="7" s="1"/>
  <c r="J17" i="8" s="1"/>
  <c r="J122" i="8" s="1"/>
  <c r="J149" i="9" s="1"/>
  <c r="J833" i="7"/>
  <c r="J899" i="7" s="1"/>
  <c r="G833" i="7"/>
  <c r="G899" i="7" s="1"/>
  <c r="G815" i="7"/>
  <c r="G860" i="7" s="1"/>
  <c r="G813" i="7"/>
  <c r="G858" i="7" s="1"/>
  <c r="G18" i="8" s="1"/>
  <c r="G123" i="8" s="1"/>
  <c r="G150" i="9" s="1"/>
  <c r="G811" i="7"/>
  <c r="G856" i="7" s="1"/>
  <c r="G16" i="8" s="1"/>
  <c r="G121" i="8" s="1"/>
  <c r="G148" i="9" s="1"/>
  <c r="G824" i="7"/>
  <c r="G882" i="7" s="1"/>
  <c r="G814" i="7"/>
  <c r="G859" i="7" s="1"/>
  <c r="G19" i="8" s="1"/>
  <c r="G124" i="8" s="1"/>
  <c r="G151" i="9" s="1"/>
  <c r="G812" i="7"/>
  <c r="G857" i="7" s="1"/>
  <c r="G17" i="8" s="1"/>
  <c r="G122" i="8" s="1"/>
  <c r="G149" i="9" s="1"/>
  <c r="B824" i="7"/>
  <c r="B882" i="7" s="1"/>
  <c r="B104" i="12" s="1"/>
  <c r="B814" i="7"/>
  <c r="B859" i="7" s="1"/>
  <c r="B812" i="7"/>
  <c r="B857" i="7" s="1"/>
  <c r="B833" i="7"/>
  <c r="B899" i="7" s="1"/>
  <c r="B124" i="12" s="1"/>
  <c r="B815" i="7"/>
  <c r="B860" i="7" s="1"/>
  <c r="B813" i="7"/>
  <c r="B858" i="7" s="1"/>
  <c r="B811" i="7"/>
  <c r="B856" i="7" s="1"/>
  <c r="F824" i="7"/>
  <c r="F882" i="7" s="1"/>
  <c r="F814" i="7"/>
  <c r="F859" i="7" s="1"/>
  <c r="F19" i="8" s="1"/>
  <c r="F124" i="8" s="1"/>
  <c r="F151" i="9" s="1"/>
  <c r="F812" i="7"/>
  <c r="F857" i="7" s="1"/>
  <c r="F17" i="8" s="1"/>
  <c r="F122" i="8" s="1"/>
  <c r="F149" i="9" s="1"/>
  <c r="F833" i="7"/>
  <c r="F899" i="7" s="1"/>
  <c r="F815" i="7"/>
  <c r="F860" i="7" s="1"/>
  <c r="F813" i="7"/>
  <c r="F858" i="7" s="1"/>
  <c r="F18" i="8" s="1"/>
  <c r="F123" i="8" s="1"/>
  <c r="F150" i="9" s="1"/>
  <c r="F811" i="7"/>
  <c r="F856" i="7" s="1"/>
  <c r="F16" i="8" s="1"/>
  <c r="F121" i="8" s="1"/>
  <c r="F148" i="9" s="1"/>
  <c r="I447" i="7"/>
  <c r="B198" i="9"/>
  <c r="B196" i="9"/>
  <c r="H207" i="9" s="1"/>
  <c r="B193" i="9"/>
  <c r="E207" i="9" s="1"/>
  <c r="B195" i="9"/>
  <c r="G207" i="9" s="1"/>
  <c r="B190" i="9"/>
  <c r="B207" i="9" s="1"/>
  <c r="B11" i="13" s="1"/>
  <c r="B69" i="4"/>
  <c r="B85" i="4" s="1"/>
  <c r="B117" i="4" s="1"/>
  <c r="B55" i="4"/>
  <c r="B70" i="4" s="1"/>
  <c r="B86" i="4" s="1"/>
  <c r="B119" i="4" s="1"/>
  <c r="B191" i="9"/>
  <c r="C207" i="9" s="1"/>
  <c r="Q502" i="7"/>
  <c r="Q546" i="7" s="1"/>
  <c r="Q512" i="7"/>
  <c r="Q547" i="7" s="1"/>
  <c r="P533" i="7"/>
  <c r="P555" i="7" s="1"/>
  <c r="I502" i="7"/>
  <c r="I546" i="7" s="1"/>
  <c r="H533" i="7"/>
  <c r="H555" i="7" s="1"/>
  <c r="G533" i="7"/>
  <c r="G555" i="7" s="1"/>
  <c r="K503" i="7"/>
  <c r="K549" i="7" s="1"/>
  <c r="L503" i="7"/>
  <c r="L549" i="7" s="1"/>
  <c r="M503" i="7"/>
  <c r="M549" i="7" s="1"/>
  <c r="M513" i="7"/>
  <c r="M550" i="7" s="1"/>
  <c r="M534" i="7"/>
  <c r="M556" i="7" s="1"/>
  <c r="L534" i="7"/>
  <c r="L556" i="7" s="1"/>
  <c r="L513" i="7"/>
  <c r="L550" i="7" s="1"/>
  <c r="K523" i="7"/>
  <c r="K551" i="7" s="1"/>
  <c r="L523" i="7"/>
  <c r="L551" i="7" s="1"/>
  <c r="M523" i="7"/>
  <c r="M551" i="7" s="1"/>
  <c r="K534" i="7"/>
  <c r="K556" i="7" s="1"/>
  <c r="K513" i="7"/>
  <c r="K550" i="7" s="1"/>
  <c r="AE503" i="7"/>
  <c r="AE549" i="7" s="1"/>
  <c r="AF503" i="7"/>
  <c r="AF549" i="7" s="1"/>
  <c r="AG503" i="7"/>
  <c r="AG549" i="7" s="1"/>
  <c r="AE523" i="7"/>
  <c r="AE551" i="7" s="1"/>
  <c r="AF513" i="7"/>
  <c r="AF550" i="7" s="1"/>
  <c r="AF534" i="7"/>
  <c r="AF556" i="7" s="1"/>
  <c r="AF523" i="7"/>
  <c r="AF551" i="7" s="1"/>
  <c r="AG513" i="7"/>
  <c r="AG550" i="7" s="1"/>
  <c r="AE513" i="7"/>
  <c r="AE550" i="7" s="1"/>
  <c r="AG534" i="7"/>
  <c r="AG556" i="7" s="1"/>
  <c r="AE534" i="7"/>
  <c r="AE556" i="7" s="1"/>
  <c r="AG523" i="7"/>
  <c r="AG551" i="7" s="1"/>
  <c r="X534" i="7" l="1"/>
  <c r="X556" i="7" s="1"/>
  <c r="X503" i="7"/>
  <c r="X549" i="7" s="1"/>
  <c r="W513" i="7"/>
  <c r="W550" i="7" s="1"/>
  <c r="Y534" i="7"/>
  <c r="Y556" i="7" s="1"/>
  <c r="W523" i="7"/>
  <c r="W551" i="7" s="1"/>
  <c r="X523" i="7"/>
  <c r="X551" i="7" s="1"/>
  <c r="W534" i="7"/>
  <c r="W556" i="7" s="1"/>
  <c r="W503" i="7"/>
  <c r="W549" i="7" s="1"/>
  <c r="Y513" i="7"/>
  <c r="Y550" i="7" s="1"/>
  <c r="Y503" i="7"/>
  <c r="Y549" i="7" s="1"/>
  <c r="Y523" i="7"/>
  <c r="Y551" i="7" s="1"/>
  <c r="X513" i="7"/>
  <c r="X550" i="7" s="1"/>
  <c r="J493" i="7"/>
  <c r="AJ534" i="7" s="1"/>
  <c r="AJ556" i="7" s="1"/>
  <c r="W522" i="7"/>
  <c r="W548" i="7" s="1"/>
  <c r="X533" i="7"/>
  <c r="X555" i="7" s="1"/>
  <c r="Y522" i="7"/>
  <c r="Y548" i="7" s="1"/>
  <c r="Y502" i="7"/>
  <c r="Y546" i="7" s="1"/>
  <c r="W512" i="7"/>
  <c r="W547" i="7" s="1"/>
  <c r="W502" i="7"/>
  <c r="W546" i="7" s="1"/>
  <c r="W533" i="7"/>
  <c r="W555" i="7" s="1"/>
  <c r="Y512" i="7"/>
  <c r="Y547" i="7" s="1"/>
  <c r="X502" i="7"/>
  <c r="X546" i="7" s="1"/>
  <c r="Y533" i="7"/>
  <c r="Y555" i="7" s="1"/>
  <c r="X522" i="7"/>
  <c r="X548" i="7" s="1"/>
  <c r="X512" i="7"/>
  <c r="X547" i="7" s="1"/>
  <c r="AK523" i="7"/>
  <c r="AK551" i="7" s="1"/>
  <c r="AK503" i="7"/>
  <c r="AK549" i="7" s="1"/>
  <c r="AJ523" i="7"/>
  <c r="AJ551" i="7" s="1"/>
  <c r="AK513" i="7"/>
  <c r="AK550" i="7" s="1"/>
  <c r="I512" i="7"/>
  <c r="I547" i="7" s="1"/>
  <c r="G522" i="7"/>
  <c r="G548" i="7" s="1"/>
  <c r="H502" i="7"/>
  <c r="H546" i="7" s="1"/>
  <c r="Q533" i="7"/>
  <c r="Q555" i="7" s="1"/>
  <c r="Q522" i="7"/>
  <c r="Q548" i="7" s="1"/>
  <c r="P502" i="7"/>
  <c r="P546" i="7" s="1"/>
  <c r="G512" i="7"/>
  <c r="G547" i="7" s="1"/>
  <c r="I533" i="7"/>
  <c r="I555" i="7" s="1"/>
  <c r="C617" i="7" s="1"/>
  <c r="C894" i="7" s="1"/>
  <c r="G502" i="7"/>
  <c r="G546" i="7" s="1"/>
  <c r="P512" i="7"/>
  <c r="P547" i="7" s="1"/>
  <c r="O533" i="7"/>
  <c r="O555" i="7" s="1"/>
  <c r="O502" i="7"/>
  <c r="O546" i="7" s="1"/>
  <c r="E571" i="7" s="1"/>
  <c r="E842" i="7" s="1"/>
  <c r="E12" i="8" s="1"/>
  <c r="E107" i="8" s="1"/>
  <c r="I522" i="7"/>
  <c r="I548" i="7" s="1"/>
  <c r="H522" i="7"/>
  <c r="H548" i="7" s="1"/>
  <c r="O522" i="7"/>
  <c r="O548" i="7" s="1"/>
  <c r="P522" i="7"/>
  <c r="P548" i="7" s="1"/>
  <c r="I492" i="7"/>
  <c r="AE502" i="7" s="1"/>
  <c r="AE546" i="7" s="1"/>
  <c r="AC502" i="7"/>
  <c r="AC546" i="7" s="1"/>
  <c r="AC512" i="7"/>
  <c r="AC547" i="7" s="1"/>
  <c r="AA533" i="7"/>
  <c r="AA555" i="7" s="1"/>
  <c r="AA502" i="7"/>
  <c r="AA546" i="7" s="1"/>
  <c r="AC533" i="7"/>
  <c r="AC555" i="7" s="1"/>
  <c r="AA522" i="7"/>
  <c r="AA548" i="7" s="1"/>
  <c r="AB533" i="7"/>
  <c r="AB555" i="7" s="1"/>
  <c r="AC522" i="7"/>
  <c r="AC548" i="7" s="1"/>
  <c r="AA512" i="7"/>
  <c r="AA547" i="7" s="1"/>
  <c r="AB502" i="7"/>
  <c r="AB546" i="7" s="1"/>
  <c r="AB512" i="7"/>
  <c r="AB547" i="7" s="1"/>
  <c r="AB522" i="7"/>
  <c r="AB548" i="7" s="1"/>
  <c r="E493" i="7"/>
  <c r="O503" i="7" s="1"/>
  <c r="O549" i="7" s="1"/>
  <c r="C493" i="7"/>
  <c r="G523" i="7" s="1"/>
  <c r="G551" i="7" s="1"/>
  <c r="U503" i="7"/>
  <c r="U549" i="7" s="1"/>
  <c r="U523" i="7"/>
  <c r="U551" i="7" s="1"/>
  <c r="S523" i="7"/>
  <c r="S551" i="7" s="1"/>
  <c r="S503" i="7"/>
  <c r="S549" i="7" s="1"/>
  <c r="S513" i="7"/>
  <c r="S550" i="7" s="1"/>
  <c r="T523" i="7"/>
  <c r="T551" i="7" s="1"/>
  <c r="T503" i="7"/>
  <c r="T549" i="7" s="1"/>
  <c r="U513" i="7"/>
  <c r="U550" i="7" s="1"/>
  <c r="T513" i="7"/>
  <c r="T550" i="7" s="1"/>
  <c r="U534" i="7"/>
  <c r="U556" i="7" s="1"/>
  <c r="S534" i="7"/>
  <c r="S556" i="7" s="1"/>
  <c r="T534" i="7"/>
  <c r="T556" i="7" s="1"/>
  <c r="AK502" i="7"/>
  <c r="AK546" i="7" s="1"/>
  <c r="AK533" i="7"/>
  <c r="AK555" i="7" s="1"/>
  <c r="AK522" i="7"/>
  <c r="AK548" i="7" s="1"/>
  <c r="AI522" i="7"/>
  <c r="AI548" i="7" s="1"/>
  <c r="AJ522" i="7"/>
  <c r="AJ548" i="7" s="1"/>
  <c r="AK512" i="7"/>
  <c r="AK547" i="7" s="1"/>
  <c r="AI502" i="7"/>
  <c r="AI546" i="7" s="1"/>
  <c r="AI512" i="7"/>
  <c r="AI547" i="7" s="1"/>
  <c r="AJ512" i="7"/>
  <c r="AJ547" i="7" s="1"/>
  <c r="AJ502" i="7"/>
  <c r="AJ546" i="7" s="1"/>
  <c r="AI533" i="7"/>
  <c r="AI555" i="7" s="1"/>
  <c r="AJ533" i="7"/>
  <c r="AJ555" i="7" s="1"/>
  <c r="L502" i="7"/>
  <c r="L546" i="7" s="1"/>
  <c r="K512" i="7"/>
  <c r="K547" i="7" s="1"/>
  <c r="L533" i="7"/>
  <c r="L555" i="7" s="1"/>
  <c r="L522" i="7"/>
  <c r="L548" i="7" s="1"/>
  <c r="M512" i="7"/>
  <c r="M547" i="7" s="1"/>
  <c r="M522" i="7"/>
  <c r="M548" i="7" s="1"/>
  <c r="M502" i="7"/>
  <c r="M546" i="7" s="1"/>
  <c r="L512" i="7"/>
  <c r="L547" i="7" s="1"/>
  <c r="M533" i="7"/>
  <c r="M555" i="7" s="1"/>
  <c r="K502" i="7"/>
  <c r="K546" i="7" s="1"/>
  <c r="K522" i="7"/>
  <c r="K548" i="7" s="1"/>
  <c r="K533" i="7"/>
  <c r="K555" i="7" s="1"/>
  <c r="E503" i="7"/>
  <c r="E549" i="7" s="1"/>
  <c r="D513" i="7"/>
  <c r="D550" i="7" s="1"/>
  <c r="E523" i="7"/>
  <c r="E551" i="7" s="1"/>
  <c r="C534" i="7"/>
  <c r="C556" i="7" s="1"/>
  <c r="E534" i="7"/>
  <c r="E556" i="7" s="1"/>
  <c r="D534" i="7"/>
  <c r="D556" i="7" s="1"/>
  <c r="C503" i="7"/>
  <c r="C549" i="7" s="1"/>
  <c r="C523" i="7"/>
  <c r="C551" i="7" s="1"/>
  <c r="D523" i="7"/>
  <c r="D551" i="7" s="1"/>
  <c r="D503" i="7"/>
  <c r="D549" i="7" s="1"/>
  <c r="E513" i="7"/>
  <c r="E550" i="7" s="1"/>
  <c r="C513" i="7"/>
  <c r="C550" i="7" s="1"/>
  <c r="C571" i="7"/>
  <c r="C842" i="7" s="1"/>
  <c r="D502" i="7"/>
  <c r="D546" i="7" s="1"/>
  <c r="C512" i="7"/>
  <c r="C547" i="7" s="1"/>
  <c r="D522" i="7"/>
  <c r="D548" i="7" s="1"/>
  <c r="E502" i="7"/>
  <c r="E546" i="7" s="1"/>
  <c r="E533" i="7"/>
  <c r="E555" i="7" s="1"/>
  <c r="D512" i="7"/>
  <c r="D547" i="7" s="1"/>
  <c r="C533" i="7"/>
  <c r="C555" i="7" s="1"/>
  <c r="C522" i="7"/>
  <c r="C548" i="7" s="1"/>
  <c r="E522" i="7"/>
  <c r="E548" i="7" s="1"/>
  <c r="C502" i="7"/>
  <c r="C546" i="7" s="1"/>
  <c r="D533" i="7"/>
  <c r="D555" i="7" s="1"/>
  <c r="E512" i="7"/>
  <c r="E547" i="7" s="1"/>
  <c r="T502" i="7"/>
  <c r="T546" i="7" s="1"/>
  <c r="S522" i="7"/>
  <c r="S548" i="7" s="1"/>
  <c r="S533" i="7"/>
  <c r="S555" i="7" s="1"/>
  <c r="U502" i="7"/>
  <c r="U546" i="7" s="1"/>
  <c r="S512" i="7"/>
  <c r="S547" i="7" s="1"/>
  <c r="T533" i="7"/>
  <c r="T555" i="7" s="1"/>
  <c r="S502" i="7"/>
  <c r="S546" i="7" s="1"/>
  <c r="T512" i="7"/>
  <c r="T547" i="7" s="1"/>
  <c r="U512" i="7"/>
  <c r="U547" i="7" s="1"/>
  <c r="T522" i="7"/>
  <c r="T548" i="7" s="1"/>
  <c r="U533" i="7"/>
  <c r="U555" i="7" s="1"/>
  <c r="U522" i="7"/>
  <c r="U548" i="7" s="1"/>
  <c r="G573" i="7"/>
  <c r="G844" i="7" s="1"/>
  <c r="D574" i="7"/>
  <c r="D845" i="7" s="1"/>
  <c r="AF522" i="7"/>
  <c r="AF548" i="7" s="1"/>
  <c r="AF502" i="7"/>
  <c r="AF546" i="7" s="1"/>
  <c r="D576" i="7"/>
  <c r="D847" i="7" s="1"/>
  <c r="D15" i="8" s="1"/>
  <c r="D112" i="8" s="1"/>
  <c r="D139" i="9" s="1"/>
  <c r="I574" i="7"/>
  <c r="I845" i="7" s="1"/>
  <c r="G574" i="7"/>
  <c r="G845" i="7" s="1"/>
  <c r="I576" i="7"/>
  <c r="I847" i="7" s="1"/>
  <c r="I15" i="8" s="1"/>
  <c r="I112" i="8" s="1"/>
  <c r="I139" i="9" s="1"/>
  <c r="F574" i="7"/>
  <c r="F845" i="7" s="1"/>
  <c r="F14" i="8" s="1"/>
  <c r="F110" i="8" s="1"/>
  <c r="F137" i="9" s="1"/>
  <c r="AG522" i="7"/>
  <c r="AG548" i="7" s="1"/>
  <c r="H571" i="7"/>
  <c r="H842" i="7" s="1"/>
  <c r="F56" i="8"/>
  <c r="F125" i="8" s="1"/>
  <c r="F152" i="9" s="1"/>
  <c r="H56" i="8"/>
  <c r="H125" i="8" s="1"/>
  <c r="H152" i="9" s="1"/>
  <c r="C56" i="8"/>
  <c r="C125" i="8" s="1"/>
  <c r="C152" i="9" s="1"/>
  <c r="B75" i="12"/>
  <c r="B16" i="8"/>
  <c r="B121" i="8" s="1"/>
  <c r="B148" i="9" s="1"/>
  <c r="B76" i="12"/>
  <c r="B17" i="8"/>
  <c r="B122" i="8" s="1"/>
  <c r="B149" i="9" s="1"/>
  <c r="G56" i="8"/>
  <c r="G125" i="8" s="1"/>
  <c r="G152" i="9" s="1"/>
  <c r="J56" i="8"/>
  <c r="J125" i="8" s="1"/>
  <c r="J152" i="9" s="1"/>
  <c r="B18" i="8"/>
  <c r="B123" i="8" s="1"/>
  <c r="B150" i="9" s="1"/>
  <c r="B77" i="12"/>
  <c r="B19" i="8"/>
  <c r="B124" i="8" s="1"/>
  <c r="B151" i="9" s="1"/>
  <c r="B78" i="12"/>
  <c r="D56" i="8"/>
  <c r="D125" i="8" s="1"/>
  <c r="D152" i="9" s="1"/>
  <c r="B79" i="12"/>
  <c r="B56" i="8"/>
  <c r="B125" i="8" s="1"/>
  <c r="B152" i="9" s="1"/>
  <c r="B71" i="16"/>
  <c r="B116" i="13"/>
  <c r="E56" i="8"/>
  <c r="E125" i="8" s="1"/>
  <c r="E152" i="9" s="1"/>
  <c r="I56" i="8"/>
  <c r="I125" i="8" s="1"/>
  <c r="I152" i="9" s="1"/>
  <c r="B130" i="13"/>
  <c r="B109" i="16"/>
  <c r="AE512" i="7"/>
  <c r="AE547" i="7" s="1"/>
  <c r="AF533" i="7"/>
  <c r="AF555" i="7" s="1"/>
  <c r="B134" i="4"/>
  <c r="G11" i="12" s="1"/>
  <c r="B136" i="4"/>
  <c r="I11" i="12" s="1"/>
  <c r="G11" i="13"/>
  <c r="G35" i="13" s="1"/>
  <c r="G97" i="14" s="1"/>
  <c r="B118" i="4"/>
  <c r="B116" i="4"/>
  <c r="B115" i="4"/>
  <c r="B120" i="4"/>
  <c r="B113" i="4"/>
  <c r="B114" i="4"/>
  <c r="B25" i="13"/>
  <c r="B89" i="14" s="1"/>
  <c r="B129" i="16" s="1"/>
  <c r="B27" i="13"/>
  <c r="B32" i="13"/>
  <c r="B94" i="14" s="1"/>
  <c r="B136" i="16" s="1"/>
  <c r="B37" i="13"/>
  <c r="B175" i="16" s="1"/>
  <c r="B40" i="13"/>
  <c r="B26" i="13"/>
  <c r="B90" i="14" s="1"/>
  <c r="B130" i="16" s="1"/>
  <c r="B28" i="13"/>
  <c r="B91" i="14" s="1"/>
  <c r="B132" i="16" s="1"/>
  <c r="B30" i="13"/>
  <c r="B35" i="13"/>
  <c r="B97" i="14" s="1"/>
  <c r="B139" i="16" s="1"/>
  <c r="B38" i="13"/>
  <c r="B176" i="16" s="1"/>
  <c r="B33" i="13"/>
  <c r="B95" i="14" s="1"/>
  <c r="B137" i="16" s="1"/>
  <c r="B36" i="13"/>
  <c r="B174" i="16" s="1"/>
  <c r="B41" i="13"/>
  <c r="B43" i="13"/>
  <c r="B29" i="13"/>
  <c r="B92" i="14" s="1"/>
  <c r="B133" i="16" s="1"/>
  <c r="B31" i="13"/>
  <c r="B93" i="14" s="1"/>
  <c r="B135" i="16" s="1"/>
  <c r="B34" i="13"/>
  <c r="B96" i="14" s="1"/>
  <c r="B138" i="16" s="1"/>
  <c r="B39" i="13"/>
  <c r="B42" i="13"/>
  <c r="G32" i="13"/>
  <c r="G94" i="14" s="1"/>
  <c r="G40" i="13"/>
  <c r="G31" i="13"/>
  <c r="G93" i="14" s="1"/>
  <c r="G39" i="13"/>
  <c r="G29" i="13"/>
  <c r="G92" i="14" s="1"/>
  <c r="G38" i="13"/>
  <c r="G36" i="13"/>
  <c r="G28" i="13"/>
  <c r="G91" i="14" s="1"/>
  <c r="G33" i="13"/>
  <c r="G95" i="14" s="1"/>
  <c r="G25" i="13"/>
  <c r="G89" i="14" s="1"/>
  <c r="G37" i="13"/>
  <c r="G34" i="13"/>
  <c r="G96" i="14" s="1"/>
  <c r="G43" i="13"/>
  <c r="G26" i="13"/>
  <c r="G90" i="14" s="1"/>
  <c r="G30" i="13"/>
  <c r="AC503" i="7"/>
  <c r="AC549" i="7" s="1"/>
  <c r="AA503" i="7"/>
  <c r="AA549" i="7" s="1"/>
  <c r="AB503" i="7"/>
  <c r="AB549" i="7" s="1"/>
  <c r="AC513" i="7"/>
  <c r="AC550" i="7" s="1"/>
  <c r="AC523" i="7"/>
  <c r="AC551" i="7" s="1"/>
  <c r="AB534" i="7"/>
  <c r="AB556" i="7" s="1"/>
  <c r="AA523" i="7"/>
  <c r="AA551" i="7" s="1"/>
  <c r="AA534" i="7"/>
  <c r="AA556" i="7" s="1"/>
  <c r="AB523" i="7"/>
  <c r="AB551" i="7" s="1"/>
  <c r="AB513" i="7"/>
  <c r="AB550" i="7" s="1"/>
  <c r="AC534" i="7"/>
  <c r="AC556" i="7" s="1"/>
  <c r="AA513" i="7"/>
  <c r="AA550" i="7" s="1"/>
  <c r="I618" i="7"/>
  <c r="I895" i="7" s="1"/>
  <c r="I602" i="7"/>
  <c r="I878" i="7" s="1"/>
  <c r="I581" i="7"/>
  <c r="I852" i="7" s="1"/>
  <c r="G580" i="7"/>
  <c r="G851" i="7" s="1"/>
  <c r="G617" i="7"/>
  <c r="G894" i="7" s="1"/>
  <c r="G601" i="7"/>
  <c r="G877" i="7" s="1"/>
  <c r="G618" i="7"/>
  <c r="G895" i="7" s="1"/>
  <c r="G602" i="7"/>
  <c r="G878" i="7" s="1"/>
  <c r="G581" i="7"/>
  <c r="G852" i="7" s="1"/>
  <c r="D575" i="7"/>
  <c r="D846" i="7" s="1"/>
  <c r="D597" i="7"/>
  <c r="D873" i="7" s="1"/>
  <c r="B575" i="7"/>
  <c r="B846" i="7" s="1"/>
  <c r="D617" i="7"/>
  <c r="D894" i="7" s="1"/>
  <c r="J601" i="7"/>
  <c r="J877" i="7" s="1"/>
  <c r="J580" i="7"/>
  <c r="J851" i="7" s="1"/>
  <c r="F597" i="7"/>
  <c r="F873" i="7" s="1"/>
  <c r="F575" i="7"/>
  <c r="F846" i="7" s="1"/>
  <c r="F596" i="7"/>
  <c r="F872" i="7" s="1"/>
  <c r="F572" i="7"/>
  <c r="F843" i="7" s="1"/>
  <c r="B617" i="7"/>
  <c r="B894" i="7" s="1"/>
  <c r="G63" i="12"/>
  <c r="G81" i="13" s="1"/>
  <c r="G13" i="8"/>
  <c r="G109" i="8" s="1"/>
  <c r="G136" i="9" s="1"/>
  <c r="D618" i="7"/>
  <c r="D895" i="7" s="1"/>
  <c r="D602" i="7"/>
  <c r="D878" i="7" s="1"/>
  <c r="D581" i="7"/>
  <c r="D852" i="7" s="1"/>
  <c r="C596" i="7"/>
  <c r="C872" i="7" s="1"/>
  <c r="C572" i="7"/>
  <c r="C843" i="7" s="1"/>
  <c r="C12" i="8"/>
  <c r="C107" i="8" s="1"/>
  <c r="J572" i="7"/>
  <c r="J843" i="7" s="1"/>
  <c r="E601" i="7"/>
  <c r="E877" i="7" s="1"/>
  <c r="H12" i="8"/>
  <c r="H107" i="8" s="1"/>
  <c r="I597" i="7"/>
  <c r="I873" i="7" s="1"/>
  <c r="I575" i="7"/>
  <c r="I846" i="7" s="1"/>
  <c r="I64" i="12"/>
  <c r="I82" i="13" s="1"/>
  <c r="I14" i="8"/>
  <c r="I110" i="8" s="1"/>
  <c r="I137" i="9" s="1"/>
  <c r="G575" i="7"/>
  <c r="G846" i="7" s="1"/>
  <c r="G597" i="7"/>
  <c r="G873" i="7" s="1"/>
  <c r="E596" i="7"/>
  <c r="E872" i="7" s="1"/>
  <c r="E572" i="7"/>
  <c r="E843" i="7" s="1"/>
  <c r="H601" i="7"/>
  <c r="H877" i="7" s="1"/>
  <c r="B596" i="7"/>
  <c r="B872" i="7" s="1"/>
  <c r="B572" i="7"/>
  <c r="B843" i="7" s="1"/>
  <c r="I66" i="12"/>
  <c r="I84" i="13" s="1"/>
  <c r="G64" i="12"/>
  <c r="G82" i="13" s="1"/>
  <c r="G14" i="8"/>
  <c r="G110" i="8" s="1"/>
  <c r="G137" i="9" s="1"/>
  <c r="D14" i="8"/>
  <c r="D110" i="8" s="1"/>
  <c r="D137" i="9" s="1"/>
  <c r="C580" i="7"/>
  <c r="C851" i="7" s="1"/>
  <c r="D572" i="7"/>
  <c r="D843" i="7" s="1"/>
  <c r="D573" i="7" l="1"/>
  <c r="D844" i="7" s="1"/>
  <c r="D13" i="8" s="1"/>
  <c r="D109" i="8" s="1"/>
  <c r="D136" i="9" s="1"/>
  <c r="G576" i="7"/>
  <c r="G847" i="7" s="1"/>
  <c r="B576" i="7"/>
  <c r="B847" i="7" s="1"/>
  <c r="B66" i="12" s="1"/>
  <c r="B84" i="13" s="1"/>
  <c r="B20" i="16" s="1"/>
  <c r="J573" i="7"/>
  <c r="J844" i="7" s="1"/>
  <c r="J13" i="8" s="1"/>
  <c r="J109" i="8" s="1"/>
  <c r="J136" i="9" s="1"/>
  <c r="AE522" i="7"/>
  <c r="AE548" i="7" s="1"/>
  <c r="H573" i="7"/>
  <c r="H844" i="7" s="1"/>
  <c r="H13" i="8" s="1"/>
  <c r="H109" i="8" s="1"/>
  <c r="H136" i="9" s="1"/>
  <c r="C573" i="7"/>
  <c r="C844" i="7" s="1"/>
  <c r="C13" i="8" s="1"/>
  <c r="C109" i="8" s="1"/>
  <c r="C136" i="9" s="1"/>
  <c r="AJ503" i="7"/>
  <c r="AJ549" i="7" s="1"/>
  <c r="H596" i="7"/>
  <c r="H872" i="7" s="1"/>
  <c r="E580" i="7"/>
  <c r="E851" i="7" s="1"/>
  <c r="AI503" i="7"/>
  <c r="AI549" i="7" s="1"/>
  <c r="G66" i="12"/>
  <c r="G84" i="13" s="1"/>
  <c r="G15" i="8"/>
  <c r="G112" i="8" s="1"/>
  <c r="G139" i="9" s="1"/>
  <c r="AF512" i="7"/>
  <c r="AF547" i="7" s="1"/>
  <c r="AG502" i="7"/>
  <c r="AG546" i="7" s="1"/>
  <c r="AG512" i="7"/>
  <c r="AG547" i="7" s="1"/>
  <c r="B581" i="7"/>
  <c r="B852" i="7" s="1"/>
  <c r="D580" i="7"/>
  <c r="D851" i="7" s="1"/>
  <c r="D596" i="7"/>
  <c r="D872" i="7" s="1"/>
  <c r="D571" i="7"/>
  <c r="D842" i="7" s="1"/>
  <c r="D12" i="8" s="1"/>
  <c r="D107" i="8" s="1"/>
  <c r="J596" i="7"/>
  <c r="J872" i="7" s="1"/>
  <c r="F581" i="7"/>
  <c r="F852" i="7" s="1"/>
  <c r="AI513" i="7"/>
  <c r="AI550" i="7" s="1"/>
  <c r="AI534" i="7"/>
  <c r="AI556" i="7" s="1"/>
  <c r="AJ513" i="7"/>
  <c r="AJ550" i="7" s="1"/>
  <c r="AG533" i="7"/>
  <c r="AG555" i="7" s="1"/>
  <c r="F601" i="7"/>
  <c r="F877" i="7" s="1"/>
  <c r="B601" i="7"/>
  <c r="B877" i="7" s="1"/>
  <c r="AE533" i="7"/>
  <c r="AE555" i="7" s="1"/>
  <c r="AK534" i="7"/>
  <c r="AK556" i="7" s="1"/>
  <c r="AI523" i="7"/>
  <c r="AI551" i="7" s="1"/>
  <c r="J576" i="7" s="1"/>
  <c r="J847" i="7" s="1"/>
  <c r="J15" i="8" s="1"/>
  <c r="J112" i="8" s="1"/>
  <c r="J139" i="9" s="1"/>
  <c r="H580" i="7"/>
  <c r="H851" i="7" s="1"/>
  <c r="E573" i="7"/>
  <c r="E844" i="7" s="1"/>
  <c r="E13" i="8" s="1"/>
  <c r="E109" i="8" s="1"/>
  <c r="E136" i="9" s="1"/>
  <c r="J597" i="7"/>
  <c r="J873" i="7" s="1"/>
  <c r="G596" i="7"/>
  <c r="G872" i="7" s="1"/>
  <c r="G571" i="7"/>
  <c r="G842" i="7" s="1"/>
  <c r="G61" i="12" s="1"/>
  <c r="G79" i="13" s="1"/>
  <c r="H617" i="7"/>
  <c r="H894" i="7" s="1"/>
  <c r="F602" i="7"/>
  <c r="F878" i="7" s="1"/>
  <c r="B602" i="7"/>
  <c r="B878" i="7" s="1"/>
  <c r="E617" i="7"/>
  <c r="E894" i="7" s="1"/>
  <c r="B15" i="8"/>
  <c r="B112" i="8" s="1"/>
  <c r="B139" i="9" s="1"/>
  <c r="H572" i="7"/>
  <c r="H843" i="7" s="1"/>
  <c r="C601" i="7"/>
  <c r="C877" i="7" s="1"/>
  <c r="F618" i="7"/>
  <c r="F895" i="7" s="1"/>
  <c r="B618" i="7"/>
  <c r="B895" i="7" s="1"/>
  <c r="G572" i="7"/>
  <c r="G843" i="7" s="1"/>
  <c r="F580" i="7"/>
  <c r="F851" i="7" s="1"/>
  <c r="B580" i="7"/>
  <c r="B851" i="7" s="1"/>
  <c r="G513" i="7"/>
  <c r="G550" i="7" s="1"/>
  <c r="P513" i="7"/>
  <c r="P550" i="7" s="1"/>
  <c r="H534" i="7"/>
  <c r="H556" i="7" s="1"/>
  <c r="P534" i="7"/>
  <c r="P556" i="7" s="1"/>
  <c r="G503" i="7"/>
  <c r="G549" i="7" s="1"/>
  <c r="B574" i="7"/>
  <c r="B845" i="7" s="1"/>
  <c r="D601" i="7"/>
  <c r="D877" i="7" s="1"/>
  <c r="J617" i="7"/>
  <c r="J894" i="7" s="1"/>
  <c r="G534" i="7"/>
  <c r="G556" i="7" s="1"/>
  <c r="I503" i="7"/>
  <c r="I549" i="7" s="1"/>
  <c r="P503" i="7"/>
  <c r="P549" i="7" s="1"/>
  <c r="H503" i="7"/>
  <c r="H549" i="7" s="1"/>
  <c r="H576" i="7"/>
  <c r="H847" i="7" s="1"/>
  <c r="I523" i="7"/>
  <c r="I551" i="7" s="1"/>
  <c r="H523" i="7"/>
  <c r="H551" i="7" s="1"/>
  <c r="I513" i="7"/>
  <c r="I550" i="7" s="1"/>
  <c r="O523" i="7"/>
  <c r="O551" i="7" s="1"/>
  <c r="P523" i="7"/>
  <c r="P551" i="7" s="1"/>
  <c r="H513" i="7"/>
  <c r="H550" i="7" s="1"/>
  <c r="I534" i="7"/>
  <c r="I556" i="7" s="1"/>
  <c r="O513" i="7"/>
  <c r="O550" i="7" s="1"/>
  <c r="I571" i="7"/>
  <c r="I842" i="7" s="1"/>
  <c r="I12" i="8" s="1"/>
  <c r="I107" i="8" s="1"/>
  <c r="I134" i="9" s="1"/>
  <c r="Q523" i="7"/>
  <c r="Q551" i="7" s="1"/>
  <c r="Q503" i="7"/>
  <c r="Q549" i="7" s="1"/>
  <c r="O534" i="7"/>
  <c r="O556" i="7" s="1"/>
  <c r="Q534" i="7"/>
  <c r="Q556" i="7" s="1"/>
  <c r="Q513" i="7"/>
  <c r="Q550" i="7" s="1"/>
  <c r="J571" i="7"/>
  <c r="J842" i="7" s="1"/>
  <c r="J12" i="8" s="1"/>
  <c r="J107" i="8" s="1"/>
  <c r="F617" i="7"/>
  <c r="F894" i="7" s="1"/>
  <c r="B597" i="7"/>
  <c r="B873" i="7" s="1"/>
  <c r="F576" i="7"/>
  <c r="F847" i="7" s="1"/>
  <c r="F15" i="8" s="1"/>
  <c r="F112" i="8" s="1"/>
  <c r="F139" i="9" s="1"/>
  <c r="I573" i="7"/>
  <c r="I844" i="7" s="1"/>
  <c r="I13" i="8" s="1"/>
  <c r="I109" i="8" s="1"/>
  <c r="I136" i="9" s="1"/>
  <c r="I572" i="7"/>
  <c r="I843" i="7" s="1"/>
  <c r="F571" i="7"/>
  <c r="F842" i="7" s="1"/>
  <c r="F12" i="8" s="1"/>
  <c r="F107" i="8" s="1"/>
  <c r="B571" i="7"/>
  <c r="B842" i="7" s="1"/>
  <c r="I61" i="12"/>
  <c r="I79" i="13" s="1"/>
  <c r="H574" i="7"/>
  <c r="H845" i="7" s="1"/>
  <c r="B573" i="7"/>
  <c r="B844" i="7" s="1"/>
  <c r="F573" i="7"/>
  <c r="F844" i="7" s="1"/>
  <c r="F13" i="8" s="1"/>
  <c r="F109" i="8" s="1"/>
  <c r="F136" i="9" s="1"/>
  <c r="B97" i="13"/>
  <c r="B33" i="16"/>
  <c r="B32" i="16"/>
  <c r="B96" i="13"/>
  <c r="B30" i="16"/>
  <c r="B94" i="13"/>
  <c r="B31" i="16"/>
  <c r="B95" i="13"/>
  <c r="B29" i="16"/>
  <c r="B93" i="13"/>
  <c r="G41" i="13"/>
  <c r="G42" i="13"/>
  <c r="G27" i="13"/>
  <c r="B130" i="4"/>
  <c r="C11" i="12" s="1"/>
  <c r="B133" i="4"/>
  <c r="F11" i="12" s="1"/>
  <c r="B135" i="4"/>
  <c r="H11" i="12" s="1"/>
  <c r="I102" i="12"/>
  <c r="I114" i="13" s="1"/>
  <c r="I79" i="12"/>
  <c r="I68" i="12"/>
  <c r="I86" i="13" s="1"/>
  <c r="I127" i="12"/>
  <c r="I122" i="12"/>
  <c r="I128" i="13" s="1"/>
  <c r="I69" i="12"/>
  <c r="I87" i="13" s="1"/>
  <c r="I124" i="12"/>
  <c r="I106" i="12"/>
  <c r="I76" i="12"/>
  <c r="I126" i="12"/>
  <c r="I97" i="12"/>
  <c r="I109" i="13" s="1"/>
  <c r="I103" i="12"/>
  <c r="I115" i="13" s="1"/>
  <c r="I80" i="12"/>
  <c r="I123" i="12"/>
  <c r="I129" i="13" s="1"/>
  <c r="I101" i="12"/>
  <c r="I113" i="13" s="1"/>
  <c r="I104" i="12"/>
  <c r="I98" i="12"/>
  <c r="I110" i="13" s="1"/>
  <c r="I64" i="15"/>
  <c r="I79" i="15" s="1"/>
  <c r="I63" i="15"/>
  <c r="I78" i="15" s="1"/>
  <c r="I42" i="12"/>
  <c r="I34" i="12"/>
  <c r="I63" i="13" s="1"/>
  <c r="I9" i="15" s="1"/>
  <c r="I21" i="15" s="1"/>
  <c r="I26" i="12"/>
  <c r="I55" i="13" s="1"/>
  <c r="I45" i="12"/>
  <c r="I37" i="12"/>
  <c r="I66" i="13" s="1"/>
  <c r="I29" i="12"/>
  <c r="I58" i="13" s="1"/>
  <c r="I125" i="12"/>
  <c r="I73" i="12"/>
  <c r="I91" i="13" s="1"/>
  <c r="I75" i="12"/>
  <c r="I72" i="12"/>
  <c r="I90" i="13" s="1"/>
  <c r="I78" i="12"/>
  <c r="I62" i="15"/>
  <c r="I77" i="15" s="1"/>
  <c r="I48" i="12"/>
  <c r="I40" i="12"/>
  <c r="I69" i="13" s="1"/>
  <c r="I32" i="12"/>
  <c r="I61" i="13" s="1"/>
  <c r="I24" i="12"/>
  <c r="I53" i="13" s="1"/>
  <c r="I43" i="12"/>
  <c r="I35" i="12"/>
  <c r="I64" i="13" s="1"/>
  <c r="I10" i="15" s="1"/>
  <c r="I22" i="15" s="1"/>
  <c r="I27" i="12"/>
  <c r="I56" i="13" s="1"/>
  <c r="I121" i="12"/>
  <c r="I127" i="13" s="1"/>
  <c r="I67" i="15"/>
  <c r="I82" i="15" s="1"/>
  <c r="I46" i="12"/>
  <c r="I38" i="12"/>
  <c r="I67" i="13" s="1"/>
  <c r="I30" i="12"/>
  <c r="I59" i="13" s="1"/>
  <c r="I49" i="12"/>
  <c r="I41" i="12"/>
  <c r="I70" i="13" s="1"/>
  <c r="I33" i="12"/>
  <c r="I62" i="13" s="1"/>
  <c r="I25" i="12"/>
  <c r="I54" i="13" s="1"/>
  <c r="I96" i="12"/>
  <c r="I108" i="13" s="1"/>
  <c r="I77" i="12"/>
  <c r="I67" i="12"/>
  <c r="I85" i="13" s="1"/>
  <c r="I105" i="12"/>
  <c r="I81" i="12"/>
  <c r="I66" i="15"/>
  <c r="I81" i="15" s="1"/>
  <c r="I65" i="15"/>
  <c r="I80" i="15" s="1"/>
  <c r="I44" i="12"/>
  <c r="I36" i="12"/>
  <c r="I65" i="13" s="1"/>
  <c r="I11" i="15" s="1"/>
  <c r="I23" i="15" s="1"/>
  <c r="I28" i="12"/>
  <c r="I57" i="13" s="1"/>
  <c r="I47" i="12"/>
  <c r="I39" i="12"/>
  <c r="I68" i="13" s="1"/>
  <c r="I31" i="12"/>
  <c r="I60" i="13" s="1"/>
  <c r="I23" i="12"/>
  <c r="I52" i="13" s="1"/>
  <c r="I82" i="12"/>
  <c r="I74" i="12"/>
  <c r="I92" i="13" s="1"/>
  <c r="I107" i="12"/>
  <c r="I11" i="13"/>
  <c r="B131" i="4"/>
  <c r="D11" i="12" s="1"/>
  <c r="B137" i="4"/>
  <c r="J11" i="12" s="1"/>
  <c r="G104" i="12"/>
  <c r="G63" i="15"/>
  <c r="G78" i="15" s="1"/>
  <c r="G49" i="12"/>
  <c r="G41" i="12"/>
  <c r="G70" i="13" s="1"/>
  <c r="G33" i="12"/>
  <c r="G62" i="13" s="1"/>
  <c r="G25" i="12"/>
  <c r="G54" i="13" s="1"/>
  <c r="G44" i="12"/>
  <c r="G36" i="12"/>
  <c r="G65" i="13" s="1"/>
  <c r="G11" i="15" s="1"/>
  <c r="G23" i="15" s="1"/>
  <c r="G28" i="12"/>
  <c r="G57" i="13" s="1"/>
  <c r="G105" i="12"/>
  <c r="G97" i="12"/>
  <c r="G109" i="13" s="1"/>
  <c r="G82" i="12"/>
  <c r="G75" i="12"/>
  <c r="G68" i="12"/>
  <c r="G86" i="13" s="1"/>
  <c r="G66" i="15"/>
  <c r="G81" i="15" s="1"/>
  <c r="G47" i="12"/>
  <c r="G39" i="12"/>
  <c r="G68" i="13" s="1"/>
  <c r="G31" i="12"/>
  <c r="G60" i="13" s="1"/>
  <c r="G23" i="12"/>
  <c r="G52" i="13" s="1"/>
  <c r="G42" i="12"/>
  <c r="G34" i="12"/>
  <c r="G63" i="13" s="1"/>
  <c r="G9" i="15" s="1"/>
  <c r="G21" i="15" s="1"/>
  <c r="G26" i="12"/>
  <c r="G55" i="13" s="1"/>
  <c r="G77" i="12"/>
  <c r="G80" i="12"/>
  <c r="G72" i="12"/>
  <c r="G90" i="13" s="1"/>
  <c r="G67" i="15"/>
  <c r="G82" i="15" s="1"/>
  <c r="G64" i="15"/>
  <c r="G79" i="15" s="1"/>
  <c r="G45" i="12"/>
  <c r="G37" i="12"/>
  <c r="G66" i="13" s="1"/>
  <c r="G29" i="12"/>
  <c r="G58" i="13" s="1"/>
  <c r="G48" i="12"/>
  <c r="G40" i="12"/>
  <c r="G69" i="13" s="1"/>
  <c r="G32" i="12"/>
  <c r="G61" i="13" s="1"/>
  <c r="G24" i="12"/>
  <c r="G53" i="13" s="1"/>
  <c r="G98" i="12"/>
  <c r="G110" i="13" s="1"/>
  <c r="G103" i="12"/>
  <c r="G115" i="13" s="1"/>
  <c r="G73" i="12"/>
  <c r="G91" i="13" s="1"/>
  <c r="G65" i="15"/>
  <c r="G80" i="15" s="1"/>
  <c r="G62" i="15"/>
  <c r="G77" i="15" s="1"/>
  <c r="G43" i="12"/>
  <c r="G35" i="12"/>
  <c r="G64" i="13" s="1"/>
  <c r="G10" i="15" s="1"/>
  <c r="G22" i="15" s="1"/>
  <c r="G27" i="12"/>
  <c r="G56" i="13" s="1"/>
  <c r="G46" i="12"/>
  <c r="G38" i="12"/>
  <c r="G67" i="13" s="1"/>
  <c r="G30" i="12"/>
  <c r="G59" i="13" s="1"/>
  <c r="G79" i="12"/>
  <c r="G101" i="12"/>
  <c r="G113" i="13" s="1"/>
  <c r="G81" i="12"/>
  <c r="G125" i="12"/>
  <c r="G121" i="12"/>
  <c r="G127" i="13" s="1"/>
  <c r="G67" i="12"/>
  <c r="G85" i="13" s="1"/>
  <c r="G122" i="12"/>
  <c r="G128" i="13" s="1"/>
  <c r="G106" i="12"/>
  <c r="G78" i="12"/>
  <c r="G127" i="12"/>
  <c r="G102" i="12"/>
  <c r="G114" i="13" s="1"/>
  <c r="G107" i="12"/>
  <c r="G96" i="12"/>
  <c r="G108" i="13" s="1"/>
  <c r="G126" i="12"/>
  <c r="G69" i="12"/>
  <c r="G87" i="13" s="1"/>
  <c r="G124" i="12"/>
  <c r="G123" i="12"/>
  <c r="G129" i="13" s="1"/>
  <c r="G76" i="12"/>
  <c r="G74" i="12"/>
  <c r="G92" i="13" s="1"/>
  <c r="B132" i="4"/>
  <c r="E11" i="12" s="1"/>
  <c r="E323" i="22"/>
  <c r="G138" i="16"/>
  <c r="G137" i="16"/>
  <c r="D291" i="22"/>
  <c r="F451" i="22"/>
  <c r="G176" i="16"/>
  <c r="D227" i="22"/>
  <c r="G135" i="16"/>
  <c r="G175" i="16"/>
  <c r="F419" i="22"/>
  <c r="C135" i="22"/>
  <c r="G132" i="16"/>
  <c r="D167" i="22"/>
  <c r="G133" i="16"/>
  <c r="G130" i="16"/>
  <c r="D75" i="22"/>
  <c r="C43" i="22"/>
  <c r="G129" i="16"/>
  <c r="G174" i="16"/>
  <c r="F387" i="22"/>
  <c r="D259" i="22"/>
  <c r="G136" i="16"/>
  <c r="E355" i="22"/>
  <c r="G139" i="16"/>
  <c r="D62" i="12"/>
  <c r="D80" i="13" s="1"/>
  <c r="D32" i="8"/>
  <c r="D108" i="8" s="1"/>
  <c r="D135" i="9" s="1"/>
  <c r="C99" i="12"/>
  <c r="C111" i="13" s="1"/>
  <c r="B135" i="22"/>
  <c r="G18" i="16"/>
  <c r="J95" i="12"/>
  <c r="J107" i="13" s="1"/>
  <c r="H99" i="12"/>
  <c r="H111" i="13" s="1"/>
  <c r="F71" i="12"/>
  <c r="F89" i="13" s="1"/>
  <c r="F52" i="8"/>
  <c r="F117" i="8" s="1"/>
  <c r="F144" i="9" s="1"/>
  <c r="B120" i="12"/>
  <c r="B126" i="13" s="1"/>
  <c r="B101" i="16" s="1"/>
  <c r="G95" i="12"/>
  <c r="G107" i="13" s="1"/>
  <c r="I65" i="12"/>
  <c r="I83" i="13" s="1"/>
  <c r="I33" i="8"/>
  <c r="I111" i="8" s="1"/>
  <c r="I138" i="9" s="1"/>
  <c r="H134" i="9"/>
  <c r="E119" i="12"/>
  <c r="E125" i="13" s="1"/>
  <c r="F70" i="12"/>
  <c r="F88" i="13" s="1"/>
  <c r="F51" i="8"/>
  <c r="F116" i="8" s="1"/>
  <c r="F143" i="9" s="1"/>
  <c r="C62" i="12"/>
  <c r="C80" i="13" s="1"/>
  <c r="C32" i="8"/>
  <c r="C108" i="8" s="1"/>
  <c r="C135" i="9" s="1"/>
  <c r="D120" i="12"/>
  <c r="D126" i="13" s="1"/>
  <c r="B99" i="12"/>
  <c r="B111" i="13" s="1"/>
  <c r="B62" i="16" s="1"/>
  <c r="F94" i="12"/>
  <c r="F106" i="13" s="1"/>
  <c r="F65" i="12"/>
  <c r="F83" i="13" s="1"/>
  <c r="F33" i="8"/>
  <c r="F111" i="8" s="1"/>
  <c r="F138" i="9" s="1"/>
  <c r="J119" i="12"/>
  <c r="J125" i="13" s="1"/>
  <c r="D99" i="12"/>
  <c r="D111" i="13" s="1"/>
  <c r="D95" i="12"/>
  <c r="D107" i="13" s="1"/>
  <c r="G71" i="12"/>
  <c r="G89" i="13" s="1"/>
  <c r="G52" i="8"/>
  <c r="G117" i="8" s="1"/>
  <c r="G144" i="9" s="1"/>
  <c r="G70" i="12"/>
  <c r="G88" i="13" s="1"/>
  <c r="G51" i="8"/>
  <c r="G116" i="8" s="1"/>
  <c r="G143" i="9" s="1"/>
  <c r="I120" i="12"/>
  <c r="I126" i="13" s="1"/>
  <c r="H575" i="7"/>
  <c r="H846" i="7" s="1"/>
  <c r="H597" i="7"/>
  <c r="H873" i="7" s="1"/>
  <c r="H618" i="7"/>
  <c r="H895" i="7" s="1"/>
  <c r="H602" i="7"/>
  <c r="H878" i="7" s="1"/>
  <c r="H581" i="7"/>
  <c r="H852" i="7" s="1"/>
  <c r="D94" i="12"/>
  <c r="D106" i="13" s="1"/>
  <c r="B62" i="12"/>
  <c r="B80" i="13" s="1"/>
  <c r="B16" i="16" s="1"/>
  <c r="B32" i="8"/>
  <c r="B108" i="8" s="1"/>
  <c r="B135" i="9" s="1"/>
  <c r="H119" i="12"/>
  <c r="H125" i="13" s="1"/>
  <c r="E62" i="12"/>
  <c r="E80" i="13" s="1"/>
  <c r="E32" i="8"/>
  <c r="E108" i="8" s="1"/>
  <c r="E135" i="9" s="1"/>
  <c r="B71" i="12"/>
  <c r="B89" i="13" s="1"/>
  <c r="B25" i="16" s="1"/>
  <c r="B52" i="8"/>
  <c r="B117" i="8" s="1"/>
  <c r="B144" i="9" s="1"/>
  <c r="G65" i="12"/>
  <c r="G83" i="13" s="1"/>
  <c r="G33" i="8"/>
  <c r="G111" i="8" s="1"/>
  <c r="G138" i="9" s="1"/>
  <c r="G62" i="12"/>
  <c r="G80" i="13" s="1"/>
  <c r="G32" i="8"/>
  <c r="G108" i="8" s="1"/>
  <c r="G135" i="9" s="1"/>
  <c r="I95" i="12"/>
  <c r="I107" i="13" s="1"/>
  <c r="I62" i="12"/>
  <c r="I80" i="13" s="1"/>
  <c r="F99" i="12"/>
  <c r="F111" i="13" s="1"/>
  <c r="J62" i="12"/>
  <c r="J80" i="13" s="1"/>
  <c r="J32" i="8"/>
  <c r="J108" i="8" s="1"/>
  <c r="J135" i="9" s="1"/>
  <c r="C134" i="9"/>
  <c r="C94" i="12"/>
  <c r="C106" i="13" s="1"/>
  <c r="B119" i="12"/>
  <c r="B125" i="13" s="1"/>
  <c r="B100" i="16" s="1"/>
  <c r="H62" i="12"/>
  <c r="H80" i="13" s="1"/>
  <c r="H32" i="8"/>
  <c r="H108" i="8" s="1"/>
  <c r="H135" i="9" s="1"/>
  <c r="F95" i="12"/>
  <c r="F107" i="13" s="1"/>
  <c r="D134" i="9"/>
  <c r="D119" i="12"/>
  <c r="D125" i="13" s="1"/>
  <c r="B65" i="12"/>
  <c r="B83" i="13" s="1"/>
  <c r="B19" i="16" s="1"/>
  <c r="B33" i="8"/>
  <c r="B111" i="8" s="1"/>
  <c r="B138" i="9" s="1"/>
  <c r="D65" i="12"/>
  <c r="D83" i="13" s="1"/>
  <c r="D33" i="8"/>
  <c r="D111" i="8" s="1"/>
  <c r="D138" i="9" s="1"/>
  <c r="G100" i="12"/>
  <c r="G112" i="13" s="1"/>
  <c r="H66" i="12"/>
  <c r="H84" i="13" s="1"/>
  <c r="H15" i="8"/>
  <c r="H112" i="8" s="1"/>
  <c r="H139" i="9" s="1"/>
  <c r="C119" i="12"/>
  <c r="C125" i="13" s="1"/>
  <c r="C70" i="12"/>
  <c r="C88" i="13" s="1"/>
  <c r="C51" i="8"/>
  <c r="C116" i="8" s="1"/>
  <c r="C143" i="9" s="1"/>
  <c r="B201" i="22"/>
  <c r="C201" i="22" s="1"/>
  <c r="I20" i="16"/>
  <c r="B94" i="12"/>
  <c r="B106" i="13" s="1"/>
  <c r="B54" i="16" s="1"/>
  <c r="E94" i="12"/>
  <c r="E106" i="13" s="1"/>
  <c r="F100" i="12"/>
  <c r="F112" i="13" s="1"/>
  <c r="G94" i="12"/>
  <c r="G106" i="13" s="1"/>
  <c r="B137" i="22"/>
  <c r="I18" i="16"/>
  <c r="E70" i="12"/>
  <c r="E88" i="13" s="1"/>
  <c r="E51" i="8"/>
  <c r="E116" i="8" s="1"/>
  <c r="E143" i="9" s="1"/>
  <c r="F119" i="12"/>
  <c r="F125" i="13" s="1"/>
  <c r="J134" i="9"/>
  <c r="J94" i="12"/>
  <c r="J106" i="13" s="1"/>
  <c r="D71" i="12"/>
  <c r="D89" i="13" s="1"/>
  <c r="D52" i="8"/>
  <c r="D117" i="8" s="1"/>
  <c r="D144" i="9" s="1"/>
  <c r="B199" i="22"/>
  <c r="C199" i="22" s="1"/>
  <c r="G20" i="16"/>
  <c r="B107" i="22"/>
  <c r="C107" i="22" s="1"/>
  <c r="G17" i="16"/>
  <c r="H94" i="12"/>
  <c r="H106" i="13" s="1"/>
  <c r="J70" i="12"/>
  <c r="J88" i="13" s="1"/>
  <c r="J51" i="8"/>
  <c r="J116" i="8" s="1"/>
  <c r="J143" i="9" s="1"/>
  <c r="B95" i="12"/>
  <c r="B107" i="13" s="1"/>
  <c r="B57" i="16" s="1"/>
  <c r="G120" i="12"/>
  <c r="G126" i="13" s="1"/>
  <c r="G99" i="12"/>
  <c r="G111" i="13" s="1"/>
  <c r="I71" i="12"/>
  <c r="I89" i="13" s="1"/>
  <c r="I52" i="8"/>
  <c r="I117" i="8" s="1"/>
  <c r="I144" i="9" s="1"/>
  <c r="H64" i="12"/>
  <c r="H82" i="13" s="1"/>
  <c r="H14" i="8"/>
  <c r="H110" i="8" s="1"/>
  <c r="H137" i="9" s="1"/>
  <c r="F134" i="9"/>
  <c r="H70" i="12"/>
  <c r="H88" i="13" s="1"/>
  <c r="H51" i="8"/>
  <c r="H116" i="8" s="1"/>
  <c r="H143" i="9" s="1"/>
  <c r="F120" i="12"/>
  <c r="F126" i="13" s="1"/>
  <c r="B100" i="12"/>
  <c r="B112" i="13" s="1"/>
  <c r="B63" i="16" s="1"/>
  <c r="B45" i="22"/>
  <c r="I15" i="16"/>
  <c r="E134" i="9"/>
  <c r="E99" i="12"/>
  <c r="E111" i="13" s="1"/>
  <c r="D100" i="12"/>
  <c r="D112" i="13" s="1"/>
  <c r="B70" i="12"/>
  <c r="B88" i="13" s="1"/>
  <c r="B24" i="16" s="1"/>
  <c r="B51" i="8"/>
  <c r="B116" i="8" s="1"/>
  <c r="B143" i="9" s="1"/>
  <c r="F62" i="12"/>
  <c r="F80" i="13" s="1"/>
  <c r="F32" i="8"/>
  <c r="F108" i="8" s="1"/>
  <c r="F135" i="9" s="1"/>
  <c r="J99" i="12"/>
  <c r="J111" i="13" s="1"/>
  <c r="D70" i="12"/>
  <c r="D88" i="13" s="1"/>
  <c r="D51" i="8"/>
  <c r="D116" i="8" s="1"/>
  <c r="D143" i="9" s="1"/>
  <c r="G119" i="12"/>
  <c r="G125" i="13" s="1"/>
  <c r="I100" i="12"/>
  <c r="I112" i="13" s="1"/>
  <c r="I617" i="7" l="1"/>
  <c r="I894" i="7" s="1"/>
  <c r="I119" i="12" s="1"/>
  <c r="I125" i="13" s="1"/>
  <c r="I596" i="7"/>
  <c r="I872" i="7" s="1"/>
  <c r="I32" i="8" s="1"/>
  <c r="I108" i="8" s="1"/>
  <c r="I135" i="9" s="1"/>
  <c r="J575" i="7"/>
  <c r="J846" i="7" s="1"/>
  <c r="J33" i="8" s="1"/>
  <c r="J111" i="8" s="1"/>
  <c r="J138" i="9" s="1"/>
  <c r="J574" i="7"/>
  <c r="J845" i="7" s="1"/>
  <c r="J14" i="8" s="1"/>
  <c r="J110" i="8" s="1"/>
  <c r="J137" i="9" s="1"/>
  <c r="B43" i="22"/>
  <c r="D43" i="22" s="1"/>
  <c r="G15" i="16"/>
  <c r="I601" i="7"/>
  <c r="I877" i="7" s="1"/>
  <c r="I99" i="12" s="1"/>
  <c r="I111" i="13" s="1"/>
  <c r="G12" i="8"/>
  <c r="G107" i="8" s="1"/>
  <c r="G134" i="9" s="1"/>
  <c r="C576" i="7"/>
  <c r="C847" i="7" s="1"/>
  <c r="C15" i="8" s="1"/>
  <c r="C112" i="8" s="1"/>
  <c r="C139" i="9" s="1"/>
  <c r="E574" i="7"/>
  <c r="E845" i="7" s="1"/>
  <c r="E14" i="8" s="1"/>
  <c r="E110" i="8" s="1"/>
  <c r="E137" i="9" s="1"/>
  <c r="I580" i="7"/>
  <c r="I851" i="7" s="1"/>
  <c r="J618" i="7"/>
  <c r="J895" i="7" s="1"/>
  <c r="J120" i="12" s="1"/>
  <c r="J126" i="13" s="1"/>
  <c r="D358" i="22" s="1"/>
  <c r="J581" i="7"/>
  <c r="J852" i="7" s="1"/>
  <c r="J602" i="7"/>
  <c r="J878" i="7" s="1"/>
  <c r="J100" i="12" s="1"/>
  <c r="J112" i="13" s="1"/>
  <c r="C574" i="7"/>
  <c r="C845" i="7" s="1"/>
  <c r="C14" i="8" s="1"/>
  <c r="C110" i="8" s="1"/>
  <c r="C137" i="9" s="1"/>
  <c r="E576" i="7"/>
  <c r="E847" i="7" s="1"/>
  <c r="E15" i="8" s="1"/>
  <c r="E112" i="8" s="1"/>
  <c r="E139" i="9" s="1"/>
  <c r="B14" i="8"/>
  <c r="B110" i="8" s="1"/>
  <c r="B137" i="9" s="1"/>
  <c r="B64" i="12"/>
  <c r="B82" i="13" s="1"/>
  <c r="B18" i="16" s="1"/>
  <c r="C581" i="7"/>
  <c r="C852" i="7" s="1"/>
  <c r="C618" i="7"/>
  <c r="C895" i="7" s="1"/>
  <c r="C120" i="12" s="1"/>
  <c r="C126" i="13" s="1"/>
  <c r="C101" i="16" s="1"/>
  <c r="C602" i="7"/>
  <c r="C878" i="7" s="1"/>
  <c r="C100" i="12" s="1"/>
  <c r="C112" i="13" s="1"/>
  <c r="C575" i="7"/>
  <c r="C846" i="7" s="1"/>
  <c r="C597" i="7"/>
  <c r="C873" i="7" s="1"/>
  <c r="C95" i="12" s="1"/>
  <c r="C107" i="13" s="1"/>
  <c r="E575" i="7"/>
  <c r="E846" i="7" s="1"/>
  <c r="E597" i="7"/>
  <c r="E873" i="7" s="1"/>
  <c r="E95" i="12" s="1"/>
  <c r="E107" i="13" s="1"/>
  <c r="I63" i="12"/>
  <c r="I81" i="13" s="1"/>
  <c r="E602" i="7"/>
  <c r="E878" i="7" s="1"/>
  <c r="E100" i="12" s="1"/>
  <c r="E112" i="13" s="1"/>
  <c r="E581" i="7"/>
  <c r="E852" i="7" s="1"/>
  <c r="E618" i="7"/>
  <c r="E895" i="7" s="1"/>
  <c r="E120" i="12" s="1"/>
  <c r="E126" i="13" s="1"/>
  <c r="F141" i="8"/>
  <c r="B61" i="12"/>
  <c r="B79" i="13" s="1"/>
  <c r="B15" i="16" s="1"/>
  <c r="B12" i="8"/>
  <c r="B107" i="8" s="1"/>
  <c r="B134" i="9" s="1"/>
  <c r="B63" i="12"/>
  <c r="B81" i="13" s="1"/>
  <c r="B17" i="16" s="1"/>
  <c r="B13" i="8"/>
  <c r="B109" i="8" s="1"/>
  <c r="G141" i="8"/>
  <c r="D141" i="8"/>
  <c r="G160" i="9"/>
  <c r="D160" i="9"/>
  <c r="F160" i="9"/>
  <c r="D135" i="22"/>
  <c r="F135" i="22" s="1"/>
  <c r="F10" i="23"/>
  <c r="D107" i="22"/>
  <c r="F13" i="23"/>
  <c r="D199" i="22"/>
  <c r="H13" i="23"/>
  <c r="D201" i="22"/>
  <c r="E67" i="12"/>
  <c r="E85" i="13" s="1"/>
  <c r="E74" i="12"/>
  <c r="E92" i="13" s="1"/>
  <c r="E76" i="12"/>
  <c r="E72" i="12"/>
  <c r="E90" i="13" s="1"/>
  <c r="E124" i="12"/>
  <c r="E125" i="12"/>
  <c r="E96" i="12"/>
  <c r="E108" i="13" s="1"/>
  <c r="E106" i="12"/>
  <c r="E98" i="12"/>
  <c r="E110" i="13" s="1"/>
  <c r="E82" i="12"/>
  <c r="E103" i="12"/>
  <c r="E115" i="13" s="1"/>
  <c r="E97" i="12"/>
  <c r="E109" i="13" s="1"/>
  <c r="E122" i="12"/>
  <c r="E128" i="13" s="1"/>
  <c r="E69" i="12"/>
  <c r="E87" i="13" s="1"/>
  <c r="E79" i="12"/>
  <c r="E101" i="12"/>
  <c r="E113" i="13" s="1"/>
  <c r="E73" i="12"/>
  <c r="E91" i="13" s="1"/>
  <c r="E107" i="12"/>
  <c r="E123" i="12"/>
  <c r="E129" i="13" s="1"/>
  <c r="E68" i="12"/>
  <c r="E86" i="13" s="1"/>
  <c r="E78" i="12"/>
  <c r="E64" i="15"/>
  <c r="E79" i="15" s="1"/>
  <c r="E63" i="15"/>
  <c r="E78" i="15" s="1"/>
  <c r="E42" i="12"/>
  <c r="E34" i="12"/>
  <c r="E63" i="13" s="1"/>
  <c r="E9" i="15" s="1"/>
  <c r="E21" i="15" s="1"/>
  <c r="E26" i="12"/>
  <c r="E55" i="13" s="1"/>
  <c r="E45" i="12"/>
  <c r="E37" i="12"/>
  <c r="E66" i="13" s="1"/>
  <c r="E29" i="12"/>
  <c r="E58" i="13" s="1"/>
  <c r="E121" i="12"/>
  <c r="E127" i="13" s="1"/>
  <c r="E62" i="15"/>
  <c r="E77" i="15" s="1"/>
  <c r="E48" i="12"/>
  <c r="E40" i="12"/>
  <c r="E69" i="13" s="1"/>
  <c r="E32" i="12"/>
  <c r="E61" i="13" s="1"/>
  <c r="E24" i="12"/>
  <c r="E53" i="13" s="1"/>
  <c r="E43" i="12"/>
  <c r="E35" i="12"/>
  <c r="E64" i="13" s="1"/>
  <c r="E10" i="15" s="1"/>
  <c r="E22" i="15" s="1"/>
  <c r="E27" i="12"/>
  <c r="E56" i="13" s="1"/>
  <c r="E102" i="12"/>
  <c r="E114" i="13" s="1"/>
  <c r="E77" i="12"/>
  <c r="E104" i="12"/>
  <c r="E67" i="15"/>
  <c r="E82" i="15" s="1"/>
  <c r="E46" i="12"/>
  <c r="E38" i="12"/>
  <c r="E67" i="13" s="1"/>
  <c r="E30" i="12"/>
  <c r="E59" i="13" s="1"/>
  <c r="E49" i="12"/>
  <c r="E41" i="12"/>
  <c r="E70" i="13" s="1"/>
  <c r="E33" i="12"/>
  <c r="E62" i="13" s="1"/>
  <c r="E25" i="12"/>
  <c r="E54" i="13" s="1"/>
  <c r="E81" i="12"/>
  <c r="E126" i="12"/>
  <c r="E66" i="15"/>
  <c r="E81" i="15" s="1"/>
  <c r="E65" i="15"/>
  <c r="E80" i="15" s="1"/>
  <c r="E44" i="12"/>
  <c r="E36" i="12"/>
  <c r="E65" i="13" s="1"/>
  <c r="E11" i="15" s="1"/>
  <c r="E23" i="15" s="1"/>
  <c r="E28" i="12"/>
  <c r="E57" i="13" s="1"/>
  <c r="E47" i="12"/>
  <c r="E39" i="12"/>
  <c r="E68" i="13" s="1"/>
  <c r="E31" i="12"/>
  <c r="E60" i="13" s="1"/>
  <c r="E23" i="12"/>
  <c r="E52" i="13" s="1"/>
  <c r="E80" i="12"/>
  <c r="E127" i="12"/>
  <c r="E75" i="12"/>
  <c r="E105" i="12"/>
  <c r="E11" i="13"/>
  <c r="E63" i="12"/>
  <c r="E81" i="13" s="1"/>
  <c r="E64" i="12"/>
  <c r="E82" i="13" s="1"/>
  <c r="E61" i="12"/>
  <c r="E79" i="13" s="1"/>
  <c r="D451" i="22"/>
  <c r="G104" i="16"/>
  <c r="C227" i="22"/>
  <c r="G59" i="16"/>
  <c r="G32" i="16"/>
  <c r="G96" i="13"/>
  <c r="B573" i="22"/>
  <c r="C573" i="22" s="1"/>
  <c r="F25" i="23" s="1"/>
  <c r="D387" i="22"/>
  <c r="G102" i="16"/>
  <c r="B603" i="22"/>
  <c r="G97" i="13"/>
  <c r="G33" i="16"/>
  <c r="G222" i="16"/>
  <c r="F793" i="22"/>
  <c r="F857" i="22"/>
  <c r="G224" i="16"/>
  <c r="B259" i="22"/>
  <c r="G22" i="16"/>
  <c r="G75" i="16"/>
  <c r="C729" i="22"/>
  <c r="F729" i="22"/>
  <c r="G220" i="16"/>
  <c r="B453" i="22"/>
  <c r="I28" i="16"/>
  <c r="I36" i="16"/>
  <c r="B699" i="22"/>
  <c r="C731" i="22"/>
  <c r="I75" i="16"/>
  <c r="D389" i="22"/>
  <c r="I102" i="16"/>
  <c r="I219" i="16"/>
  <c r="D699" i="22"/>
  <c r="B421" i="22"/>
  <c r="I27" i="16"/>
  <c r="F731" i="22"/>
  <c r="I220" i="16"/>
  <c r="I64" i="16"/>
  <c r="C389" i="22"/>
  <c r="C261" i="22"/>
  <c r="I60" i="16"/>
  <c r="D605" i="22"/>
  <c r="I109" i="16"/>
  <c r="I130" i="13"/>
  <c r="I22" i="16"/>
  <c r="B261" i="22"/>
  <c r="H66" i="15"/>
  <c r="H81" i="15" s="1"/>
  <c r="H47" i="12"/>
  <c r="H39" i="12"/>
  <c r="H68" i="13" s="1"/>
  <c r="H31" i="12"/>
  <c r="H60" i="13" s="1"/>
  <c r="H23" i="12"/>
  <c r="H52" i="13" s="1"/>
  <c r="H42" i="12"/>
  <c r="H34" i="12"/>
  <c r="H63" i="13" s="1"/>
  <c r="H9" i="15" s="1"/>
  <c r="H21" i="15" s="1"/>
  <c r="H26" i="12"/>
  <c r="H55" i="13" s="1"/>
  <c r="H68" i="12"/>
  <c r="H86" i="13" s="1"/>
  <c r="H103" i="12"/>
  <c r="H115" i="13" s="1"/>
  <c r="H74" i="12"/>
  <c r="H92" i="13" s="1"/>
  <c r="H67" i="15"/>
  <c r="H82" i="15" s="1"/>
  <c r="H64" i="15"/>
  <c r="H79" i="15" s="1"/>
  <c r="H45" i="12"/>
  <c r="H37" i="12"/>
  <c r="H66" i="13" s="1"/>
  <c r="H29" i="12"/>
  <c r="H58" i="13" s="1"/>
  <c r="H48" i="12"/>
  <c r="H40" i="12"/>
  <c r="H69" i="13" s="1"/>
  <c r="H32" i="12"/>
  <c r="H61" i="13" s="1"/>
  <c r="H24" i="12"/>
  <c r="H53" i="13" s="1"/>
  <c r="H122" i="12"/>
  <c r="H128" i="13" s="1"/>
  <c r="H96" i="12"/>
  <c r="H108" i="13" s="1"/>
  <c r="H65" i="15"/>
  <c r="H80" i="15" s="1"/>
  <c r="H62" i="15"/>
  <c r="H77" i="15" s="1"/>
  <c r="H43" i="12"/>
  <c r="H35" i="12"/>
  <c r="H64" i="13" s="1"/>
  <c r="H10" i="15" s="1"/>
  <c r="H22" i="15" s="1"/>
  <c r="H27" i="12"/>
  <c r="H56" i="13" s="1"/>
  <c r="H46" i="12"/>
  <c r="H38" i="12"/>
  <c r="H67" i="13" s="1"/>
  <c r="H30" i="12"/>
  <c r="H59" i="13" s="1"/>
  <c r="H107" i="12"/>
  <c r="H101" i="12"/>
  <c r="H113" i="13" s="1"/>
  <c r="H104" i="12"/>
  <c r="H105" i="12"/>
  <c r="H63" i="15"/>
  <c r="H78" i="15" s="1"/>
  <c r="H49" i="12"/>
  <c r="H41" i="12"/>
  <c r="H70" i="13" s="1"/>
  <c r="H33" i="12"/>
  <c r="H62" i="13" s="1"/>
  <c r="H25" i="12"/>
  <c r="H54" i="13" s="1"/>
  <c r="H44" i="12"/>
  <c r="H36" i="12"/>
  <c r="H65" i="13" s="1"/>
  <c r="H11" i="15" s="1"/>
  <c r="H23" i="15" s="1"/>
  <c r="H28" i="12"/>
  <c r="H57" i="13" s="1"/>
  <c r="H73" i="12"/>
  <c r="H91" i="13" s="1"/>
  <c r="H81" i="12"/>
  <c r="H98" i="12"/>
  <c r="H110" i="13" s="1"/>
  <c r="H121" i="12"/>
  <c r="H127" i="13" s="1"/>
  <c r="H125" i="12"/>
  <c r="H97" i="12"/>
  <c r="H109" i="13" s="1"/>
  <c r="H77" i="12"/>
  <c r="H127" i="12"/>
  <c r="H69" i="12"/>
  <c r="H87" i="13" s="1"/>
  <c r="H79" i="12"/>
  <c r="H80" i="12"/>
  <c r="H106" i="12"/>
  <c r="H82" i="12"/>
  <c r="H76" i="12"/>
  <c r="H67" i="12"/>
  <c r="H85" i="13" s="1"/>
  <c r="H75" i="12"/>
  <c r="H124" i="12"/>
  <c r="H126" i="12"/>
  <c r="H72" i="12"/>
  <c r="H90" i="13" s="1"/>
  <c r="H123" i="12"/>
  <c r="H129" i="13" s="1"/>
  <c r="H102" i="12"/>
  <c r="H114" i="13" s="1"/>
  <c r="H78" i="12"/>
  <c r="H11" i="13"/>
  <c r="H63" i="12"/>
  <c r="H81" i="13" s="1"/>
  <c r="H61" i="12"/>
  <c r="H79" i="13" s="1"/>
  <c r="C103" i="12"/>
  <c r="C115" i="13" s="1"/>
  <c r="C121" i="12"/>
  <c r="C127" i="13" s="1"/>
  <c r="C126" i="12"/>
  <c r="C96" i="12"/>
  <c r="C108" i="13" s="1"/>
  <c r="C67" i="15"/>
  <c r="C82" i="15" s="1"/>
  <c r="C64" i="15"/>
  <c r="C79" i="15" s="1"/>
  <c r="C45" i="12"/>
  <c r="C37" i="12"/>
  <c r="C66" i="13" s="1"/>
  <c r="C29" i="12"/>
  <c r="C58" i="13" s="1"/>
  <c r="C48" i="12"/>
  <c r="C40" i="12"/>
  <c r="C69" i="13" s="1"/>
  <c r="C32" i="12"/>
  <c r="C61" i="13" s="1"/>
  <c r="C24" i="12"/>
  <c r="C53" i="13" s="1"/>
  <c r="C122" i="12"/>
  <c r="C128" i="13" s="1"/>
  <c r="C79" i="12"/>
  <c r="C125" i="12"/>
  <c r="C127" i="12"/>
  <c r="C104" i="12"/>
  <c r="C65" i="15"/>
  <c r="C80" i="15" s="1"/>
  <c r="C62" i="15"/>
  <c r="C77" i="15" s="1"/>
  <c r="C43" i="12"/>
  <c r="C35" i="12"/>
  <c r="C64" i="13" s="1"/>
  <c r="C10" i="15" s="1"/>
  <c r="C22" i="15" s="1"/>
  <c r="C27" i="12"/>
  <c r="C56" i="13" s="1"/>
  <c r="C46" i="12"/>
  <c r="C38" i="12"/>
  <c r="C67" i="13" s="1"/>
  <c r="C30" i="12"/>
  <c r="C59" i="13" s="1"/>
  <c r="C123" i="12"/>
  <c r="C129" i="13" s="1"/>
  <c r="C75" i="12"/>
  <c r="C105" i="12"/>
  <c r="C63" i="15"/>
  <c r="C78" i="15" s="1"/>
  <c r="C49" i="12"/>
  <c r="C41" i="12"/>
  <c r="C70" i="13" s="1"/>
  <c r="C33" i="12"/>
  <c r="C62" i="13" s="1"/>
  <c r="C25" i="12"/>
  <c r="C54" i="13" s="1"/>
  <c r="C44" i="12"/>
  <c r="C36" i="12"/>
  <c r="C65" i="13" s="1"/>
  <c r="C11" i="15" s="1"/>
  <c r="C23" i="15" s="1"/>
  <c r="C28" i="12"/>
  <c r="C57" i="13" s="1"/>
  <c r="C77" i="12"/>
  <c r="C97" i="12"/>
  <c r="C109" i="13" s="1"/>
  <c r="C68" i="12"/>
  <c r="C86" i="13" s="1"/>
  <c r="C66" i="15"/>
  <c r="C81" i="15" s="1"/>
  <c r="C47" i="12"/>
  <c r="C39" i="12"/>
  <c r="C68" i="13" s="1"/>
  <c r="C31" i="12"/>
  <c r="C60" i="13" s="1"/>
  <c r="C23" i="12"/>
  <c r="C52" i="13" s="1"/>
  <c r="C42" i="12"/>
  <c r="C34" i="12"/>
  <c r="C63" i="13" s="1"/>
  <c r="C9" i="15" s="1"/>
  <c r="C21" i="15" s="1"/>
  <c r="C26" i="12"/>
  <c r="C55" i="13" s="1"/>
  <c r="C69" i="12"/>
  <c r="C87" i="13" s="1"/>
  <c r="C124" i="12"/>
  <c r="C81" i="12"/>
  <c r="C76" i="12"/>
  <c r="C67" i="12"/>
  <c r="C85" i="13" s="1"/>
  <c r="C82" i="12"/>
  <c r="C72" i="12"/>
  <c r="C90" i="13" s="1"/>
  <c r="C98" i="12"/>
  <c r="C110" i="13" s="1"/>
  <c r="C101" i="12"/>
  <c r="C113" i="13" s="1"/>
  <c r="C74" i="12"/>
  <c r="C92" i="13" s="1"/>
  <c r="C107" i="12"/>
  <c r="C78" i="12"/>
  <c r="C102" i="12"/>
  <c r="C114" i="13" s="1"/>
  <c r="C73" i="12"/>
  <c r="C91" i="13" s="1"/>
  <c r="C80" i="12"/>
  <c r="C106" i="12"/>
  <c r="C11" i="13"/>
  <c r="C64" i="12"/>
  <c r="C82" i="13" s="1"/>
  <c r="C63" i="12"/>
  <c r="C81" i="13" s="1"/>
  <c r="C61" i="12"/>
  <c r="C79" i="13" s="1"/>
  <c r="G130" i="13"/>
  <c r="G109" i="16"/>
  <c r="D603" i="22"/>
  <c r="C857" i="22"/>
  <c r="G79" i="16"/>
  <c r="C793" i="22"/>
  <c r="G77" i="16"/>
  <c r="D729" i="22"/>
  <c r="G113" i="16"/>
  <c r="G419" i="22"/>
  <c r="G210" i="16"/>
  <c r="B419" i="22"/>
  <c r="G27" i="16"/>
  <c r="G26" i="16"/>
  <c r="B387" i="22"/>
  <c r="G209" i="16"/>
  <c r="G387" i="22"/>
  <c r="G93" i="13"/>
  <c r="B483" i="22"/>
  <c r="C483" i="22" s="1"/>
  <c r="G29" i="16"/>
  <c r="C603" i="22"/>
  <c r="G116" i="13"/>
  <c r="G71" i="16"/>
  <c r="D81" i="12"/>
  <c r="D65" i="15"/>
  <c r="D80" i="15" s="1"/>
  <c r="D62" i="15"/>
  <c r="D77" i="15" s="1"/>
  <c r="D43" i="12"/>
  <c r="D35" i="12"/>
  <c r="D64" i="13" s="1"/>
  <c r="D10" i="15" s="1"/>
  <c r="D22" i="15" s="1"/>
  <c r="D27" i="12"/>
  <c r="D56" i="13" s="1"/>
  <c r="D46" i="12"/>
  <c r="D38" i="12"/>
  <c r="D67" i="13" s="1"/>
  <c r="D30" i="12"/>
  <c r="D59" i="13" s="1"/>
  <c r="D124" i="12"/>
  <c r="D63" i="15"/>
  <c r="D78" i="15" s="1"/>
  <c r="D49" i="12"/>
  <c r="D41" i="12"/>
  <c r="D70" i="13" s="1"/>
  <c r="D33" i="12"/>
  <c r="D62" i="13" s="1"/>
  <c r="D25" i="12"/>
  <c r="D54" i="13" s="1"/>
  <c r="D44" i="12"/>
  <c r="D36" i="12"/>
  <c r="D65" i="13" s="1"/>
  <c r="D11" i="15" s="1"/>
  <c r="D23" i="15" s="1"/>
  <c r="D28" i="12"/>
  <c r="D57" i="13" s="1"/>
  <c r="D80" i="12"/>
  <c r="D98" i="12"/>
  <c r="D110" i="13" s="1"/>
  <c r="D122" i="12"/>
  <c r="D128" i="13" s="1"/>
  <c r="D76" i="12"/>
  <c r="D103" i="12"/>
  <c r="D115" i="13" s="1"/>
  <c r="D104" i="12"/>
  <c r="D126" i="12"/>
  <c r="D96" i="12"/>
  <c r="D108" i="13" s="1"/>
  <c r="D66" i="15"/>
  <c r="D81" i="15" s="1"/>
  <c r="D47" i="12"/>
  <c r="D39" i="12"/>
  <c r="D68" i="13" s="1"/>
  <c r="D31" i="12"/>
  <c r="D60" i="13" s="1"/>
  <c r="D23" i="12"/>
  <c r="D52" i="13" s="1"/>
  <c r="D42" i="12"/>
  <c r="D34" i="12"/>
  <c r="D63" i="13" s="1"/>
  <c r="D9" i="15" s="1"/>
  <c r="D21" i="15" s="1"/>
  <c r="D26" i="12"/>
  <c r="D55" i="13" s="1"/>
  <c r="D101" i="12"/>
  <c r="D113" i="13" s="1"/>
  <c r="D74" i="12"/>
  <c r="D92" i="13" s="1"/>
  <c r="D106" i="12"/>
  <c r="D105" i="12"/>
  <c r="D79" i="12"/>
  <c r="D67" i="15"/>
  <c r="D82" i="15" s="1"/>
  <c r="D64" i="15"/>
  <c r="D79" i="15" s="1"/>
  <c r="D45" i="12"/>
  <c r="D37" i="12"/>
  <c r="D66" i="13" s="1"/>
  <c r="D29" i="12"/>
  <c r="D58" i="13" s="1"/>
  <c r="D48" i="12"/>
  <c r="D40" i="12"/>
  <c r="D69" i="13" s="1"/>
  <c r="D32" i="12"/>
  <c r="D61" i="13" s="1"/>
  <c r="D24" i="12"/>
  <c r="D53" i="13" s="1"/>
  <c r="D82" i="12"/>
  <c r="D78" i="12"/>
  <c r="D121" i="12"/>
  <c r="D127" i="13" s="1"/>
  <c r="D73" i="12"/>
  <c r="D91" i="13" s="1"/>
  <c r="D72" i="12"/>
  <c r="D90" i="13" s="1"/>
  <c r="D102" i="12"/>
  <c r="D114" i="13" s="1"/>
  <c r="D107" i="12"/>
  <c r="D77" i="12"/>
  <c r="D97" i="12"/>
  <c r="D109" i="13" s="1"/>
  <c r="D69" i="12"/>
  <c r="D87" i="13" s="1"/>
  <c r="D123" i="12"/>
  <c r="D129" i="13" s="1"/>
  <c r="D68" i="12"/>
  <c r="D86" i="13" s="1"/>
  <c r="D125" i="12"/>
  <c r="D75" i="12"/>
  <c r="D67" i="12"/>
  <c r="D85" i="13" s="1"/>
  <c r="D127" i="12"/>
  <c r="D11" i="13"/>
  <c r="D64" i="12"/>
  <c r="D82" i="13" s="1"/>
  <c r="D66" i="12"/>
  <c r="D84" i="13" s="1"/>
  <c r="D61" i="12"/>
  <c r="D79" i="13" s="1"/>
  <c r="D63" i="12"/>
  <c r="D81" i="13" s="1"/>
  <c r="B859" i="22"/>
  <c r="I41" i="16"/>
  <c r="F795" i="22"/>
  <c r="I222" i="16"/>
  <c r="I21" i="16"/>
  <c r="B229" i="22"/>
  <c r="I96" i="13"/>
  <c r="B575" i="22"/>
  <c r="C575" i="22" s="1"/>
  <c r="H25" i="23" s="1"/>
  <c r="I32" i="16"/>
  <c r="I113" i="16"/>
  <c r="D731" i="22"/>
  <c r="I221" i="16"/>
  <c r="D763" i="22"/>
  <c r="D453" i="22"/>
  <c r="I104" i="16"/>
  <c r="D795" i="22"/>
  <c r="I115" i="16"/>
  <c r="I23" i="16"/>
  <c r="B293" i="22"/>
  <c r="B605" i="22"/>
  <c r="I33" i="16"/>
  <c r="I97" i="13"/>
  <c r="F78" i="12"/>
  <c r="F101" i="12"/>
  <c r="F113" i="13" s="1"/>
  <c r="F125" i="12"/>
  <c r="F69" i="12"/>
  <c r="F87" i="13" s="1"/>
  <c r="F122" i="12"/>
  <c r="F128" i="13" s="1"/>
  <c r="F104" i="12"/>
  <c r="F75" i="12"/>
  <c r="F81" i="12"/>
  <c r="F82" i="12"/>
  <c r="F80" i="12"/>
  <c r="F74" i="12"/>
  <c r="F92" i="13" s="1"/>
  <c r="F107" i="12"/>
  <c r="F64" i="15"/>
  <c r="F79" i="15" s="1"/>
  <c r="F63" i="15"/>
  <c r="F78" i="15" s="1"/>
  <c r="F42" i="12"/>
  <c r="F34" i="12"/>
  <c r="F63" i="13" s="1"/>
  <c r="F9" i="15" s="1"/>
  <c r="F21" i="15" s="1"/>
  <c r="F26" i="12"/>
  <c r="F55" i="13" s="1"/>
  <c r="F45" i="12"/>
  <c r="F37" i="12"/>
  <c r="F66" i="13" s="1"/>
  <c r="F29" i="12"/>
  <c r="F58" i="13" s="1"/>
  <c r="F65" i="15"/>
  <c r="F80" i="15" s="1"/>
  <c r="F40" i="12"/>
  <c r="F69" i="13" s="1"/>
  <c r="F30" i="12"/>
  <c r="F59" i="13" s="1"/>
  <c r="F47" i="12"/>
  <c r="F35" i="12"/>
  <c r="F64" i="13" s="1"/>
  <c r="F10" i="15" s="1"/>
  <c r="F22" i="15" s="1"/>
  <c r="F25" i="12"/>
  <c r="F54" i="13" s="1"/>
  <c r="F77" i="12"/>
  <c r="F103" i="12"/>
  <c r="F115" i="13" s="1"/>
  <c r="F105" i="12"/>
  <c r="F126" i="12"/>
  <c r="F66" i="15"/>
  <c r="F81" i="15" s="1"/>
  <c r="F48" i="12"/>
  <c r="F38" i="12"/>
  <c r="F67" i="13" s="1"/>
  <c r="F28" i="12"/>
  <c r="F57" i="13" s="1"/>
  <c r="F43" i="12"/>
  <c r="F33" i="12"/>
  <c r="F62" i="13" s="1"/>
  <c r="F23" i="12"/>
  <c r="F52" i="13" s="1"/>
  <c r="F96" i="12"/>
  <c r="F108" i="13" s="1"/>
  <c r="F98" i="12"/>
  <c r="F110" i="13" s="1"/>
  <c r="F102" i="12"/>
  <c r="F114" i="13" s="1"/>
  <c r="F76" i="12"/>
  <c r="F72" i="12"/>
  <c r="F90" i="13" s="1"/>
  <c r="F121" i="12"/>
  <c r="F127" i="13" s="1"/>
  <c r="F62" i="15"/>
  <c r="F77" i="15" s="1"/>
  <c r="F46" i="12"/>
  <c r="F36" i="12"/>
  <c r="F65" i="13" s="1"/>
  <c r="F11" i="15" s="1"/>
  <c r="F23" i="15" s="1"/>
  <c r="F24" i="12"/>
  <c r="F53" i="13" s="1"/>
  <c r="F41" i="12"/>
  <c r="F70" i="13" s="1"/>
  <c r="F31" i="12"/>
  <c r="F60" i="13" s="1"/>
  <c r="F73" i="12"/>
  <c r="F91" i="13" s="1"/>
  <c r="F79" i="12"/>
  <c r="F106" i="12"/>
  <c r="F68" i="12"/>
  <c r="F86" i="13" s="1"/>
  <c r="F123" i="12"/>
  <c r="F129" i="13" s="1"/>
  <c r="F67" i="15"/>
  <c r="F82" i="15" s="1"/>
  <c r="F44" i="12"/>
  <c r="F32" i="12"/>
  <c r="F61" i="13" s="1"/>
  <c r="F49" i="12"/>
  <c r="F39" i="12"/>
  <c r="F68" i="13" s="1"/>
  <c r="F27" i="12"/>
  <c r="F56" i="13" s="1"/>
  <c r="F127" i="12"/>
  <c r="F67" i="12"/>
  <c r="F85" i="13" s="1"/>
  <c r="F97" i="12"/>
  <c r="F109" i="13" s="1"/>
  <c r="F124" i="12"/>
  <c r="F11" i="13"/>
  <c r="F64" i="12"/>
  <c r="F82" i="13" s="1"/>
  <c r="F66" i="12"/>
  <c r="F84" i="13" s="1"/>
  <c r="F63" i="12"/>
  <c r="F81" i="13" s="1"/>
  <c r="F61" i="12"/>
  <c r="F79" i="13" s="1"/>
  <c r="G28" i="16"/>
  <c r="B451" i="22"/>
  <c r="G23" i="16"/>
  <c r="B291" i="22"/>
  <c r="G65" i="16"/>
  <c r="C419" i="22"/>
  <c r="D419" i="22"/>
  <c r="G103" i="16"/>
  <c r="B793" i="22"/>
  <c r="G39" i="16"/>
  <c r="G35" i="16"/>
  <c r="B665" i="22"/>
  <c r="D665" i="22" s="1"/>
  <c r="F28" i="23" s="1"/>
  <c r="C451" i="22"/>
  <c r="G66" i="16"/>
  <c r="B729" i="22"/>
  <c r="G37" i="16"/>
  <c r="B633" i="22"/>
  <c r="D633" i="22" s="1"/>
  <c r="G34" i="16"/>
  <c r="G41" i="16"/>
  <c r="B857" i="22"/>
  <c r="G451" i="22"/>
  <c r="G211" i="16"/>
  <c r="J103" i="12"/>
  <c r="J115" i="13" s="1"/>
  <c r="J81" i="12"/>
  <c r="J76" i="12"/>
  <c r="J68" i="12"/>
  <c r="J86" i="13" s="1"/>
  <c r="J77" i="12"/>
  <c r="J105" i="12"/>
  <c r="J121" i="12"/>
  <c r="J127" i="13" s="1"/>
  <c r="J125" i="12"/>
  <c r="J82" i="12"/>
  <c r="J102" i="12"/>
  <c r="J114" i="13" s="1"/>
  <c r="J107" i="12"/>
  <c r="J122" i="12"/>
  <c r="J128" i="13" s="1"/>
  <c r="J79" i="12"/>
  <c r="J101" i="12"/>
  <c r="J113" i="13" s="1"/>
  <c r="J67" i="12"/>
  <c r="J85" i="13" s="1"/>
  <c r="J123" i="12"/>
  <c r="J129" i="13" s="1"/>
  <c r="J124" i="12"/>
  <c r="J106" i="12"/>
  <c r="J104" i="12"/>
  <c r="J97" i="12"/>
  <c r="J109" i="13" s="1"/>
  <c r="J62" i="15"/>
  <c r="J77" i="15" s="1"/>
  <c r="J48" i="12"/>
  <c r="J40" i="12"/>
  <c r="J69" i="13" s="1"/>
  <c r="J32" i="12"/>
  <c r="J61" i="13" s="1"/>
  <c r="J24" i="12"/>
  <c r="J53" i="13" s="1"/>
  <c r="J43" i="12"/>
  <c r="J35" i="12"/>
  <c r="J64" i="13" s="1"/>
  <c r="J10" i="15" s="1"/>
  <c r="J22" i="15" s="1"/>
  <c r="J27" i="12"/>
  <c r="J56" i="13" s="1"/>
  <c r="J126" i="12"/>
  <c r="J67" i="15"/>
  <c r="J82" i="15" s="1"/>
  <c r="J46" i="12"/>
  <c r="J38" i="12"/>
  <c r="J67" i="13" s="1"/>
  <c r="J30" i="12"/>
  <c r="J59" i="13" s="1"/>
  <c r="J49" i="12"/>
  <c r="J41" i="12"/>
  <c r="J70" i="13" s="1"/>
  <c r="J33" i="12"/>
  <c r="J62" i="13" s="1"/>
  <c r="J25" i="12"/>
  <c r="J54" i="13" s="1"/>
  <c r="J72" i="12"/>
  <c r="J90" i="13" s="1"/>
  <c r="J127" i="12"/>
  <c r="J78" i="12"/>
  <c r="J80" i="12"/>
  <c r="J66" i="15"/>
  <c r="J81" i="15" s="1"/>
  <c r="J65" i="15"/>
  <c r="J80" i="15" s="1"/>
  <c r="J44" i="12"/>
  <c r="J36" i="12"/>
  <c r="J65" i="13" s="1"/>
  <c r="J11" i="15" s="1"/>
  <c r="J23" i="15" s="1"/>
  <c r="J28" i="12"/>
  <c r="J57" i="13" s="1"/>
  <c r="J47" i="12"/>
  <c r="J39" i="12"/>
  <c r="J68" i="13" s="1"/>
  <c r="J31" i="12"/>
  <c r="J60" i="13" s="1"/>
  <c r="J23" i="12"/>
  <c r="J52" i="13" s="1"/>
  <c r="J74" i="12"/>
  <c r="J92" i="13" s="1"/>
  <c r="J75" i="12"/>
  <c r="J73" i="12"/>
  <c r="J91" i="13" s="1"/>
  <c r="J69" i="12"/>
  <c r="J87" i="13" s="1"/>
  <c r="J64" i="15"/>
  <c r="J79" i="15" s="1"/>
  <c r="J63" i="15"/>
  <c r="J78" i="15" s="1"/>
  <c r="J42" i="12"/>
  <c r="J34" i="12"/>
  <c r="J63" i="13" s="1"/>
  <c r="J9" i="15" s="1"/>
  <c r="J21" i="15" s="1"/>
  <c r="J26" i="12"/>
  <c r="J55" i="13" s="1"/>
  <c r="J45" i="12"/>
  <c r="J37" i="12"/>
  <c r="J66" i="13" s="1"/>
  <c r="J29" i="12"/>
  <c r="J58" i="13" s="1"/>
  <c r="J98" i="12"/>
  <c r="J110" i="13" s="1"/>
  <c r="J96" i="12"/>
  <c r="J108" i="13" s="1"/>
  <c r="J63" i="12"/>
  <c r="J81" i="13" s="1"/>
  <c r="J64" i="12"/>
  <c r="J82" i="13" s="1"/>
  <c r="J66" i="12"/>
  <c r="J84" i="13" s="1"/>
  <c r="J61" i="12"/>
  <c r="J79" i="13" s="1"/>
  <c r="I33" i="13"/>
  <c r="I95" i="14" s="1"/>
  <c r="I32" i="13"/>
  <c r="I94" i="14" s="1"/>
  <c r="I30" i="13"/>
  <c r="I25" i="13"/>
  <c r="I89" i="14" s="1"/>
  <c r="I28" i="13"/>
  <c r="I91" i="14" s="1"/>
  <c r="I42" i="13"/>
  <c r="I37" i="13"/>
  <c r="I34" i="13"/>
  <c r="I96" i="14" s="1"/>
  <c r="I26" i="13"/>
  <c r="I90" i="14" s="1"/>
  <c r="I41" i="13"/>
  <c r="I38" i="13"/>
  <c r="I35" i="13"/>
  <c r="I97" i="14" s="1"/>
  <c r="I27" i="13"/>
  <c r="I31" i="13"/>
  <c r="I93" i="14" s="1"/>
  <c r="I43" i="13"/>
  <c r="I39" i="13"/>
  <c r="I40" i="13"/>
  <c r="I36" i="13"/>
  <c r="I29" i="13"/>
  <c r="I92" i="14" s="1"/>
  <c r="I223" i="16"/>
  <c r="D827" i="22"/>
  <c r="B545" i="22"/>
  <c r="C545" i="22" s="1"/>
  <c r="I31" i="16"/>
  <c r="I95" i="13"/>
  <c r="I38" i="16"/>
  <c r="B763" i="22"/>
  <c r="E763" i="22" s="1"/>
  <c r="I210" i="16"/>
  <c r="G421" i="22"/>
  <c r="B389" i="22"/>
  <c r="I26" i="16"/>
  <c r="G389" i="22"/>
  <c r="I209" i="16"/>
  <c r="I61" i="16"/>
  <c r="C293" i="22"/>
  <c r="B731" i="22"/>
  <c r="I37" i="16"/>
  <c r="B515" i="22"/>
  <c r="C515" i="22" s="1"/>
  <c r="I30" i="16"/>
  <c r="I94" i="13"/>
  <c r="D421" i="22"/>
  <c r="I103" i="16"/>
  <c r="C421" i="22"/>
  <c r="I65" i="16"/>
  <c r="B513" i="22"/>
  <c r="C513" i="22" s="1"/>
  <c r="G30" i="16"/>
  <c r="G94" i="13"/>
  <c r="D793" i="22"/>
  <c r="G115" i="16"/>
  <c r="D857" i="22"/>
  <c r="G117" i="16"/>
  <c r="G21" i="16"/>
  <c r="B227" i="22"/>
  <c r="C387" i="22"/>
  <c r="G64" i="16"/>
  <c r="G38" i="16"/>
  <c r="B761" i="22"/>
  <c r="D697" i="22"/>
  <c r="G219" i="16"/>
  <c r="C291" i="22"/>
  <c r="G61" i="16"/>
  <c r="B825" i="22"/>
  <c r="G40" i="16"/>
  <c r="G221" i="16"/>
  <c r="D761" i="22"/>
  <c r="G31" i="16"/>
  <c r="G95" i="13"/>
  <c r="B543" i="22"/>
  <c r="C543" i="22" s="1"/>
  <c r="D825" i="22"/>
  <c r="G223" i="16"/>
  <c r="G60" i="16"/>
  <c r="C259" i="22"/>
  <c r="G36" i="16"/>
  <c r="B697" i="22"/>
  <c r="E697" i="22" s="1"/>
  <c r="I79" i="16"/>
  <c r="C859" i="22"/>
  <c r="G453" i="22"/>
  <c r="I211" i="16"/>
  <c r="I39" i="16"/>
  <c r="B795" i="22"/>
  <c r="C229" i="22"/>
  <c r="I59" i="16"/>
  <c r="F859" i="22"/>
  <c r="I224" i="16"/>
  <c r="B667" i="22"/>
  <c r="D667" i="22" s="1"/>
  <c r="H28" i="23" s="1"/>
  <c r="I35" i="16"/>
  <c r="I40" i="16"/>
  <c r="B827" i="22"/>
  <c r="E827" i="22" s="1"/>
  <c r="I93" i="13"/>
  <c r="B485" i="22"/>
  <c r="C485" i="22" s="1"/>
  <c r="I29" i="16"/>
  <c r="I34" i="16"/>
  <c r="B635" i="22"/>
  <c r="D635" i="22" s="1"/>
  <c r="I71" i="16"/>
  <c r="C605" i="22"/>
  <c r="I116" i="13"/>
  <c r="I66" i="16"/>
  <c r="C453" i="22"/>
  <c r="C795" i="22"/>
  <c r="I77" i="16"/>
  <c r="D859" i="22"/>
  <c r="I117" i="16"/>
  <c r="F218" i="9"/>
  <c r="C326" i="22"/>
  <c r="J62" i="16"/>
  <c r="C354" i="22"/>
  <c r="F63" i="16"/>
  <c r="B164" i="22"/>
  <c r="D19" i="16"/>
  <c r="B78" i="22"/>
  <c r="J16" i="16"/>
  <c r="D324" i="22"/>
  <c r="H100" i="16"/>
  <c r="C72" i="22"/>
  <c r="D54" i="16"/>
  <c r="H71" i="12"/>
  <c r="H89" i="13" s="1"/>
  <c r="H52" i="8"/>
  <c r="H117" i="8" s="1"/>
  <c r="H144" i="9" s="1"/>
  <c r="H65" i="12"/>
  <c r="H83" i="13" s="1"/>
  <c r="H33" i="8"/>
  <c r="H111" i="8" s="1"/>
  <c r="H138" i="9" s="1"/>
  <c r="D357" i="22"/>
  <c r="I101" i="16"/>
  <c r="C320" i="22"/>
  <c r="D62" i="16"/>
  <c r="C163" i="22"/>
  <c r="C57" i="16"/>
  <c r="J101" i="16"/>
  <c r="D321" i="22"/>
  <c r="E100" i="16"/>
  <c r="C170" i="22"/>
  <c r="J57" i="16"/>
  <c r="C358" i="22"/>
  <c r="J63" i="16"/>
  <c r="C353" i="22"/>
  <c r="E63" i="16"/>
  <c r="C321" i="22"/>
  <c r="E62" i="16"/>
  <c r="D354" i="22"/>
  <c r="F101" i="16"/>
  <c r="C323" i="22"/>
  <c r="G62" i="16"/>
  <c r="B326" i="22"/>
  <c r="J24" i="16"/>
  <c r="C76" i="22"/>
  <c r="H54" i="16"/>
  <c r="B352" i="22"/>
  <c r="D25" i="16"/>
  <c r="C78" i="22"/>
  <c r="J54" i="16"/>
  <c r="D322" i="22"/>
  <c r="F100" i="16"/>
  <c r="C73" i="22"/>
  <c r="E54" i="16"/>
  <c r="B319" i="22"/>
  <c r="C24" i="16"/>
  <c r="D319" i="22"/>
  <c r="C100" i="16"/>
  <c r="B200" i="22"/>
  <c r="C200" i="22" s="1"/>
  <c r="H20" i="16"/>
  <c r="C355" i="22"/>
  <c r="G63" i="16"/>
  <c r="D320" i="22"/>
  <c r="D100" i="16"/>
  <c r="B77" i="22"/>
  <c r="I16" i="16"/>
  <c r="C169" i="22"/>
  <c r="I57" i="16"/>
  <c r="H100" i="12"/>
  <c r="H112" i="13" s="1"/>
  <c r="B323" i="22"/>
  <c r="G24" i="16"/>
  <c r="B166" i="22"/>
  <c r="F19" i="16"/>
  <c r="D353" i="22"/>
  <c r="E101" i="16"/>
  <c r="B169" i="22"/>
  <c r="I19" i="16"/>
  <c r="D351" i="22"/>
  <c r="C319" i="22"/>
  <c r="C62" i="16"/>
  <c r="B72" i="22"/>
  <c r="D16" i="16"/>
  <c r="D323" i="22"/>
  <c r="G100" i="16"/>
  <c r="C351" i="22"/>
  <c r="C63" i="16"/>
  <c r="C322" i="22"/>
  <c r="F62" i="16"/>
  <c r="B167" i="22"/>
  <c r="G19" i="16"/>
  <c r="B73" i="22"/>
  <c r="E16" i="16"/>
  <c r="H120" i="12"/>
  <c r="H126" i="13" s="1"/>
  <c r="B355" i="22"/>
  <c r="G25" i="16"/>
  <c r="D326" i="22"/>
  <c r="J100" i="16"/>
  <c r="B322" i="22"/>
  <c r="F24" i="16"/>
  <c r="C167" i="22"/>
  <c r="G57" i="16"/>
  <c r="B354" i="22"/>
  <c r="F25" i="16"/>
  <c r="C324" i="22"/>
  <c r="H62" i="16"/>
  <c r="D325" i="22"/>
  <c r="I100" i="16"/>
  <c r="C357" i="22"/>
  <c r="I63" i="16"/>
  <c r="G218" i="9"/>
  <c r="B320" i="22"/>
  <c r="D24" i="16"/>
  <c r="B74" i="22"/>
  <c r="F16" i="16"/>
  <c r="C352" i="22"/>
  <c r="D63" i="16"/>
  <c r="B324" i="22"/>
  <c r="H24" i="16"/>
  <c r="C165" i="22"/>
  <c r="E57" i="16"/>
  <c r="C325" i="22"/>
  <c r="I62" i="16"/>
  <c r="B136" i="22"/>
  <c r="H18" i="16"/>
  <c r="B357" i="22"/>
  <c r="I25" i="16"/>
  <c r="D355" i="22"/>
  <c r="G101" i="16"/>
  <c r="B321" i="22"/>
  <c r="E24" i="16"/>
  <c r="C75" i="22"/>
  <c r="G54" i="16"/>
  <c r="C166" i="22"/>
  <c r="F57" i="16"/>
  <c r="B76" i="22"/>
  <c r="H16" i="16"/>
  <c r="C71" i="22"/>
  <c r="C54" i="16"/>
  <c r="B75" i="22"/>
  <c r="E75" i="22" s="1"/>
  <c r="G16" i="16"/>
  <c r="H95" i="12"/>
  <c r="H107" i="13" s="1"/>
  <c r="C164" i="22"/>
  <c r="D57" i="16"/>
  <c r="C74" i="22"/>
  <c r="F54" i="16"/>
  <c r="D352" i="22"/>
  <c r="D101" i="16"/>
  <c r="B71" i="22"/>
  <c r="C16" i="16"/>
  <c r="F43" i="22" l="1"/>
  <c r="F8" i="23"/>
  <c r="E43" i="22"/>
  <c r="C66" i="12"/>
  <c r="C84" i="13" s="1"/>
  <c r="I94" i="12"/>
  <c r="I106" i="13" s="1"/>
  <c r="J65" i="12"/>
  <c r="J83" i="13" s="1"/>
  <c r="E261" i="22"/>
  <c r="E66" i="12"/>
  <c r="E84" i="13" s="1"/>
  <c r="J71" i="12"/>
  <c r="J89" i="13" s="1"/>
  <c r="J52" i="8"/>
  <c r="J117" i="8" s="1"/>
  <c r="E76" i="22"/>
  <c r="I70" i="12"/>
  <c r="I88" i="13" s="1"/>
  <c r="I51" i="8"/>
  <c r="I116" i="8" s="1"/>
  <c r="E71" i="22"/>
  <c r="C33" i="8"/>
  <c r="C111" i="8" s="1"/>
  <c r="C65" i="12"/>
  <c r="C83" i="13" s="1"/>
  <c r="C52" i="8"/>
  <c r="C117" i="8" s="1"/>
  <c r="C144" i="9" s="1"/>
  <c r="C71" i="12"/>
  <c r="C89" i="13" s="1"/>
  <c r="B109" i="22"/>
  <c r="C109" i="22" s="1"/>
  <c r="I17" i="16"/>
  <c r="E72" i="22"/>
  <c r="E71" i="12"/>
  <c r="E89" i="13" s="1"/>
  <c r="E52" i="8"/>
  <c r="E117" i="8" s="1"/>
  <c r="E144" i="9" s="1"/>
  <c r="E65" i="12"/>
  <c r="E83" i="13" s="1"/>
  <c r="E33" i="8"/>
  <c r="E111" i="8" s="1"/>
  <c r="H160" i="9"/>
  <c r="D218" i="9"/>
  <c r="E169" i="22"/>
  <c r="F291" i="22"/>
  <c r="G291" i="22" s="1"/>
  <c r="E73" i="22"/>
  <c r="H141" i="8"/>
  <c r="H218" i="9" s="1"/>
  <c r="B136" i="9"/>
  <c r="B160" i="9" s="1"/>
  <c r="B141" i="8"/>
  <c r="E135" i="22"/>
  <c r="F11" i="23"/>
  <c r="G859" i="22"/>
  <c r="H731" i="22"/>
  <c r="J731" i="22" s="1"/>
  <c r="G731" i="22"/>
  <c r="G857" i="22"/>
  <c r="H389" i="22"/>
  <c r="H729" i="22"/>
  <c r="F30" i="23" s="1"/>
  <c r="G729" i="22"/>
  <c r="E166" i="22"/>
  <c r="E78" i="22"/>
  <c r="E164" i="22"/>
  <c r="H27" i="23"/>
  <c r="F635" i="22"/>
  <c r="E635" i="22"/>
  <c r="F227" i="22"/>
  <c r="E227" i="22"/>
  <c r="F23" i="23"/>
  <c r="D513" i="22"/>
  <c r="H451" i="22"/>
  <c r="H453" i="22"/>
  <c r="H33" i="23"/>
  <c r="G827" i="22"/>
  <c r="F827" i="22"/>
  <c r="F24" i="23"/>
  <c r="D543" i="22"/>
  <c r="F16" i="23"/>
  <c r="H291" i="22"/>
  <c r="F27" i="23"/>
  <c r="F633" i="22"/>
  <c r="E633" i="22"/>
  <c r="E605" i="22"/>
  <c r="H419" i="22"/>
  <c r="E603" i="22"/>
  <c r="G13" i="23"/>
  <c r="D200" i="22"/>
  <c r="H31" i="23"/>
  <c r="G763" i="22"/>
  <c r="F763" i="22"/>
  <c r="H24" i="23"/>
  <c r="D545" i="22"/>
  <c r="E291" i="22"/>
  <c r="E293" i="22"/>
  <c r="F22" i="23"/>
  <c r="D483" i="22"/>
  <c r="H387" i="22"/>
  <c r="H421" i="22"/>
  <c r="E259" i="22"/>
  <c r="E74" i="22"/>
  <c r="E167" i="22"/>
  <c r="H22" i="23"/>
  <c r="D485" i="22"/>
  <c r="F29" i="23"/>
  <c r="G697" i="22"/>
  <c r="F697" i="22"/>
  <c r="H23" i="23"/>
  <c r="D515" i="22"/>
  <c r="E229" i="22"/>
  <c r="F75" i="22"/>
  <c r="I451" i="22"/>
  <c r="I419" i="22"/>
  <c r="I387" i="22"/>
  <c r="F259" i="22"/>
  <c r="F20" i="10"/>
  <c r="G68" i="10" s="1"/>
  <c r="G20" i="10"/>
  <c r="H68" i="10" s="1"/>
  <c r="H795" i="22"/>
  <c r="H32" i="23" s="1"/>
  <c r="D77" i="22"/>
  <c r="I130" i="16"/>
  <c r="I132" i="16"/>
  <c r="C137" i="22"/>
  <c r="D137" i="22" s="1"/>
  <c r="D293" i="22"/>
  <c r="F293" i="22" s="1"/>
  <c r="I137" i="16"/>
  <c r="J17" i="16"/>
  <c r="B110" i="22"/>
  <c r="C110" i="22" s="1"/>
  <c r="B636" i="22"/>
  <c r="D636" i="22" s="1"/>
  <c r="J34" i="16"/>
  <c r="J27" i="16"/>
  <c r="B422" i="22"/>
  <c r="G454" i="22"/>
  <c r="J211" i="16"/>
  <c r="B732" i="22"/>
  <c r="J37" i="16"/>
  <c r="J115" i="16"/>
  <c r="D796" i="22"/>
  <c r="J219" i="16"/>
  <c r="D700" i="22"/>
  <c r="J109" i="16"/>
  <c r="D606" i="22"/>
  <c r="J130" i="13"/>
  <c r="J97" i="13"/>
  <c r="B606" i="22"/>
  <c r="J33" i="16"/>
  <c r="J41" i="16"/>
  <c r="B860" i="22"/>
  <c r="B546" i="22"/>
  <c r="C546" i="22" s="1"/>
  <c r="J95" i="13"/>
  <c r="J31" i="16"/>
  <c r="C454" i="22"/>
  <c r="J66" i="16"/>
  <c r="B134" i="22"/>
  <c r="F18" i="16"/>
  <c r="B226" i="22"/>
  <c r="F21" i="16"/>
  <c r="D450" i="22"/>
  <c r="F104" i="16"/>
  <c r="F27" i="16"/>
  <c r="B418" i="22"/>
  <c r="G450" i="22"/>
  <c r="F211" i="16"/>
  <c r="B386" i="22"/>
  <c r="F26" i="16"/>
  <c r="C226" i="22"/>
  <c r="F59" i="16"/>
  <c r="D792" i="22"/>
  <c r="F115" i="16"/>
  <c r="F220" i="16"/>
  <c r="F728" i="22"/>
  <c r="B728" i="22"/>
  <c r="F37" i="16"/>
  <c r="C602" i="22"/>
  <c r="F71" i="16"/>
  <c r="F116" i="13"/>
  <c r="F64" i="16"/>
  <c r="C386" i="22"/>
  <c r="F605" i="22"/>
  <c r="B104" i="22"/>
  <c r="C104" i="22" s="1"/>
  <c r="D17" i="16"/>
  <c r="D28" i="13"/>
  <c r="D91" i="14" s="1"/>
  <c r="D25" i="13"/>
  <c r="D89" i="14" s="1"/>
  <c r="D42" i="13"/>
  <c r="D35" i="13"/>
  <c r="D97" i="14" s="1"/>
  <c r="D41" i="13"/>
  <c r="D27" i="13"/>
  <c r="D38" i="13"/>
  <c r="D34" i="13"/>
  <c r="D96" i="14" s="1"/>
  <c r="D39" i="13"/>
  <c r="D26" i="13"/>
  <c r="D90" i="14" s="1"/>
  <c r="D40" i="13"/>
  <c r="D29" i="13"/>
  <c r="D92" i="14" s="1"/>
  <c r="D36" i="13"/>
  <c r="D31" i="13"/>
  <c r="D93" i="14" s="1"/>
  <c r="D33" i="13"/>
  <c r="D95" i="14" s="1"/>
  <c r="D43" i="13"/>
  <c r="D37" i="13"/>
  <c r="D32" i="13"/>
  <c r="D94" i="14" s="1"/>
  <c r="D30" i="13"/>
  <c r="D113" i="16"/>
  <c r="D726" i="22"/>
  <c r="C256" i="22"/>
  <c r="D60" i="16"/>
  <c r="D26" i="16"/>
  <c r="B384" i="22"/>
  <c r="B854" i="22"/>
  <c r="D41" i="16"/>
  <c r="B822" i="22"/>
  <c r="D40" i="16"/>
  <c r="D221" i="16"/>
  <c r="D758" i="22"/>
  <c r="C790" i="22"/>
  <c r="D77" i="16"/>
  <c r="D209" i="16"/>
  <c r="G384" i="22"/>
  <c r="D790" i="22"/>
  <c r="D115" i="16"/>
  <c r="D103" i="16"/>
  <c r="D416" i="22"/>
  <c r="D211" i="16"/>
  <c r="G448" i="22"/>
  <c r="G416" i="22"/>
  <c r="D210" i="16"/>
  <c r="D39" i="16"/>
  <c r="B790" i="22"/>
  <c r="B195" i="22"/>
  <c r="C20" i="16"/>
  <c r="B415" i="22"/>
  <c r="C27" i="16"/>
  <c r="B447" i="22"/>
  <c r="C28" i="16"/>
  <c r="C41" i="16"/>
  <c r="B853" i="22"/>
  <c r="C130" i="13"/>
  <c r="D599" i="22"/>
  <c r="C109" i="16"/>
  <c r="B629" i="22"/>
  <c r="C34" i="16"/>
  <c r="B539" i="22"/>
  <c r="C31" i="16"/>
  <c r="C95" i="13"/>
  <c r="F725" i="22"/>
  <c r="C220" i="16"/>
  <c r="G415" i="22"/>
  <c r="C210" i="16"/>
  <c r="C71" i="16"/>
  <c r="C116" i="13"/>
  <c r="C599" i="22"/>
  <c r="C103" i="16"/>
  <c r="D415" i="22"/>
  <c r="C40" i="16"/>
  <c r="B821" i="22"/>
  <c r="C221" i="16"/>
  <c r="D757" i="22"/>
  <c r="C102" i="16"/>
  <c r="D383" i="22"/>
  <c r="H42" i="13"/>
  <c r="H31" i="13"/>
  <c r="H93" i="14" s="1"/>
  <c r="H26" i="13"/>
  <c r="H90" i="14" s="1"/>
  <c r="H36" i="13"/>
  <c r="H28" i="13"/>
  <c r="H91" i="14" s="1"/>
  <c r="H37" i="13"/>
  <c r="H41" i="13"/>
  <c r="H38" i="13"/>
  <c r="H32" i="13"/>
  <c r="H94" i="14" s="1"/>
  <c r="H40" i="13"/>
  <c r="H34" i="13"/>
  <c r="H96" i="14" s="1"/>
  <c r="H25" i="13"/>
  <c r="H89" i="14" s="1"/>
  <c r="H33" i="13"/>
  <c r="H95" i="14" s="1"/>
  <c r="H27" i="13"/>
  <c r="H39" i="13"/>
  <c r="H30" i="13"/>
  <c r="H43" i="13"/>
  <c r="H35" i="13"/>
  <c r="H97" i="14" s="1"/>
  <c r="H29" i="13"/>
  <c r="H92" i="14" s="1"/>
  <c r="H26" i="16"/>
  <c r="B388" i="22"/>
  <c r="H21" i="16"/>
  <c r="B228" i="22"/>
  <c r="H37" i="16"/>
  <c r="B730" i="22"/>
  <c r="H31" i="16"/>
  <c r="H95" i="13"/>
  <c r="B544" i="22"/>
  <c r="C544" i="22" s="1"/>
  <c r="H61" i="16"/>
  <c r="C292" i="22"/>
  <c r="G452" i="22"/>
  <c r="H211" i="16"/>
  <c r="H116" i="13"/>
  <c r="C604" i="22"/>
  <c r="H71" i="16"/>
  <c r="B666" i="22"/>
  <c r="D666" i="22" s="1"/>
  <c r="G28" i="23" s="1"/>
  <c r="H35" i="16"/>
  <c r="H103" i="16"/>
  <c r="D420" i="22"/>
  <c r="B826" i="22"/>
  <c r="H40" i="16"/>
  <c r="D762" i="22"/>
  <c r="H221" i="16"/>
  <c r="B260" i="22"/>
  <c r="H22" i="16"/>
  <c r="D826" i="22"/>
  <c r="H223" i="16"/>
  <c r="E699" i="22"/>
  <c r="F603" i="22"/>
  <c r="B133" i="22"/>
  <c r="E18" i="16"/>
  <c r="E29" i="16"/>
  <c r="B481" i="22"/>
  <c r="C481" i="22" s="1"/>
  <c r="E93" i="13"/>
  <c r="G449" i="22"/>
  <c r="E211" i="16"/>
  <c r="D791" i="22"/>
  <c r="E115" i="16"/>
  <c r="E38" i="16"/>
  <c r="B759" i="22"/>
  <c r="C417" i="22"/>
  <c r="E65" i="16"/>
  <c r="D695" i="22"/>
  <c r="E219" i="16"/>
  <c r="E220" i="16"/>
  <c r="F727" i="22"/>
  <c r="D449" i="22"/>
  <c r="E104" i="16"/>
  <c r="E33" i="16"/>
  <c r="E97" i="13"/>
  <c r="B601" i="22"/>
  <c r="C449" i="22"/>
  <c r="E66" i="16"/>
  <c r="C225" i="22"/>
  <c r="E59" i="16"/>
  <c r="E94" i="13"/>
  <c r="E30" i="16"/>
  <c r="B511" i="22"/>
  <c r="C511" i="22" s="1"/>
  <c r="I139" i="16"/>
  <c r="E357" i="22"/>
  <c r="E325" i="22"/>
  <c r="I138" i="16"/>
  <c r="I129" i="16"/>
  <c r="C45" i="22"/>
  <c r="D45" i="22" s="1"/>
  <c r="B46" i="22"/>
  <c r="J15" i="16"/>
  <c r="C230" i="22"/>
  <c r="J59" i="16"/>
  <c r="J220" i="16"/>
  <c r="F732" i="22"/>
  <c r="J93" i="13"/>
  <c r="B486" i="22"/>
  <c r="C486" i="22" s="1"/>
  <c r="J29" i="16"/>
  <c r="B700" i="22"/>
  <c r="E700" i="22" s="1"/>
  <c r="J36" i="16"/>
  <c r="B576" i="22"/>
  <c r="C576" i="22" s="1"/>
  <c r="I25" i="23" s="1"/>
  <c r="J96" i="13"/>
  <c r="J32" i="16"/>
  <c r="J60" i="16"/>
  <c r="C262" i="22"/>
  <c r="J104" i="16"/>
  <c r="D454" i="22"/>
  <c r="J103" i="16"/>
  <c r="D422" i="22"/>
  <c r="D732" i="22"/>
  <c r="J113" i="16"/>
  <c r="B262" i="22"/>
  <c r="J22" i="16"/>
  <c r="B42" i="22"/>
  <c r="F15" i="16"/>
  <c r="F25" i="13"/>
  <c r="F89" i="14" s="1"/>
  <c r="F30" i="13"/>
  <c r="F40" i="13"/>
  <c r="F33" i="13"/>
  <c r="F95" i="14" s="1"/>
  <c r="F39" i="13"/>
  <c r="F34" i="13"/>
  <c r="F96" i="14" s="1"/>
  <c r="F32" i="13"/>
  <c r="F94" i="14" s="1"/>
  <c r="F26" i="13"/>
  <c r="F90" i="14" s="1"/>
  <c r="F31" i="13"/>
  <c r="F93" i="14" s="1"/>
  <c r="F43" i="13"/>
  <c r="F28" i="13"/>
  <c r="F91" i="14" s="1"/>
  <c r="F38" i="13"/>
  <c r="F36" i="13"/>
  <c r="F35" i="13"/>
  <c r="F97" i="14" s="1"/>
  <c r="F41" i="13"/>
  <c r="F42" i="13"/>
  <c r="F37" i="13"/>
  <c r="F29" i="13"/>
  <c r="F92" i="14" s="1"/>
  <c r="F27" i="13"/>
  <c r="D856" i="22"/>
  <c r="F117" i="16"/>
  <c r="B258" i="22"/>
  <c r="F22" i="16"/>
  <c r="B760" i="22"/>
  <c r="F38" i="16"/>
  <c r="F94" i="13"/>
  <c r="B512" i="22"/>
  <c r="C512" i="22" s="1"/>
  <c r="F30" i="16"/>
  <c r="C728" i="22"/>
  <c r="F75" i="16"/>
  <c r="G418" i="22"/>
  <c r="F210" i="16"/>
  <c r="F792" i="22"/>
  <c r="F222" i="16"/>
  <c r="F221" i="16"/>
  <c r="D760" i="22"/>
  <c r="B856" i="22"/>
  <c r="F41" i="16"/>
  <c r="D418" i="22"/>
  <c r="F103" i="16"/>
  <c r="F96" i="13"/>
  <c r="F32" i="16"/>
  <c r="B572" i="22"/>
  <c r="C572" i="22" s="1"/>
  <c r="E25" i="23" s="1"/>
  <c r="B40" i="22"/>
  <c r="D15" i="16"/>
  <c r="D854" i="22"/>
  <c r="D117" i="16"/>
  <c r="B256" i="22"/>
  <c r="E256" i="22" s="1"/>
  <c r="D22" i="16"/>
  <c r="D31" i="16"/>
  <c r="D95" i="13"/>
  <c r="B540" i="22"/>
  <c r="C540" i="22" s="1"/>
  <c r="D27" i="16"/>
  <c r="B416" i="22"/>
  <c r="F854" i="22"/>
  <c r="D224" i="16"/>
  <c r="B448" i="22"/>
  <c r="D28" i="16"/>
  <c r="B630" i="22"/>
  <c r="D630" i="22" s="1"/>
  <c r="D34" i="16"/>
  <c r="D71" i="16"/>
  <c r="C600" i="22"/>
  <c r="D116" i="13"/>
  <c r="C288" i="22"/>
  <c r="D61" i="16"/>
  <c r="B694" i="22"/>
  <c r="D36" i="16"/>
  <c r="B662" i="22"/>
  <c r="D662" i="22" s="1"/>
  <c r="C28" i="23" s="1"/>
  <c r="D35" i="16"/>
  <c r="C15" i="16"/>
  <c r="B39" i="22"/>
  <c r="C31" i="13"/>
  <c r="C93" i="14" s="1"/>
  <c r="C38" i="13"/>
  <c r="C37" i="13"/>
  <c r="C34" i="13"/>
  <c r="C96" i="14" s="1"/>
  <c r="C35" i="13"/>
  <c r="C97" i="14" s="1"/>
  <c r="C40" i="13"/>
  <c r="C41" i="13"/>
  <c r="C27" i="13"/>
  <c r="C43" i="13"/>
  <c r="C36" i="13"/>
  <c r="C30" i="13"/>
  <c r="C39" i="13"/>
  <c r="C28" i="13"/>
  <c r="C91" i="14" s="1"/>
  <c r="C33" i="13"/>
  <c r="C95" i="14" s="1"/>
  <c r="C25" i="13"/>
  <c r="C89" i="14" s="1"/>
  <c r="C42" i="13"/>
  <c r="C29" i="13"/>
  <c r="C92" i="14" s="1"/>
  <c r="C32" i="13"/>
  <c r="C94" i="14" s="1"/>
  <c r="C26" i="13"/>
  <c r="C90" i="14" s="1"/>
  <c r="C415" i="22"/>
  <c r="C65" i="16"/>
  <c r="C64" i="16"/>
  <c r="C383" i="22"/>
  <c r="B223" i="22"/>
  <c r="C21" i="16"/>
  <c r="C23" i="16"/>
  <c r="B287" i="22"/>
  <c r="D821" i="22"/>
  <c r="C223" i="16"/>
  <c r="C75" i="16"/>
  <c r="C725" i="22"/>
  <c r="C35" i="16"/>
  <c r="B661" i="22"/>
  <c r="D853" i="22"/>
  <c r="C117" i="16"/>
  <c r="F853" i="22"/>
  <c r="C224" i="16"/>
  <c r="C66" i="16"/>
  <c r="C447" i="22"/>
  <c r="B574" i="22"/>
  <c r="C574" i="22" s="1"/>
  <c r="G25" i="23" s="1"/>
  <c r="H32" i="16"/>
  <c r="H96" i="13"/>
  <c r="D794" i="22"/>
  <c r="H115" i="16"/>
  <c r="H30" i="16"/>
  <c r="H94" i="13"/>
  <c r="B514" i="22"/>
  <c r="C514" i="22" s="1"/>
  <c r="H97" i="13"/>
  <c r="B604" i="22"/>
  <c r="H33" i="16"/>
  <c r="C260" i="22"/>
  <c r="H60" i="16"/>
  <c r="H39" i="16"/>
  <c r="B794" i="22"/>
  <c r="H36" i="16"/>
  <c r="B698" i="22"/>
  <c r="C388" i="22"/>
  <c r="H64" i="16"/>
  <c r="B762" i="22"/>
  <c r="E762" i="22" s="1"/>
  <c r="H38" i="16"/>
  <c r="D698" i="22"/>
  <c r="H219" i="16"/>
  <c r="F858" i="22"/>
  <c r="H224" i="16"/>
  <c r="E17" i="16"/>
  <c r="B105" i="22"/>
  <c r="C105" i="22" s="1"/>
  <c r="D855" i="22"/>
  <c r="E117" i="16"/>
  <c r="B695" i="22"/>
  <c r="E695" i="22" s="1"/>
  <c r="E36" i="16"/>
  <c r="B791" i="22"/>
  <c r="E39" i="16"/>
  <c r="F855" i="22"/>
  <c r="E224" i="16"/>
  <c r="D385" i="22"/>
  <c r="E102" i="16"/>
  <c r="D759" i="22"/>
  <c r="E221" i="16"/>
  <c r="C855" i="22"/>
  <c r="E79" i="16"/>
  <c r="E23" i="16"/>
  <c r="B289" i="22"/>
  <c r="E41" i="16"/>
  <c r="B855" i="22"/>
  <c r="D727" i="22"/>
  <c r="E113" i="16"/>
  <c r="E28" i="16"/>
  <c r="B449" i="22"/>
  <c r="E825" i="22"/>
  <c r="D169" i="22"/>
  <c r="F169" i="22" s="1"/>
  <c r="I133" i="16"/>
  <c r="F453" i="22"/>
  <c r="I453" i="22" s="1"/>
  <c r="I176" i="16"/>
  <c r="I175" i="16"/>
  <c r="F421" i="22"/>
  <c r="I421" i="22" s="1"/>
  <c r="B202" i="22"/>
  <c r="C202" i="22" s="1"/>
  <c r="J20" i="16"/>
  <c r="J61" i="16"/>
  <c r="C294" i="22"/>
  <c r="D764" i="22"/>
  <c r="J221" i="16"/>
  <c r="J28" i="16"/>
  <c r="B454" i="22"/>
  <c r="F796" i="22"/>
  <c r="J222" i="16"/>
  <c r="J117" i="16"/>
  <c r="D860" i="22"/>
  <c r="J38" i="16"/>
  <c r="B764" i="22"/>
  <c r="J210" i="16"/>
  <c r="G422" i="22"/>
  <c r="J116" i="13"/>
  <c r="J71" i="16"/>
  <c r="C606" i="22"/>
  <c r="B230" i="22"/>
  <c r="J21" i="16"/>
  <c r="J79" i="16"/>
  <c r="C860" i="22"/>
  <c r="D390" i="22"/>
  <c r="J102" i="16"/>
  <c r="B516" i="22"/>
  <c r="C516" i="22" s="1"/>
  <c r="J30" i="16"/>
  <c r="J94" i="13"/>
  <c r="H793" i="22"/>
  <c r="F32" i="23" s="1"/>
  <c r="F17" i="16"/>
  <c r="B106" i="22"/>
  <c r="C106" i="22" s="1"/>
  <c r="D602" i="22"/>
  <c r="F109" i="16"/>
  <c r="F130" i="13"/>
  <c r="B696" i="22"/>
  <c r="F36" i="16"/>
  <c r="C792" i="22"/>
  <c r="F77" i="16"/>
  <c r="D696" i="22"/>
  <c r="F219" i="16"/>
  <c r="C418" i="22"/>
  <c r="F65" i="16"/>
  <c r="B824" i="22"/>
  <c r="F40" i="16"/>
  <c r="C450" i="22"/>
  <c r="F66" i="16"/>
  <c r="F209" i="16"/>
  <c r="G386" i="22"/>
  <c r="F79" i="16"/>
  <c r="C856" i="22"/>
  <c r="F39" i="16"/>
  <c r="B792" i="22"/>
  <c r="F23" i="16"/>
  <c r="B290" i="22"/>
  <c r="D20" i="16"/>
  <c r="B196" i="22"/>
  <c r="C196" i="22" s="1"/>
  <c r="B224" i="22"/>
  <c r="D21" i="16"/>
  <c r="D448" i="22"/>
  <c r="D104" i="16"/>
  <c r="D79" i="16"/>
  <c r="C854" i="22"/>
  <c r="D384" i="22"/>
  <c r="D102" i="16"/>
  <c r="D33" i="16"/>
  <c r="B600" i="22"/>
  <c r="D97" i="13"/>
  <c r="C384" i="22"/>
  <c r="D64" i="16"/>
  <c r="D223" i="16"/>
  <c r="D822" i="22"/>
  <c r="D66" i="16"/>
  <c r="C448" i="22"/>
  <c r="B726" i="22"/>
  <c r="D37" i="16"/>
  <c r="D220" i="16"/>
  <c r="F726" i="22"/>
  <c r="B758" i="22"/>
  <c r="E758" i="22" s="1"/>
  <c r="D38" i="16"/>
  <c r="D694" i="22"/>
  <c r="D219" i="16"/>
  <c r="B103" i="22"/>
  <c r="C17" i="16"/>
  <c r="C77" i="16"/>
  <c r="C789" i="22"/>
  <c r="C32" i="16"/>
  <c r="C96" i="13"/>
  <c r="B569" i="22"/>
  <c r="C61" i="16"/>
  <c r="C287" i="22"/>
  <c r="C94" i="13"/>
  <c r="B509" i="22"/>
  <c r="C30" i="16"/>
  <c r="C22" i="16"/>
  <c r="B255" i="22"/>
  <c r="G447" i="22"/>
  <c r="C211" i="16"/>
  <c r="B479" i="22"/>
  <c r="C29" i="16"/>
  <c r="C93" i="13"/>
  <c r="B757" i="22"/>
  <c r="C38" i="16"/>
  <c r="D693" i="22"/>
  <c r="C219" i="16"/>
  <c r="C113" i="16"/>
  <c r="D725" i="22"/>
  <c r="C223" i="22"/>
  <c r="C59" i="16"/>
  <c r="B44" i="22"/>
  <c r="H15" i="16"/>
  <c r="H65" i="16"/>
  <c r="C420" i="22"/>
  <c r="D604" i="22"/>
  <c r="H109" i="16"/>
  <c r="H130" i="13"/>
  <c r="B858" i="22"/>
  <c r="H41" i="16"/>
  <c r="H23" i="16"/>
  <c r="B292" i="22"/>
  <c r="D730" i="22"/>
  <c r="H113" i="16"/>
  <c r="B420" i="22"/>
  <c r="H27" i="16"/>
  <c r="F730" i="22"/>
  <c r="H220" i="16"/>
  <c r="H79" i="16"/>
  <c r="C858" i="22"/>
  <c r="H222" i="16"/>
  <c r="F794" i="22"/>
  <c r="B452" i="22"/>
  <c r="H28" i="16"/>
  <c r="G388" i="22"/>
  <c r="H209" i="16"/>
  <c r="E20" i="16"/>
  <c r="B197" i="22"/>
  <c r="C197" i="22" s="1"/>
  <c r="E26" i="13"/>
  <c r="E90" i="14" s="1"/>
  <c r="E39" i="13"/>
  <c r="E31" i="13"/>
  <c r="E93" i="14" s="1"/>
  <c r="E42" i="13"/>
  <c r="E34" i="13"/>
  <c r="E96" i="14" s="1"/>
  <c r="E33" i="13"/>
  <c r="E95" i="14" s="1"/>
  <c r="E25" i="13"/>
  <c r="E89" i="14" s="1"/>
  <c r="E30" i="13"/>
  <c r="E32" i="13"/>
  <c r="E94" i="14" s="1"/>
  <c r="E36" i="13"/>
  <c r="E43" i="13"/>
  <c r="E27" i="13"/>
  <c r="E38" i="13"/>
  <c r="E41" i="13"/>
  <c r="E29" i="13"/>
  <c r="E92" i="14" s="1"/>
  <c r="E37" i="13"/>
  <c r="E40" i="13"/>
  <c r="E28" i="13"/>
  <c r="E91" i="14" s="1"/>
  <c r="E35" i="13"/>
  <c r="E97" i="14" s="1"/>
  <c r="B727" i="22"/>
  <c r="E37" i="16"/>
  <c r="F791" i="22"/>
  <c r="E222" i="16"/>
  <c r="E71" i="16"/>
  <c r="E116" i="13"/>
  <c r="C601" i="22"/>
  <c r="E210" i="16"/>
  <c r="G417" i="22"/>
  <c r="E209" i="16"/>
  <c r="G385" i="22"/>
  <c r="B571" i="22"/>
  <c r="C571" i="22" s="1"/>
  <c r="D25" i="23" s="1"/>
  <c r="E32" i="16"/>
  <c r="E96" i="13"/>
  <c r="E27" i="16"/>
  <c r="B417" i="22"/>
  <c r="E103" i="16"/>
  <c r="D417" i="22"/>
  <c r="C289" i="22"/>
  <c r="E61" i="16"/>
  <c r="E130" i="13"/>
  <c r="E109" i="16"/>
  <c r="D601" i="22"/>
  <c r="E21" i="16"/>
  <c r="B225" i="22"/>
  <c r="E20" i="10"/>
  <c r="F68" i="10" s="1"/>
  <c r="E761" i="22"/>
  <c r="F389" i="22"/>
  <c r="I389" i="22" s="1"/>
  <c r="I174" i="16"/>
  <c r="D229" i="22"/>
  <c r="F229" i="22" s="1"/>
  <c r="I135" i="16"/>
  <c r="D261" i="22"/>
  <c r="F261" i="22" s="1"/>
  <c r="I136" i="16"/>
  <c r="B138" i="22"/>
  <c r="J18" i="16"/>
  <c r="J209" i="16"/>
  <c r="G390" i="22"/>
  <c r="B294" i="22"/>
  <c r="J23" i="16"/>
  <c r="D828" i="22"/>
  <c r="J223" i="16"/>
  <c r="J26" i="16"/>
  <c r="B390" i="22"/>
  <c r="F860" i="22"/>
  <c r="J224" i="16"/>
  <c r="B668" i="22"/>
  <c r="D668" i="22" s="1"/>
  <c r="I28" i="23" s="1"/>
  <c r="J35" i="16"/>
  <c r="B828" i="22"/>
  <c r="E828" i="22" s="1"/>
  <c r="J40" i="16"/>
  <c r="J77" i="16"/>
  <c r="C796" i="22"/>
  <c r="C390" i="22"/>
  <c r="J64" i="16"/>
  <c r="J65" i="16"/>
  <c r="C422" i="22"/>
  <c r="C732" i="22"/>
  <c r="J75" i="16"/>
  <c r="B796" i="22"/>
  <c r="J39" i="16"/>
  <c r="H857" i="22"/>
  <c r="B198" i="22"/>
  <c r="C198" i="22" s="1"/>
  <c r="F20" i="16"/>
  <c r="C258" i="22"/>
  <c r="F60" i="16"/>
  <c r="F224" i="16"/>
  <c r="F856" i="22"/>
  <c r="F33" i="16"/>
  <c r="F97" i="13"/>
  <c r="B602" i="22"/>
  <c r="F102" i="16"/>
  <c r="D386" i="22"/>
  <c r="C290" i="22"/>
  <c r="F61" i="16"/>
  <c r="F35" i="16"/>
  <c r="B664" i="22"/>
  <c r="D664" i="22" s="1"/>
  <c r="E28" i="23" s="1"/>
  <c r="D824" i="22"/>
  <c r="F223" i="16"/>
  <c r="B542" i="22"/>
  <c r="C542" i="22" s="1"/>
  <c r="F31" i="16"/>
  <c r="F95" i="13"/>
  <c r="F34" i="16"/>
  <c r="B632" i="22"/>
  <c r="D632" i="22" s="1"/>
  <c r="F28" i="16"/>
  <c r="B450" i="22"/>
  <c r="F93" i="13"/>
  <c r="B482" i="22"/>
  <c r="C482" i="22" s="1"/>
  <c r="F29" i="16"/>
  <c r="D728" i="22"/>
  <c r="F113" i="16"/>
  <c r="H859" i="22"/>
  <c r="B132" i="22"/>
  <c r="D18" i="16"/>
  <c r="D93" i="13"/>
  <c r="B480" i="22"/>
  <c r="C480" i="22" s="1"/>
  <c r="D29" i="16"/>
  <c r="B288" i="22"/>
  <c r="E288" i="22" s="1"/>
  <c r="D23" i="16"/>
  <c r="D65" i="16"/>
  <c r="C416" i="22"/>
  <c r="B570" i="22"/>
  <c r="C570" i="22" s="1"/>
  <c r="C25" i="23" s="1"/>
  <c r="D32" i="16"/>
  <c r="D96" i="13"/>
  <c r="C726" i="22"/>
  <c r="D75" i="16"/>
  <c r="C224" i="22"/>
  <c r="D59" i="16"/>
  <c r="D30" i="16"/>
  <c r="D94" i="13"/>
  <c r="B510" i="22"/>
  <c r="C510" i="22" s="1"/>
  <c r="D130" i="13"/>
  <c r="D109" i="16"/>
  <c r="D600" i="22"/>
  <c r="F790" i="22"/>
  <c r="D222" i="16"/>
  <c r="B131" i="22"/>
  <c r="C18" i="16"/>
  <c r="B725" i="22"/>
  <c r="G725" i="22" s="1"/>
  <c r="C37" i="16"/>
  <c r="C853" i="22"/>
  <c r="C79" i="16"/>
  <c r="B383" i="22"/>
  <c r="C26" i="16"/>
  <c r="C39" i="16"/>
  <c r="B789" i="22"/>
  <c r="C209" i="16"/>
  <c r="G383" i="22"/>
  <c r="C60" i="16"/>
  <c r="C255" i="22"/>
  <c r="B693" i="22"/>
  <c r="C36" i="16"/>
  <c r="C104" i="16"/>
  <c r="D447" i="22"/>
  <c r="C222" i="16"/>
  <c r="F789" i="22"/>
  <c r="B599" i="22"/>
  <c r="C33" i="16"/>
  <c r="C97" i="13"/>
  <c r="C115" i="16"/>
  <c r="D789" i="22"/>
  <c r="B108" i="22"/>
  <c r="C108" i="22" s="1"/>
  <c r="H17" i="16"/>
  <c r="H104" i="16"/>
  <c r="D452" i="22"/>
  <c r="H93" i="13"/>
  <c r="H29" i="16"/>
  <c r="B484" i="22"/>
  <c r="C484" i="22" s="1"/>
  <c r="C794" i="22"/>
  <c r="H77" i="16"/>
  <c r="H117" i="16"/>
  <c r="D858" i="22"/>
  <c r="D388" i="22"/>
  <c r="H102" i="16"/>
  <c r="C730" i="22"/>
  <c r="H75" i="16"/>
  <c r="G420" i="22"/>
  <c r="H210" i="16"/>
  <c r="H59" i="16"/>
  <c r="C228" i="22"/>
  <c r="C452" i="22"/>
  <c r="H66" i="16"/>
  <c r="H34" i="16"/>
  <c r="B634" i="22"/>
  <c r="D634" i="22" s="1"/>
  <c r="E15" i="16"/>
  <c r="B41" i="22"/>
  <c r="E75" i="16"/>
  <c r="C727" i="22"/>
  <c r="D823" i="22"/>
  <c r="E223" i="16"/>
  <c r="B541" i="22"/>
  <c r="C541" i="22" s="1"/>
  <c r="E31" i="16"/>
  <c r="E95" i="13"/>
  <c r="B663" i="22"/>
  <c r="D663" i="22" s="1"/>
  <c r="D28" i="23" s="1"/>
  <c r="E35" i="16"/>
  <c r="B823" i="22"/>
  <c r="E40" i="16"/>
  <c r="B631" i="22"/>
  <c r="D631" i="22" s="1"/>
  <c r="E34" i="16"/>
  <c r="E22" i="16"/>
  <c r="B257" i="22"/>
  <c r="C385" i="22"/>
  <c r="E64" i="16"/>
  <c r="C257" i="22"/>
  <c r="E60" i="16"/>
  <c r="C791" i="22"/>
  <c r="E77" i="16"/>
  <c r="B385" i="22"/>
  <c r="E26" i="16"/>
  <c r="C20" i="10"/>
  <c r="D68" i="10" s="1"/>
  <c r="G323" i="22"/>
  <c r="F17" i="23" s="1"/>
  <c r="C168" i="22"/>
  <c r="H57" i="16"/>
  <c r="J141" i="21"/>
  <c r="D356" i="22"/>
  <c r="H101" i="16"/>
  <c r="B168" i="22"/>
  <c r="H19" i="16"/>
  <c r="F167" i="22"/>
  <c r="J135" i="21"/>
  <c r="G355" i="22"/>
  <c r="F18" i="23" s="1"/>
  <c r="C356" i="22"/>
  <c r="H63" i="16"/>
  <c r="G357" i="22"/>
  <c r="H18" i="23" s="1"/>
  <c r="B356" i="22"/>
  <c r="H25" i="16"/>
  <c r="J134" i="21"/>
  <c r="E168" i="22" l="1"/>
  <c r="F77" i="22"/>
  <c r="C77" i="22"/>
  <c r="E77" i="22" s="1"/>
  <c r="I54" i="16"/>
  <c r="B170" i="22"/>
  <c r="E170" i="22" s="1"/>
  <c r="J19" i="16"/>
  <c r="B325" i="22"/>
  <c r="G325" i="22" s="1"/>
  <c r="H17" i="23" s="1"/>
  <c r="I24" i="16"/>
  <c r="I729" i="22"/>
  <c r="J144" i="9"/>
  <c r="J160" i="9" s="1"/>
  <c r="B169" i="9" s="1"/>
  <c r="J207" i="9" s="1"/>
  <c r="J11" i="13" s="1"/>
  <c r="J141" i="8"/>
  <c r="E225" i="22"/>
  <c r="E292" i="22"/>
  <c r="I143" i="9"/>
  <c r="I160" i="9" s="1"/>
  <c r="I141" i="8"/>
  <c r="J25" i="16"/>
  <c r="B358" i="22"/>
  <c r="C25" i="16"/>
  <c r="B351" i="22"/>
  <c r="B163" i="22"/>
  <c r="E163" i="22" s="1"/>
  <c r="C19" i="16"/>
  <c r="C138" i="9"/>
  <c r="C160" i="9" s="1"/>
  <c r="C141" i="8"/>
  <c r="I731" i="22"/>
  <c r="B353" i="22"/>
  <c r="E25" i="16"/>
  <c r="E138" i="9"/>
  <c r="E160" i="9" s="1"/>
  <c r="E141" i="8"/>
  <c r="E19" i="16"/>
  <c r="B165" i="22"/>
  <c r="E165" i="22" s="1"/>
  <c r="H10" i="23"/>
  <c r="D109" i="22"/>
  <c r="E823" i="22"/>
  <c r="E698" i="22"/>
  <c r="G29" i="23" s="1"/>
  <c r="E294" i="22"/>
  <c r="H449" i="22"/>
  <c r="G855" i="22"/>
  <c r="E226" i="22"/>
  <c r="J729" i="22"/>
  <c r="H390" i="22"/>
  <c r="H417" i="22"/>
  <c r="H420" i="22"/>
  <c r="H30" i="23"/>
  <c r="B218" i="9"/>
  <c r="E599" i="22"/>
  <c r="H450" i="22"/>
  <c r="E257" i="22"/>
  <c r="G858" i="22"/>
  <c r="H792" i="22"/>
  <c r="E32" i="23" s="1"/>
  <c r="E230" i="22"/>
  <c r="H454" i="22"/>
  <c r="G854" i="22"/>
  <c r="G732" i="22"/>
  <c r="G727" i="22"/>
  <c r="G856" i="22"/>
  <c r="G730" i="22"/>
  <c r="G853" i="22"/>
  <c r="G726" i="22"/>
  <c r="E764" i="22"/>
  <c r="G728" i="22"/>
  <c r="G860" i="22"/>
  <c r="H9" i="23"/>
  <c r="H77" i="22"/>
  <c r="G77" i="22"/>
  <c r="C23" i="23"/>
  <c r="D510" i="22"/>
  <c r="F602" i="22"/>
  <c r="E602" i="22"/>
  <c r="E13" i="23"/>
  <c r="D198" i="22"/>
  <c r="C13" i="23"/>
  <c r="D196" i="22"/>
  <c r="H20" i="23"/>
  <c r="K421" i="22"/>
  <c r="L421" i="22"/>
  <c r="J421" i="22"/>
  <c r="G31" i="23"/>
  <c r="G762" i="22"/>
  <c r="F762" i="22"/>
  <c r="G23" i="23"/>
  <c r="D514" i="22"/>
  <c r="E287" i="22"/>
  <c r="H416" i="22"/>
  <c r="E258" i="22"/>
  <c r="I22" i="23"/>
  <c r="D486" i="22"/>
  <c r="H8" i="23"/>
  <c r="F45" i="22"/>
  <c r="E45" i="22"/>
  <c r="D23" i="23"/>
  <c r="D511" i="22"/>
  <c r="H447" i="22"/>
  <c r="H26" i="23"/>
  <c r="G605" i="22"/>
  <c r="F20" i="23"/>
  <c r="K419" i="22"/>
  <c r="L419" i="22"/>
  <c r="J419" i="22"/>
  <c r="H385" i="22"/>
  <c r="D33" i="23"/>
  <c r="G823" i="22"/>
  <c r="F823" i="22"/>
  <c r="G27" i="23"/>
  <c r="F634" i="22"/>
  <c r="E634" i="22"/>
  <c r="G22" i="23"/>
  <c r="D484" i="22"/>
  <c r="F34" i="23"/>
  <c r="J857" i="22"/>
  <c r="I857" i="22"/>
  <c r="I33" i="23"/>
  <c r="G828" i="22"/>
  <c r="F828" i="22"/>
  <c r="H15" i="23"/>
  <c r="H261" i="22"/>
  <c r="G261" i="22"/>
  <c r="H19" i="23"/>
  <c r="K389" i="22"/>
  <c r="L389" i="22"/>
  <c r="J389" i="22"/>
  <c r="D13" i="23"/>
  <c r="D197" i="22"/>
  <c r="E255" i="22"/>
  <c r="E10" i="23"/>
  <c r="D106" i="22"/>
  <c r="H12" i="23"/>
  <c r="H169" i="22"/>
  <c r="G169" i="22"/>
  <c r="E289" i="22"/>
  <c r="D10" i="23"/>
  <c r="D105" i="22"/>
  <c r="H448" i="22"/>
  <c r="E262" i="22"/>
  <c r="D22" i="23"/>
  <c r="D481" i="22"/>
  <c r="F26" i="23"/>
  <c r="G603" i="22"/>
  <c r="H388" i="22"/>
  <c r="H384" i="22"/>
  <c r="F15" i="23"/>
  <c r="H259" i="22"/>
  <c r="G259" i="22"/>
  <c r="F21" i="23"/>
  <c r="K451" i="22"/>
  <c r="L451" i="22"/>
  <c r="J451" i="22"/>
  <c r="F14" i="23"/>
  <c r="H227" i="22"/>
  <c r="G227" i="22"/>
  <c r="D24" i="23"/>
  <c r="D541" i="22"/>
  <c r="H383" i="22"/>
  <c r="F31" i="23"/>
  <c r="G761" i="22"/>
  <c r="F761" i="22"/>
  <c r="H452" i="22"/>
  <c r="C31" i="23"/>
  <c r="G758" i="22"/>
  <c r="F758" i="22"/>
  <c r="E600" i="22"/>
  <c r="E290" i="22"/>
  <c r="I23" i="23"/>
  <c r="D516" i="22"/>
  <c r="I31" i="23"/>
  <c r="G764" i="22"/>
  <c r="F764" i="22"/>
  <c r="F33" i="23"/>
  <c r="G825" i="22"/>
  <c r="F825" i="22"/>
  <c r="D29" i="23"/>
  <c r="G695" i="22"/>
  <c r="F695" i="22"/>
  <c r="E604" i="22"/>
  <c r="C24" i="23"/>
  <c r="D540" i="22"/>
  <c r="I29" i="23"/>
  <c r="G700" i="22"/>
  <c r="F700" i="22"/>
  <c r="H29" i="23"/>
  <c r="G699" i="22"/>
  <c r="F699" i="22"/>
  <c r="E260" i="22"/>
  <c r="G24" i="23"/>
  <c r="D544" i="22"/>
  <c r="H415" i="22"/>
  <c r="H418" i="22"/>
  <c r="I24" i="23"/>
  <c r="D546" i="22"/>
  <c r="E606" i="22"/>
  <c r="I27" i="23"/>
  <c r="F636" i="22"/>
  <c r="E636" i="22"/>
  <c r="H16" i="23"/>
  <c r="H293" i="22"/>
  <c r="G293" i="22"/>
  <c r="F19" i="23"/>
  <c r="K387" i="22"/>
  <c r="L387" i="22"/>
  <c r="J387" i="22"/>
  <c r="F9" i="23"/>
  <c r="H75" i="22"/>
  <c r="G75" i="22"/>
  <c r="F12" i="23"/>
  <c r="H167" i="22"/>
  <c r="G167" i="22"/>
  <c r="D27" i="23"/>
  <c r="F631" i="22"/>
  <c r="E631" i="22"/>
  <c r="G10" i="23"/>
  <c r="D108" i="22"/>
  <c r="C22" i="23"/>
  <c r="D480" i="22"/>
  <c r="H34" i="23"/>
  <c r="J859" i="22"/>
  <c r="I859" i="22"/>
  <c r="E22" i="23"/>
  <c r="D482" i="22"/>
  <c r="E27" i="23"/>
  <c r="F632" i="22"/>
  <c r="E632" i="22"/>
  <c r="E24" i="23"/>
  <c r="D542" i="22"/>
  <c r="H14" i="23"/>
  <c r="H229" i="22"/>
  <c r="G229" i="22"/>
  <c r="E224" i="22"/>
  <c r="I13" i="23"/>
  <c r="D202" i="22"/>
  <c r="H21" i="23"/>
  <c r="K453" i="22"/>
  <c r="L453" i="22"/>
  <c r="J453" i="22"/>
  <c r="E223" i="22"/>
  <c r="C27" i="23"/>
  <c r="F630" i="22"/>
  <c r="E630" i="22"/>
  <c r="E23" i="23"/>
  <c r="D512" i="22"/>
  <c r="E601" i="22"/>
  <c r="E228" i="22"/>
  <c r="C10" i="23"/>
  <c r="D104" i="22"/>
  <c r="H386" i="22"/>
  <c r="H422" i="22"/>
  <c r="I10" i="23"/>
  <c r="D110" i="22"/>
  <c r="H11" i="23"/>
  <c r="F137" i="22"/>
  <c r="E137" i="22"/>
  <c r="H789" i="22"/>
  <c r="H796" i="22"/>
  <c r="I32" i="23" s="1"/>
  <c r="E132" i="16"/>
  <c r="C133" i="22"/>
  <c r="F385" i="22"/>
  <c r="I385" i="22" s="1"/>
  <c r="E174" i="16"/>
  <c r="D289" i="22"/>
  <c r="F289" i="22" s="1"/>
  <c r="E137" i="16"/>
  <c r="E757" i="22"/>
  <c r="F604" i="22"/>
  <c r="D661" i="22"/>
  <c r="D163" i="22"/>
  <c r="C133" i="16"/>
  <c r="C131" i="22"/>
  <c r="C132" i="16"/>
  <c r="E351" i="22"/>
  <c r="C139" i="16"/>
  <c r="D223" i="22"/>
  <c r="C135" i="16"/>
  <c r="E760" i="22"/>
  <c r="F450" i="22"/>
  <c r="I450" i="22" s="1"/>
  <c r="F176" i="16"/>
  <c r="D74" i="22"/>
  <c r="F74" i="22" s="1"/>
  <c r="F130" i="16"/>
  <c r="D290" i="22"/>
  <c r="F290" i="22" s="1"/>
  <c r="F137" i="16"/>
  <c r="E759" i="22"/>
  <c r="E826" i="22"/>
  <c r="C44" i="22"/>
  <c r="D44" i="22" s="1"/>
  <c r="H129" i="16"/>
  <c r="H176" i="16"/>
  <c r="F452" i="22"/>
  <c r="I452" i="22" s="1"/>
  <c r="F388" i="22"/>
  <c r="I388" i="22" s="1"/>
  <c r="H174" i="16"/>
  <c r="E821" i="22"/>
  <c r="E822" i="22"/>
  <c r="D164" i="22"/>
  <c r="F164" i="22" s="1"/>
  <c r="D133" i="16"/>
  <c r="E320" i="22"/>
  <c r="G320" i="22" s="1"/>
  <c r="C17" i="23" s="1"/>
  <c r="D138" i="16"/>
  <c r="D139" i="16"/>
  <c r="E352" i="22"/>
  <c r="G352" i="22" s="1"/>
  <c r="C18" i="23" s="1"/>
  <c r="F606" i="22"/>
  <c r="F599" i="22"/>
  <c r="G599" i="22" s="1"/>
  <c r="F449" i="22"/>
  <c r="I449" i="22" s="1"/>
  <c r="E176" i="16"/>
  <c r="D257" i="22"/>
  <c r="F257" i="22" s="1"/>
  <c r="E136" i="16"/>
  <c r="E321" i="22"/>
  <c r="G321" i="22" s="1"/>
  <c r="D17" i="23" s="1"/>
  <c r="E138" i="16"/>
  <c r="E130" i="16"/>
  <c r="D73" i="22"/>
  <c r="F73" i="22" s="1"/>
  <c r="H858" i="22"/>
  <c r="C509" i="22"/>
  <c r="D509" i="22" s="1"/>
  <c r="C569" i="22"/>
  <c r="H855" i="22"/>
  <c r="C138" i="16"/>
  <c r="E319" i="22"/>
  <c r="C134" i="22"/>
  <c r="D134" i="22" s="1"/>
  <c r="F132" i="16"/>
  <c r="D258" i="22"/>
  <c r="F258" i="22" s="1"/>
  <c r="F136" i="16"/>
  <c r="F601" i="22"/>
  <c r="D168" i="22"/>
  <c r="F168" i="22" s="1"/>
  <c r="H133" i="16"/>
  <c r="H138" i="16"/>
  <c r="E324" i="22"/>
  <c r="G324" i="22" s="1"/>
  <c r="G17" i="23" s="1"/>
  <c r="D76" i="22"/>
  <c r="F76" i="22" s="1"/>
  <c r="H130" i="16"/>
  <c r="C539" i="22"/>
  <c r="D539" i="22" s="1"/>
  <c r="D137" i="16"/>
  <c r="D288" i="22"/>
  <c r="F288" i="22" s="1"/>
  <c r="D176" i="16"/>
  <c r="F448" i="22"/>
  <c r="I448" i="22" s="1"/>
  <c r="H728" i="22"/>
  <c r="H860" i="22"/>
  <c r="H727" i="22"/>
  <c r="F417" i="22"/>
  <c r="I417" i="22" s="1"/>
  <c r="E175" i="16"/>
  <c r="E824" i="22"/>
  <c r="E696" i="22"/>
  <c r="H791" i="22"/>
  <c r="D32" i="23" s="1"/>
  <c r="C130" i="16"/>
  <c r="D71" i="22"/>
  <c r="C129" i="16"/>
  <c r="C39" i="22"/>
  <c r="F415" i="22"/>
  <c r="C175" i="16"/>
  <c r="E694" i="22"/>
  <c r="D166" i="22"/>
  <c r="F166" i="22" s="1"/>
  <c r="F133" i="16"/>
  <c r="E354" i="22"/>
  <c r="G354" i="22" s="1"/>
  <c r="E18" i="23" s="1"/>
  <c r="F139" i="16"/>
  <c r="E322" i="22"/>
  <c r="G322" i="22" s="1"/>
  <c r="E17" i="23" s="1"/>
  <c r="F138" i="16"/>
  <c r="D133" i="22"/>
  <c r="E356" i="22"/>
  <c r="G356" i="22" s="1"/>
  <c r="G18" i="23" s="1"/>
  <c r="H139" i="16"/>
  <c r="H175" i="16"/>
  <c r="F420" i="22"/>
  <c r="I420" i="22" s="1"/>
  <c r="D228" i="22"/>
  <c r="F228" i="22" s="1"/>
  <c r="H135" i="16"/>
  <c r="C195" i="22"/>
  <c r="D195" i="22" s="1"/>
  <c r="H854" i="22"/>
  <c r="D256" i="22"/>
  <c r="F256" i="22" s="1"/>
  <c r="D136" i="16"/>
  <c r="D224" i="22"/>
  <c r="F224" i="22" s="1"/>
  <c r="D135" i="16"/>
  <c r="D130" i="16"/>
  <c r="D72" i="22"/>
  <c r="F72" i="22" s="1"/>
  <c r="D129" i="16"/>
  <c r="C40" i="22"/>
  <c r="D40" i="22" s="1"/>
  <c r="H732" i="22"/>
  <c r="E693" i="22"/>
  <c r="H725" i="22"/>
  <c r="E353" i="22"/>
  <c r="G353" i="22" s="1"/>
  <c r="D18" i="23" s="1"/>
  <c r="E139" i="16"/>
  <c r="D165" i="22"/>
  <c r="E133" i="16"/>
  <c r="C41" i="22"/>
  <c r="D41" i="22" s="1"/>
  <c r="E129" i="16"/>
  <c r="E135" i="16"/>
  <c r="D225" i="22"/>
  <c r="F225" i="22" s="1"/>
  <c r="C479" i="22"/>
  <c r="D479" i="22" s="1"/>
  <c r="C103" i="22"/>
  <c r="D103" i="22" s="1"/>
  <c r="H726" i="22"/>
  <c r="F600" i="22"/>
  <c r="H794" i="22"/>
  <c r="G32" i="23" s="1"/>
  <c r="D255" i="22"/>
  <c r="C136" i="16"/>
  <c r="C137" i="16"/>
  <c r="D287" i="22"/>
  <c r="F383" i="22"/>
  <c r="C174" i="16"/>
  <c r="C176" i="16"/>
  <c r="F447" i="22"/>
  <c r="H856" i="22"/>
  <c r="F418" i="22"/>
  <c r="I418" i="22" s="1"/>
  <c r="F175" i="16"/>
  <c r="F174" i="16"/>
  <c r="F386" i="22"/>
  <c r="I386" i="22" s="1"/>
  <c r="D226" i="22"/>
  <c r="F226" i="22" s="1"/>
  <c r="F135" i="16"/>
  <c r="F129" i="16"/>
  <c r="C42" i="22"/>
  <c r="D42" i="22" s="1"/>
  <c r="H730" i="22"/>
  <c r="H137" i="16"/>
  <c r="D292" i="22"/>
  <c r="F292" i="22" s="1"/>
  <c r="D260" i="22"/>
  <c r="F260" i="22" s="1"/>
  <c r="H136" i="16"/>
  <c r="H132" i="16"/>
  <c r="C136" i="22"/>
  <c r="D136" i="22" s="1"/>
  <c r="D629" i="22"/>
  <c r="H853" i="22"/>
  <c r="H790" i="22"/>
  <c r="C32" i="23" s="1"/>
  <c r="F416" i="22"/>
  <c r="I416" i="22" s="1"/>
  <c r="D175" i="16"/>
  <c r="F384" i="22"/>
  <c r="I384" i="22" s="1"/>
  <c r="D174" i="16"/>
  <c r="D132" i="16"/>
  <c r="C132" i="22"/>
  <c r="D132" i="22" s="1"/>
  <c r="J128" i="21"/>
  <c r="J129" i="21"/>
  <c r="F698" i="22" l="1"/>
  <c r="J31" i="13"/>
  <c r="J93" i="14" s="1"/>
  <c r="J30" i="13"/>
  <c r="J28" i="13"/>
  <c r="J91" i="14" s="1"/>
  <c r="J29" i="13"/>
  <c r="J92" i="14" s="1"/>
  <c r="J42" i="13"/>
  <c r="J36" i="13"/>
  <c r="J40" i="13"/>
  <c r="J32" i="13"/>
  <c r="J94" i="14" s="1"/>
  <c r="J33" i="13"/>
  <c r="J95" i="14" s="1"/>
  <c r="J25" i="13"/>
  <c r="J89" i="14" s="1"/>
  <c r="J35" i="13"/>
  <c r="J97" i="14" s="1"/>
  <c r="J39" i="13"/>
  <c r="J34" i="13"/>
  <c r="J96" i="14" s="1"/>
  <c r="J26" i="13"/>
  <c r="J90" i="14" s="1"/>
  <c r="J38" i="13"/>
  <c r="J37" i="13"/>
  <c r="J41" i="13"/>
  <c r="J43" i="13"/>
  <c r="J27" i="13"/>
  <c r="F165" i="22"/>
  <c r="G165" i="22" s="1"/>
  <c r="G698" i="22"/>
  <c r="C218" i="9"/>
  <c r="B20" i="10" s="1"/>
  <c r="C68" i="10" s="1"/>
  <c r="I218" i="9"/>
  <c r="H20" i="10" s="1"/>
  <c r="I68" i="10" s="1"/>
  <c r="J218" i="9"/>
  <c r="I20" i="10" s="1"/>
  <c r="J68" i="10" s="1"/>
  <c r="E218" i="9"/>
  <c r="D20" i="10" s="1"/>
  <c r="E68" i="10" s="1"/>
  <c r="H40" i="23"/>
  <c r="F40" i="23"/>
  <c r="G15" i="23"/>
  <c r="H260" i="22"/>
  <c r="G260" i="22"/>
  <c r="E8" i="23"/>
  <c r="F42" i="22"/>
  <c r="E42" i="22"/>
  <c r="E19" i="23"/>
  <c r="K386" i="22"/>
  <c r="L386" i="22"/>
  <c r="J386" i="22"/>
  <c r="E34" i="23"/>
  <c r="J856" i="22"/>
  <c r="I856" i="22"/>
  <c r="C9" i="23"/>
  <c r="H72" i="22"/>
  <c r="G72" i="22"/>
  <c r="G14" i="23"/>
  <c r="H228" i="22"/>
  <c r="G228" i="22"/>
  <c r="C29" i="23"/>
  <c r="G694" i="22"/>
  <c r="F694" i="22"/>
  <c r="E29" i="23"/>
  <c r="G696" i="22"/>
  <c r="F696" i="22"/>
  <c r="D30" i="23"/>
  <c r="J727" i="22"/>
  <c r="I727" i="22"/>
  <c r="G9" i="23"/>
  <c r="H76" i="22"/>
  <c r="G76" i="22"/>
  <c r="E15" i="23"/>
  <c r="H258" i="22"/>
  <c r="G258" i="22"/>
  <c r="G34" i="23"/>
  <c r="J858" i="22"/>
  <c r="I858" i="22"/>
  <c r="D21" i="23"/>
  <c r="K449" i="22"/>
  <c r="L449" i="22"/>
  <c r="J449" i="22"/>
  <c r="C12" i="23"/>
  <c r="H164" i="22"/>
  <c r="G164" i="22"/>
  <c r="G12" i="23"/>
  <c r="H168" i="22"/>
  <c r="G168" i="22"/>
  <c r="E11" i="23"/>
  <c r="F134" i="22"/>
  <c r="E134" i="22"/>
  <c r="C19" i="23"/>
  <c r="K384" i="22"/>
  <c r="L384" i="22"/>
  <c r="J384" i="22"/>
  <c r="J853" i="22"/>
  <c r="I853" i="22"/>
  <c r="G11" i="23"/>
  <c r="F136" i="22"/>
  <c r="E136" i="22"/>
  <c r="G16" i="23"/>
  <c r="H292" i="22"/>
  <c r="G292" i="22"/>
  <c r="D8" i="23"/>
  <c r="F41" i="22"/>
  <c r="E41" i="22"/>
  <c r="J725" i="22"/>
  <c r="I725" i="22"/>
  <c r="I30" i="23"/>
  <c r="J732" i="22"/>
  <c r="I732" i="22"/>
  <c r="C15" i="23"/>
  <c r="H256" i="22"/>
  <c r="G256" i="22"/>
  <c r="G20" i="23"/>
  <c r="K420" i="22"/>
  <c r="L420" i="22"/>
  <c r="J420" i="22"/>
  <c r="D11" i="23"/>
  <c r="F133" i="22"/>
  <c r="E133" i="22"/>
  <c r="E33" i="23"/>
  <c r="G824" i="22"/>
  <c r="F824" i="22"/>
  <c r="I34" i="23"/>
  <c r="J860" i="22"/>
  <c r="I860" i="22"/>
  <c r="C16" i="23"/>
  <c r="H288" i="22"/>
  <c r="G288" i="22"/>
  <c r="D26" i="23"/>
  <c r="G601" i="22"/>
  <c r="D9" i="23"/>
  <c r="H73" i="22"/>
  <c r="G73" i="22"/>
  <c r="C33" i="23"/>
  <c r="G822" i="22"/>
  <c r="F822" i="22"/>
  <c r="G19" i="23"/>
  <c r="K388" i="22"/>
  <c r="L388" i="22"/>
  <c r="J388" i="22"/>
  <c r="G8" i="23"/>
  <c r="F44" i="22"/>
  <c r="E44" i="22"/>
  <c r="E16" i="23"/>
  <c r="H290" i="22"/>
  <c r="G290" i="22"/>
  <c r="E21" i="23"/>
  <c r="K450" i="22"/>
  <c r="L450" i="22"/>
  <c r="J450" i="22"/>
  <c r="G26" i="23"/>
  <c r="G604" i="22"/>
  <c r="D16" i="23"/>
  <c r="H289" i="22"/>
  <c r="G289" i="22"/>
  <c r="E26" i="23"/>
  <c r="G602" i="22"/>
  <c r="C11" i="23"/>
  <c r="F132" i="22"/>
  <c r="E132" i="22"/>
  <c r="C26" i="23"/>
  <c r="G600" i="22"/>
  <c r="D14" i="23"/>
  <c r="H225" i="22"/>
  <c r="G225" i="22"/>
  <c r="C8" i="23"/>
  <c r="F40" i="22"/>
  <c r="E40" i="22"/>
  <c r="C34" i="23"/>
  <c r="J854" i="22"/>
  <c r="I854" i="22"/>
  <c r="E30" i="23"/>
  <c r="J728" i="22"/>
  <c r="I728" i="22"/>
  <c r="D15" i="23"/>
  <c r="H257" i="22"/>
  <c r="G257" i="22"/>
  <c r="I26" i="23"/>
  <c r="G606" i="22"/>
  <c r="G21" i="23"/>
  <c r="K452" i="22"/>
  <c r="L452" i="22"/>
  <c r="J452" i="22"/>
  <c r="G33" i="23"/>
  <c r="G826" i="22"/>
  <c r="F826" i="22"/>
  <c r="E31" i="23"/>
  <c r="G760" i="22"/>
  <c r="F760" i="22"/>
  <c r="G757" i="22"/>
  <c r="F757" i="22"/>
  <c r="C20" i="23"/>
  <c r="K416" i="22"/>
  <c r="L416" i="22"/>
  <c r="J416" i="22"/>
  <c r="F629" i="22"/>
  <c r="E629" i="22"/>
  <c r="G30" i="23"/>
  <c r="J730" i="22"/>
  <c r="I730" i="22"/>
  <c r="E14" i="23"/>
  <c r="H226" i="22"/>
  <c r="G226" i="22"/>
  <c r="E20" i="23"/>
  <c r="K418" i="22"/>
  <c r="L418" i="22"/>
  <c r="J418" i="22"/>
  <c r="C30" i="23"/>
  <c r="J726" i="22"/>
  <c r="I726" i="22"/>
  <c r="H165" i="22"/>
  <c r="G693" i="22"/>
  <c r="F693" i="22"/>
  <c r="C14" i="23"/>
  <c r="H224" i="22"/>
  <c r="G224" i="22"/>
  <c r="E12" i="23"/>
  <c r="H166" i="22"/>
  <c r="G166" i="22"/>
  <c r="D20" i="23"/>
  <c r="K417" i="22"/>
  <c r="L417" i="22"/>
  <c r="J417" i="22"/>
  <c r="C21" i="23"/>
  <c r="K448" i="22"/>
  <c r="L448" i="22"/>
  <c r="J448" i="22"/>
  <c r="D34" i="23"/>
  <c r="J855" i="22"/>
  <c r="I855" i="22"/>
  <c r="G821" i="22"/>
  <c r="F821" i="22"/>
  <c r="D31" i="23"/>
  <c r="G759" i="22"/>
  <c r="F759" i="22"/>
  <c r="E9" i="23"/>
  <c r="H74" i="22"/>
  <c r="G74" i="22"/>
  <c r="D19" i="23"/>
  <c r="K385" i="22"/>
  <c r="L385" i="22"/>
  <c r="J385" i="22"/>
  <c r="B30" i="23"/>
  <c r="F71" i="22"/>
  <c r="B25" i="23"/>
  <c r="B26" i="23"/>
  <c r="B27" i="23"/>
  <c r="B22" i="23"/>
  <c r="I415" i="22"/>
  <c r="F223" i="22"/>
  <c r="D131" i="22"/>
  <c r="B28" i="23"/>
  <c r="B32" i="23"/>
  <c r="I383" i="22"/>
  <c r="F255" i="22"/>
  <c r="B10" i="23"/>
  <c r="B29" i="23"/>
  <c r="B13" i="23"/>
  <c r="D39" i="22"/>
  <c r="B23" i="23"/>
  <c r="B34" i="23"/>
  <c r="I447" i="22"/>
  <c r="F287" i="22"/>
  <c r="B24" i="23"/>
  <c r="G319" i="22"/>
  <c r="B33" i="23"/>
  <c r="G351" i="22"/>
  <c r="F163" i="22"/>
  <c r="B31" i="23"/>
  <c r="J175" i="16" l="1"/>
  <c r="F422" i="22"/>
  <c r="I422" i="22" s="1"/>
  <c r="D262" i="22"/>
  <c r="F262" i="22" s="1"/>
  <c r="J136" i="16"/>
  <c r="D170" i="22"/>
  <c r="F170" i="22" s="1"/>
  <c r="J133" i="16"/>
  <c r="D12" i="23"/>
  <c r="D40" i="23" s="1"/>
  <c r="F454" i="22"/>
  <c r="I454" i="22" s="1"/>
  <c r="J176" i="16"/>
  <c r="E358" i="22"/>
  <c r="G358" i="22" s="1"/>
  <c r="I18" i="23" s="1"/>
  <c r="J139" i="16"/>
  <c r="C138" i="22"/>
  <c r="D138" i="22" s="1"/>
  <c r="J132" i="16"/>
  <c r="J130" i="16"/>
  <c r="D78" i="22"/>
  <c r="F78" i="22" s="1"/>
  <c r="C46" i="22"/>
  <c r="D46" i="22" s="1"/>
  <c r="J129" i="16"/>
  <c r="J174" i="16"/>
  <c r="F390" i="22"/>
  <c r="I390" i="22" s="1"/>
  <c r="M68" i="10"/>
  <c r="E326" i="22"/>
  <c r="G326" i="22" s="1"/>
  <c r="I17" i="23" s="1"/>
  <c r="J138" i="16"/>
  <c r="J137" i="16"/>
  <c r="D294" i="22"/>
  <c r="F294" i="22" s="1"/>
  <c r="D230" i="22"/>
  <c r="F230" i="22" s="1"/>
  <c r="J135" i="16"/>
  <c r="G40" i="23"/>
  <c r="E40" i="23"/>
  <c r="C40" i="23"/>
  <c r="K447" i="22"/>
  <c r="L447" i="22"/>
  <c r="J447" i="22"/>
  <c r="H255" i="22"/>
  <c r="G255" i="22"/>
  <c r="H71" i="22"/>
  <c r="G71" i="22"/>
  <c r="F39" i="22"/>
  <c r="E39" i="22"/>
  <c r="H223" i="22"/>
  <c r="G223" i="22"/>
  <c r="H287" i="22"/>
  <c r="G287" i="22"/>
  <c r="F131" i="22"/>
  <c r="E131" i="22"/>
  <c r="K415" i="22"/>
  <c r="L415" i="22"/>
  <c r="J415" i="22"/>
  <c r="H163" i="22"/>
  <c r="G163" i="22"/>
  <c r="K383" i="22"/>
  <c r="L383" i="22"/>
  <c r="J383" i="22"/>
  <c r="B18" i="23"/>
  <c r="B15" i="23"/>
  <c r="B16" i="23"/>
  <c r="B8" i="23"/>
  <c r="B14" i="23"/>
  <c r="B9" i="23"/>
  <c r="B12" i="23"/>
  <c r="B17" i="23"/>
  <c r="B11" i="23"/>
  <c r="B20" i="23"/>
  <c r="B21" i="23"/>
  <c r="B19" i="23"/>
  <c r="I90" i="10" l="1"/>
  <c r="K90" i="10"/>
  <c r="K99" i="10" s="1"/>
  <c r="B90" i="10"/>
  <c r="B108" i="10" s="1"/>
  <c r="K11" i="12" s="1"/>
  <c r="D90" i="10"/>
  <c r="F90" i="10"/>
  <c r="C90" i="10"/>
  <c r="E90" i="10"/>
  <c r="H90" i="10"/>
  <c r="J90" i="10"/>
  <c r="L90" i="10"/>
  <c r="L99" i="10" s="1"/>
  <c r="G90" i="10"/>
  <c r="I8" i="23"/>
  <c r="E46" i="22"/>
  <c r="F46" i="22"/>
  <c r="F138" i="22"/>
  <c r="I11" i="23"/>
  <c r="E138" i="22"/>
  <c r="I21" i="23"/>
  <c r="K454" i="22"/>
  <c r="L454" i="22"/>
  <c r="J454" i="22"/>
  <c r="G294" i="22"/>
  <c r="I16" i="23"/>
  <c r="H294" i="22"/>
  <c r="J390" i="22"/>
  <c r="L390" i="22"/>
  <c r="I19" i="23"/>
  <c r="K390" i="22"/>
  <c r="G78" i="22"/>
  <c r="H78" i="22"/>
  <c r="I9" i="23"/>
  <c r="G262" i="22"/>
  <c r="I15" i="23"/>
  <c r="H262" i="22"/>
  <c r="J422" i="22"/>
  <c r="I20" i="23"/>
  <c r="L422" i="22"/>
  <c r="K422" i="22"/>
  <c r="G230" i="22"/>
  <c r="I14" i="23"/>
  <c r="H230" i="22"/>
  <c r="I12" i="23"/>
  <c r="H170" i="22"/>
  <c r="G170" i="22"/>
  <c r="B40" i="23"/>
  <c r="I40" i="23" l="1"/>
  <c r="H108" i="10"/>
  <c r="Q11" i="12" s="1"/>
  <c r="H99" i="10"/>
  <c r="D108" i="10"/>
  <c r="M11" i="12" s="1"/>
  <c r="D99" i="10"/>
  <c r="G108" i="10"/>
  <c r="P11" i="12" s="1"/>
  <c r="G99" i="10"/>
  <c r="E108" i="10"/>
  <c r="N11" i="12" s="1"/>
  <c r="E99" i="10"/>
  <c r="K32" i="12"/>
  <c r="K61" i="13" s="1"/>
  <c r="K107" i="12"/>
  <c r="K95" i="12"/>
  <c r="K107" i="13" s="1"/>
  <c r="K28" i="12"/>
  <c r="K57" i="13" s="1"/>
  <c r="K75" i="12"/>
  <c r="K76" i="12"/>
  <c r="K38" i="12"/>
  <c r="K67" i="13" s="1"/>
  <c r="K101" i="12"/>
  <c r="K113" i="13" s="1"/>
  <c r="K33" i="12"/>
  <c r="K62" i="13" s="1"/>
  <c r="K105" i="12"/>
  <c r="K63" i="12"/>
  <c r="K81" i="13" s="1"/>
  <c r="K43" i="12"/>
  <c r="K96" i="12"/>
  <c r="K108" i="13" s="1"/>
  <c r="B10" i="18"/>
  <c r="M19" i="18" s="1"/>
  <c r="K24" i="12"/>
  <c r="K53" i="13" s="1"/>
  <c r="K65" i="15"/>
  <c r="K80" i="15" s="1"/>
  <c r="K74" i="12"/>
  <c r="K92" i="13" s="1"/>
  <c r="K65" i="12"/>
  <c r="K83" i="13" s="1"/>
  <c r="K81" i="12"/>
  <c r="K42" i="12"/>
  <c r="K120" i="12"/>
  <c r="K126" i="13" s="1"/>
  <c r="K77" i="12"/>
  <c r="K11" i="13"/>
  <c r="K79" i="12"/>
  <c r="K47" i="12"/>
  <c r="K126" i="12"/>
  <c r="K40" i="12"/>
  <c r="K69" i="13" s="1"/>
  <c r="K100" i="12"/>
  <c r="K112" i="13" s="1"/>
  <c r="K30" i="12"/>
  <c r="K59" i="13" s="1"/>
  <c r="K25" i="12"/>
  <c r="K54" i="13" s="1"/>
  <c r="K123" i="12"/>
  <c r="K129" i="13" s="1"/>
  <c r="K98" i="12"/>
  <c r="K110" i="13" s="1"/>
  <c r="K37" i="12"/>
  <c r="K66" i="13" s="1"/>
  <c r="K35" i="12"/>
  <c r="K64" i="13" s="1"/>
  <c r="K10" i="15" s="1"/>
  <c r="K22" i="15" s="1"/>
  <c r="K27" i="12"/>
  <c r="K56" i="13" s="1"/>
  <c r="K68" i="12"/>
  <c r="K86" i="13" s="1"/>
  <c r="K70" i="12"/>
  <c r="K88" i="13" s="1"/>
  <c r="K46" i="12"/>
  <c r="K82" i="12"/>
  <c r="K45" i="12"/>
  <c r="K29" i="12"/>
  <c r="K58" i="13" s="1"/>
  <c r="K31" i="12"/>
  <c r="K60" i="13" s="1"/>
  <c r="K34" i="12"/>
  <c r="K63" i="13" s="1"/>
  <c r="K9" i="15" s="1"/>
  <c r="K21" i="15" s="1"/>
  <c r="K119" i="12"/>
  <c r="K125" i="13" s="1"/>
  <c r="K104" i="12"/>
  <c r="K103" i="12"/>
  <c r="K115" i="13" s="1"/>
  <c r="K67" i="15"/>
  <c r="K82" i="15" s="1"/>
  <c r="K39" i="12"/>
  <c r="K68" i="13" s="1"/>
  <c r="K61" i="12"/>
  <c r="K79" i="13" s="1"/>
  <c r="K64" i="12"/>
  <c r="K82" i="13" s="1"/>
  <c r="K99" i="12"/>
  <c r="K111" i="13" s="1"/>
  <c r="K80" i="12"/>
  <c r="K94" i="12"/>
  <c r="K106" i="13" s="1"/>
  <c r="K72" i="12"/>
  <c r="K90" i="13" s="1"/>
  <c r="K66" i="15"/>
  <c r="K81" i="15" s="1"/>
  <c r="K63" i="15"/>
  <c r="K78" i="15" s="1"/>
  <c r="K26" i="12"/>
  <c r="K55" i="13" s="1"/>
  <c r="K122" i="12"/>
  <c r="K128" i="13" s="1"/>
  <c r="K102" i="12"/>
  <c r="K114" i="13" s="1"/>
  <c r="K62" i="12"/>
  <c r="K80" i="13" s="1"/>
  <c r="K23" i="12"/>
  <c r="K52" i="13" s="1"/>
  <c r="K44" i="12"/>
  <c r="K71" i="12"/>
  <c r="K89" i="13" s="1"/>
  <c r="K69" i="12"/>
  <c r="K87" i="13" s="1"/>
  <c r="K66" i="12"/>
  <c r="K84" i="13" s="1"/>
  <c r="K48" i="12"/>
  <c r="K67" i="12"/>
  <c r="K85" i="13" s="1"/>
  <c r="K64" i="15"/>
  <c r="K79" i="15" s="1"/>
  <c r="K49" i="12"/>
  <c r="K127" i="12"/>
  <c r="K106" i="12"/>
  <c r="K36" i="12"/>
  <c r="K65" i="13" s="1"/>
  <c r="K11" i="15" s="1"/>
  <c r="K23" i="15" s="1"/>
  <c r="K124" i="12"/>
  <c r="K97" i="12"/>
  <c r="K109" i="13" s="1"/>
  <c r="K73" i="12"/>
  <c r="K91" i="13" s="1"/>
  <c r="K78" i="12"/>
  <c r="K41" i="12"/>
  <c r="K70" i="13" s="1"/>
  <c r="K62" i="15"/>
  <c r="K77" i="15" s="1"/>
  <c r="K121" i="12"/>
  <c r="K127" i="13" s="1"/>
  <c r="K125" i="12"/>
  <c r="C127" i="10"/>
  <c r="C142" i="10"/>
  <c r="C132" i="10"/>
  <c r="C122" i="10"/>
  <c r="C140" i="10"/>
  <c r="C128" i="10"/>
  <c r="C146" i="10"/>
  <c r="C145" i="10"/>
  <c r="C139" i="10"/>
  <c r="C125" i="10"/>
  <c r="C134" i="10"/>
  <c r="C130" i="10"/>
  <c r="C131" i="10"/>
  <c r="C129" i="10"/>
  <c r="C138" i="10"/>
  <c r="C135" i="10"/>
  <c r="C126" i="10"/>
  <c r="C137" i="10"/>
  <c r="C141" i="10"/>
  <c r="C144" i="10"/>
  <c r="C121" i="10"/>
  <c r="C133" i="10"/>
  <c r="C143" i="10"/>
  <c r="C123" i="10"/>
  <c r="C147" i="10"/>
  <c r="C124" i="10"/>
  <c r="C136" i="10"/>
  <c r="C108" i="10"/>
  <c r="L11" i="12" s="1"/>
  <c r="C99" i="10"/>
  <c r="B122" i="10"/>
  <c r="B124" i="10"/>
  <c r="B134" i="10"/>
  <c r="B136" i="10"/>
  <c r="B130" i="10"/>
  <c r="B132" i="10"/>
  <c r="B126" i="10"/>
  <c r="B128" i="10"/>
  <c r="B123" i="10"/>
  <c r="B121" i="10"/>
  <c r="B135" i="10"/>
  <c r="D135" i="10" s="1"/>
  <c r="B133" i="10"/>
  <c r="B131" i="10"/>
  <c r="B129" i="10"/>
  <c r="B127" i="10"/>
  <c r="B125" i="10"/>
  <c r="B140" i="10"/>
  <c r="B160" i="10"/>
  <c r="B156" i="10"/>
  <c r="B144" i="10"/>
  <c r="B137" i="10"/>
  <c r="D137" i="10" s="1"/>
  <c r="B159" i="10"/>
  <c r="B141" i="10"/>
  <c r="B139" i="10"/>
  <c r="D139" i="10" s="1"/>
  <c r="B147" i="10"/>
  <c r="B143" i="10"/>
  <c r="B145" i="10"/>
  <c r="B138" i="10"/>
  <c r="B158" i="10"/>
  <c r="B146" i="10"/>
  <c r="B142" i="10"/>
  <c r="B157" i="10"/>
  <c r="J108" i="10"/>
  <c r="S11" i="12" s="1"/>
  <c r="J99" i="10"/>
  <c r="F108" i="10"/>
  <c r="O11" i="12" s="1"/>
  <c r="F99" i="10"/>
  <c r="I108" i="10"/>
  <c r="R11" i="12" s="1"/>
  <c r="I99" i="10"/>
  <c r="D126" i="10" l="1"/>
  <c r="D123" i="10"/>
  <c r="C840" i="22"/>
  <c r="E840" i="22" s="1"/>
  <c r="D146" i="10"/>
  <c r="V154" i="16"/>
  <c r="D306" i="22"/>
  <c r="F306" i="22" s="1"/>
  <c r="V137" i="16"/>
  <c r="D129" i="10"/>
  <c r="C58" i="22"/>
  <c r="D58" i="22" s="1"/>
  <c r="V129" i="16"/>
  <c r="D121" i="10"/>
  <c r="D132" i="10"/>
  <c r="E402" i="22"/>
  <c r="I402" i="22" s="1"/>
  <c r="V140" i="16"/>
  <c r="D124" i="10"/>
  <c r="C150" i="22"/>
  <c r="D150" i="22" s="1"/>
  <c r="V132" i="16"/>
  <c r="E745" i="22"/>
  <c r="H745" i="22" s="1"/>
  <c r="W151" i="16"/>
  <c r="C841" i="22"/>
  <c r="E841" i="22" s="1"/>
  <c r="W154" i="16"/>
  <c r="E403" i="22"/>
  <c r="I403" i="22" s="1"/>
  <c r="W140" i="16"/>
  <c r="D393" i="22"/>
  <c r="M102" i="16"/>
  <c r="M27" i="16"/>
  <c r="B425" i="22"/>
  <c r="M77" i="16"/>
  <c r="C799" i="22"/>
  <c r="B233" i="22"/>
  <c r="M21" i="16"/>
  <c r="M25" i="16"/>
  <c r="B361" i="22"/>
  <c r="M65" i="16"/>
  <c r="C425" i="22"/>
  <c r="D831" i="22"/>
  <c r="M223" i="16"/>
  <c r="C329" i="22"/>
  <c r="M62" i="16"/>
  <c r="M224" i="16"/>
  <c r="F863" i="22"/>
  <c r="M209" i="16"/>
  <c r="G393" i="22"/>
  <c r="M41" i="16"/>
  <c r="B863" i="22"/>
  <c r="M104" i="16"/>
  <c r="D457" i="22"/>
  <c r="K42" i="13"/>
  <c r="K32" i="13"/>
  <c r="K94" i="14" s="1"/>
  <c r="K27" i="13"/>
  <c r="K41" i="13"/>
  <c r="K43" i="13"/>
  <c r="K38" i="13"/>
  <c r="K29" i="13"/>
  <c r="K92" i="14" s="1"/>
  <c r="K35" i="13"/>
  <c r="K97" i="14" s="1"/>
  <c r="K34" i="13"/>
  <c r="K96" i="14" s="1"/>
  <c r="K25" i="13"/>
  <c r="K89" i="14" s="1"/>
  <c r="K31" i="13"/>
  <c r="K93" i="14" s="1"/>
  <c r="K37" i="13"/>
  <c r="K28" i="13"/>
  <c r="K91" i="14" s="1"/>
  <c r="K39" i="13"/>
  <c r="K26" i="13"/>
  <c r="K90" i="14" s="1"/>
  <c r="K30" i="13"/>
  <c r="K40" i="13"/>
  <c r="K36" i="13"/>
  <c r="K33" i="13"/>
  <c r="K95" i="14" s="1"/>
  <c r="B799" i="22"/>
  <c r="M39" i="16"/>
  <c r="B111" i="22"/>
  <c r="C111" i="22" s="1"/>
  <c r="M17" i="16"/>
  <c r="C173" i="22"/>
  <c r="M57" i="16"/>
  <c r="N24" i="12"/>
  <c r="N53" i="13" s="1"/>
  <c r="N48" i="12"/>
  <c r="N62" i="15"/>
  <c r="N77" i="15" s="1"/>
  <c r="N63" i="12"/>
  <c r="N81" i="13" s="1"/>
  <c r="N66" i="12"/>
  <c r="N84" i="13" s="1"/>
  <c r="N45" i="12"/>
  <c r="N38" i="12"/>
  <c r="N67" i="13" s="1"/>
  <c r="N46" i="12"/>
  <c r="N67" i="15"/>
  <c r="N82" i="15" s="1"/>
  <c r="N65" i="12"/>
  <c r="N83" i="13" s="1"/>
  <c r="N74" i="12"/>
  <c r="N92" i="13" s="1"/>
  <c r="N27" i="12"/>
  <c r="N56" i="13" s="1"/>
  <c r="N33" i="12"/>
  <c r="N62" i="13" s="1"/>
  <c r="N39" i="12"/>
  <c r="N68" i="13" s="1"/>
  <c r="N99" i="12"/>
  <c r="N111" i="13" s="1"/>
  <c r="N80" i="12"/>
  <c r="N81" i="12"/>
  <c r="N68" i="12"/>
  <c r="N86" i="13" s="1"/>
  <c r="N97" i="12"/>
  <c r="N109" i="13" s="1"/>
  <c r="N63" i="15"/>
  <c r="N78" i="15" s="1"/>
  <c r="N67" i="12"/>
  <c r="N85" i="13" s="1"/>
  <c r="N43" i="12"/>
  <c r="N49" i="12"/>
  <c r="N26" i="12"/>
  <c r="N55" i="13" s="1"/>
  <c r="N119" i="12"/>
  <c r="N125" i="13" s="1"/>
  <c r="N123" i="12"/>
  <c r="N129" i="13" s="1"/>
  <c r="N35" i="12"/>
  <c r="N64" i="13" s="1"/>
  <c r="N10" i="15" s="1"/>
  <c r="N22" i="15" s="1"/>
  <c r="N41" i="12"/>
  <c r="N70" i="13" s="1"/>
  <c r="N47" i="12"/>
  <c r="N62" i="12"/>
  <c r="N80" i="13" s="1"/>
  <c r="N82" i="12"/>
  <c r="N101" i="12"/>
  <c r="N113" i="13" s="1"/>
  <c r="N125" i="12"/>
  <c r="N105" i="12"/>
  <c r="N32" i="12"/>
  <c r="N61" i="13" s="1"/>
  <c r="N66" i="15"/>
  <c r="N81" i="15" s="1"/>
  <c r="N61" i="12"/>
  <c r="N79" i="13" s="1"/>
  <c r="N77" i="12"/>
  <c r="N73" i="12"/>
  <c r="N91" i="13" s="1"/>
  <c r="N42" i="12"/>
  <c r="N121" i="12"/>
  <c r="N127" i="13" s="1"/>
  <c r="N104" i="12"/>
  <c r="N79" i="12"/>
  <c r="N23" i="12"/>
  <c r="N52" i="13" s="1"/>
  <c r="N71" i="12"/>
  <c r="N89" i="13" s="1"/>
  <c r="N126" i="12"/>
  <c r="N69" i="12"/>
  <c r="N87" i="13" s="1"/>
  <c r="N75" i="12"/>
  <c r="N103" i="12"/>
  <c r="N115" i="13" s="1"/>
  <c r="N40" i="12"/>
  <c r="N69" i="13" s="1"/>
  <c r="N70" i="12"/>
  <c r="N88" i="13" s="1"/>
  <c r="N102" i="12"/>
  <c r="N114" i="13" s="1"/>
  <c r="N76" i="12"/>
  <c r="N124" i="12"/>
  <c r="N29" i="12"/>
  <c r="N58" i="13" s="1"/>
  <c r="N11" i="13"/>
  <c r="N28" i="12"/>
  <c r="N57" i="13" s="1"/>
  <c r="N34" i="12"/>
  <c r="N63" i="13" s="1"/>
  <c r="N9" i="15" s="1"/>
  <c r="N21" i="15" s="1"/>
  <c r="N94" i="12"/>
  <c r="N106" i="13" s="1"/>
  <c r="N64" i="15"/>
  <c r="N79" i="15" s="1"/>
  <c r="N78" i="12"/>
  <c r="N122" i="12"/>
  <c r="N128" i="13" s="1"/>
  <c r="N36" i="12"/>
  <c r="N65" i="13" s="1"/>
  <c r="N11" i="15" s="1"/>
  <c r="N23" i="15" s="1"/>
  <c r="N72" i="12"/>
  <c r="N90" i="13" s="1"/>
  <c r="N64" i="12"/>
  <c r="N82" i="13" s="1"/>
  <c r="N65" i="15"/>
  <c r="N80" i="15" s="1"/>
  <c r="N98" i="12"/>
  <c r="N110" i="13" s="1"/>
  <c r="N44" i="12"/>
  <c r="N25" i="12"/>
  <c r="N54" i="13" s="1"/>
  <c r="N127" i="12"/>
  <c r="N95" i="12"/>
  <c r="N107" i="13" s="1"/>
  <c r="N37" i="12"/>
  <c r="N66" i="13" s="1"/>
  <c r="N100" i="12"/>
  <c r="N112" i="13" s="1"/>
  <c r="N31" i="12"/>
  <c r="N60" i="13" s="1"/>
  <c r="N107" i="12"/>
  <c r="N30" i="12"/>
  <c r="N59" i="13" s="1"/>
  <c r="N106" i="12"/>
  <c r="N120" i="12"/>
  <c r="N126" i="13" s="1"/>
  <c r="N96" i="12"/>
  <c r="N108" i="13" s="1"/>
  <c r="M39" i="12"/>
  <c r="M68" i="13" s="1"/>
  <c r="M37" i="12"/>
  <c r="M66" i="13" s="1"/>
  <c r="M43" i="12"/>
  <c r="M75" i="12"/>
  <c r="M33" i="12"/>
  <c r="M62" i="13" s="1"/>
  <c r="M31" i="12"/>
  <c r="M60" i="13" s="1"/>
  <c r="M29" i="12"/>
  <c r="M58" i="13" s="1"/>
  <c r="M35" i="12"/>
  <c r="M64" i="13" s="1"/>
  <c r="M10" i="15" s="1"/>
  <c r="M22" i="15" s="1"/>
  <c r="M119" i="12"/>
  <c r="M125" i="13" s="1"/>
  <c r="M81" i="12"/>
  <c r="M23" i="12"/>
  <c r="M52" i="13" s="1"/>
  <c r="M96" i="12"/>
  <c r="M108" i="13" s="1"/>
  <c r="M27" i="12"/>
  <c r="M56" i="13" s="1"/>
  <c r="M99" i="12"/>
  <c r="M111" i="13" s="1"/>
  <c r="M105" i="12"/>
  <c r="M106" i="12"/>
  <c r="M103" i="12"/>
  <c r="M115" i="13" s="1"/>
  <c r="M82" i="12"/>
  <c r="M65" i="15"/>
  <c r="M80" i="15" s="1"/>
  <c r="M95" i="12"/>
  <c r="M107" i="13" s="1"/>
  <c r="M97" i="12"/>
  <c r="M109" i="13" s="1"/>
  <c r="M79" i="12"/>
  <c r="M107" i="12"/>
  <c r="M49" i="12"/>
  <c r="M62" i="12"/>
  <c r="M80" i="13" s="1"/>
  <c r="M101" i="12"/>
  <c r="M113" i="13" s="1"/>
  <c r="M80" i="12"/>
  <c r="M124" i="12"/>
  <c r="M76" i="12"/>
  <c r="M100" i="12"/>
  <c r="M112" i="13" s="1"/>
  <c r="M123" i="12"/>
  <c r="M129" i="13" s="1"/>
  <c r="M72" i="12"/>
  <c r="M90" i="13" s="1"/>
  <c r="M74" i="12"/>
  <c r="M92" i="13" s="1"/>
  <c r="M121" i="12"/>
  <c r="M127" i="13" s="1"/>
  <c r="M70" i="12"/>
  <c r="M88" i="13" s="1"/>
  <c r="M73" i="12"/>
  <c r="M91" i="13" s="1"/>
  <c r="M126" i="12"/>
  <c r="M122" i="12"/>
  <c r="M128" i="13" s="1"/>
  <c r="M61" i="12"/>
  <c r="M79" i="13" s="1"/>
  <c r="M65" i="12"/>
  <c r="M83" i="13" s="1"/>
  <c r="M67" i="12"/>
  <c r="M85" i="13" s="1"/>
  <c r="M102" i="12"/>
  <c r="M114" i="13" s="1"/>
  <c r="M125" i="12"/>
  <c r="M94" i="12"/>
  <c r="M106" i="13" s="1"/>
  <c r="M71" i="12"/>
  <c r="M89" i="13" s="1"/>
  <c r="M69" i="12"/>
  <c r="M87" i="13" s="1"/>
  <c r="M104" i="12"/>
  <c r="M78" i="12"/>
  <c r="M120" i="12"/>
  <c r="M126" i="13" s="1"/>
  <c r="M64" i="15"/>
  <c r="M79" i="15" s="1"/>
  <c r="M62" i="15"/>
  <c r="M77" i="15" s="1"/>
  <c r="M66" i="12"/>
  <c r="M84" i="13" s="1"/>
  <c r="M68" i="12"/>
  <c r="M86" i="13" s="1"/>
  <c r="M44" i="12"/>
  <c r="M63" i="15"/>
  <c r="M78" i="15" s="1"/>
  <c r="M48" i="12"/>
  <c r="M67" i="15"/>
  <c r="M82" i="15" s="1"/>
  <c r="M63" i="12"/>
  <c r="M81" i="13" s="1"/>
  <c r="M41" i="12"/>
  <c r="M70" i="13" s="1"/>
  <c r="M42" i="12"/>
  <c r="M127" i="12"/>
  <c r="M28" i="12"/>
  <c r="M57" i="13" s="1"/>
  <c r="M30" i="12"/>
  <c r="M59" i="13" s="1"/>
  <c r="M45" i="12"/>
  <c r="M38" i="12"/>
  <c r="M67" i="13" s="1"/>
  <c r="M36" i="12"/>
  <c r="M65" i="13" s="1"/>
  <c r="M11" i="15" s="1"/>
  <c r="M23" i="15" s="1"/>
  <c r="M40" i="12"/>
  <c r="M69" i="13" s="1"/>
  <c r="M34" i="12"/>
  <c r="M63" i="13" s="1"/>
  <c r="M9" i="15" s="1"/>
  <c r="M21" i="15" s="1"/>
  <c r="M77" i="12"/>
  <c r="M25" i="12"/>
  <c r="M54" i="13" s="1"/>
  <c r="M11" i="13"/>
  <c r="M66" i="15"/>
  <c r="M81" i="15" s="1"/>
  <c r="M47" i="12"/>
  <c r="M46" i="12"/>
  <c r="M32" i="12"/>
  <c r="M61" i="13" s="1"/>
  <c r="M26" i="12"/>
  <c r="M55" i="13" s="1"/>
  <c r="M64" i="12"/>
  <c r="M82" i="13" s="1"/>
  <c r="M98" i="12"/>
  <c r="M110" i="13" s="1"/>
  <c r="M24" i="12"/>
  <c r="M53" i="13" s="1"/>
  <c r="E744" i="22"/>
  <c r="H744" i="22" s="1"/>
  <c r="V151" i="16"/>
  <c r="D143" i="10"/>
  <c r="B587" i="22"/>
  <c r="C587" i="22" s="1"/>
  <c r="U25" i="23" s="1"/>
  <c r="V32" i="16"/>
  <c r="W149" i="16"/>
  <c r="C681" i="22"/>
  <c r="D681" i="22" s="1"/>
  <c r="V28" i="23" s="1"/>
  <c r="D617" i="22"/>
  <c r="C617" i="22"/>
  <c r="B617" i="22"/>
  <c r="V33" i="16"/>
  <c r="V71" i="16"/>
  <c r="V109" i="16"/>
  <c r="E467" i="22"/>
  <c r="I467" i="22" s="1"/>
  <c r="W142" i="16"/>
  <c r="R62" i="15"/>
  <c r="R77" i="15" s="1"/>
  <c r="R28" i="12"/>
  <c r="R57" i="13" s="1"/>
  <c r="R25" i="12"/>
  <c r="R54" i="13" s="1"/>
  <c r="R67" i="12"/>
  <c r="R85" i="13" s="1"/>
  <c r="R81" i="12"/>
  <c r="R66" i="15"/>
  <c r="R81" i="15" s="1"/>
  <c r="R26" i="12"/>
  <c r="R55" i="13" s="1"/>
  <c r="R23" i="12"/>
  <c r="R52" i="13" s="1"/>
  <c r="R125" i="12"/>
  <c r="R64" i="12"/>
  <c r="R82" i="13" s="1"/>
  <c r="R64" i="15"/>
  <c r="R79" i="15" s="1"/>
  <c r="R24" i="12"/>
  <c r="R53" i="13" s="1"/>
  <c r="R124" i="12"/>
  <c r="R77" i="12"/>
  <c r="R66" i="12"/>
  <c r="R84" i="13" s="1"/>
  <c r="R67" i="15"/>
  <c r="R82" i="15" s="1"/>
  <c r="R11" i="13"/>
  <c r="R65" i="15"/>
  <c r="R80" i="15" s="1"/>
  <c r="R49" i="12"/>
  <c r="R126" i="12"/>
  <c r="R127" i="12"/>
  <c r="R63" i="12"/>
  <c r="R81" i="13" s="1"/>
  <c r="R63" i="15"/>
  <c r="R78" i="15" s="1"/>
  <c r="R47" i="12"/>
  <c r="R105" i="12"/>
  <c r="R80" i="12"/>
  <c r="R119" i="12"/>
  <c r="R125" i="13" s="1"/>
  <c r="R48" i="12"/>
  <c r="R45" i="12"/>
  <c r="R78" i="12"/>
  <c r="R76" i="12"/>
  <c r="R65" i="12"/>
  <c r="R83" i="13" s="1"/>
  <c r="R46" i="12"/>
  <c r="R44" i="12"/>
  <c r="R41" i="12"/>
  <c r="R70" i="13" s="1"/>
  <c r="R96" i="12"/>
  <c r="R108" i="13" s="1"/>
  <c r="R121" i="12"/>
  <c r="R127" i="13" s="1"/>
  <c r="R62" i="12"/>
  <c r="R80" i="13" s="1"/>
  <c r="R42" i="12"/>
  <c r="R39" i="12"/>
  <c r="R68" i="13" s="1"/>
  <c r="R73" i="12"/>
  <c r="R91" i="13" s="1"/>
  <c r="R75" i="12"/>
  <c r="R94" i="12"/>
  <c r="R106" i="13" s="1"/>
  <c r="R40" i="12"/>
  <c r="R69" i="13" s="1"/>
  <c r="R37" i="12"/>
  <c r="R66" i="13" s="1"/>
  <c r="R74" i="12"/>
  <c r="R92" i="13" s="1"/>
  <c r="R72" i="12"/>
  <c r="R90" i="13" s="1"/>
  <c r="R120" i="12"/>
  <c r="R126" i="13" s="1"/>
  <c r="R38" i="12"/>
  <c r="R67" i="13" s="1"/>
  <c r="R36" i="12"/>
  <c r="R65" i="13" s="1"/>
  <c r="R11" i="15" s="1"/>
  <c r="R23" i="15" s="1"/>
  <c r="R71" i="12"/>
  <c r="R89" i="13" s="1"/>
  <c r="R101" i="12"/>
  <c r="R113" i="13" s="1"/>
  <c r="R68" i="12"/>
  <c r="R86" i="13" s="1"/>
  <c r="R43" i="12"/>
  <c r="R82" i="12"/>
  <c r="R123" i="12"/>
  <c r="R129" i="13" s="1"/>
  <c r="R95" i="12"/>
  <c r="R107" i="13" s="1"/>
  <c r="R33" i="12"/>
  <c r="R62" i="13" s="1"/>
  <c r="R34" i="12"/>
  <c r="R63" i="13" s="1"/>
  <c r="R9" i="15" s="1"/>
  <c r="R21" i="15" s="1"/>
  <c r="R99" i="12"/>
  <c r="R111" i="13" s="1"/>
  <c r="R98" i="12"/>
  <c r="R110" i="13" s="1"/>
  <c r="R35" i="12"/>
  <c r="R64" i="13" s="1"/>
  <c r="R10" i="15" s="1"/>
  <c r="R22" i="15" s="1"/>
  <c r="R102" i="12"/>
  <c r="R114" i="13" s="1"/>
  <c r="R97" i="12"/>
  <c r="R109" i="13" s="1"/>
  <c r="R70" i="12"/>
  <c r="R88" i="13" s="1"/>
  <c r="R79" i="12"/>
  <c r="R31" i="12"/>
  <c r="R60" i="13" s="1"/>
  <c r="R32" i="12"/>
  <c r="R61" i="13" s="1"/>
  <c r="R100" i="12"/>
  <c r="R112" i="13" s="1"/>
  <c r="R27" i="12"/>
  <c r="R56" i="13" s="1"/>
  <c r="R69" i="12"/>
  <c r="R87" i="13" s="1"/>
  <c r="R104" i="12"/>
  <c r="R103" i="12"/>
  <c r="R115" i="13" s="1"/>
  <c r="R122" i="12"/>
  <c r="R128" i="13" s="1"/>
  <c r="R106" i="12"/>
  <c r="R107" i="12"/>
  <c r="R29" i="12"/>
  <c r="R58" i="13" s="1"/>
  <c r="R61" i="12"/>
  <c r="R79" i="13" s="1"/>
  <c r="R30" i="12"/>
  <c r="R59" i="13" s="1"/>
  <c r="S25" i="12"/>
  <c r="S54" i="13" s="1"/>
  <c r="S97" i="12"/>
  <c r="S109" i="13" s="1"/>
  <c r="S80" i="12"/>
  <c r="S70" i="12"/>
  <c r="S88" i="13" s="1"/>
  <c r="S49" i="12"/>
  <c r="S123" i="12"/>
  <c r="S129" i="13" s="1"/>
  <c r="S75" i="12"/>
  <c r="S94" i="12"/>
  <c r="S106" i="13" s="1"/>
  <c r="S44" i="12"/>
  <c r="S96" i="12"/>
  <c r="S108" i="13" s="1"/>
  <c r="S64" i="12"/>
  <c r="S82" i="13" s="1"/>
  <c r="S27" i="12"/>
  <c r="S56" i="13" s="1"/>
  <c r="S76" i="12"/>
  <c r="S69" i="12"/>
  <c r="S87" i="13" s="1"/>
  <c r="S39" i="12"/>
  <c r="S68" i="13" s="1"/>
  <c r="S72" i="12"/>
  <c r="S90" i="13" s="1"/>
  <c r="S81" i="12"/>
  <c r="S62" i="15"/>
  <c r="S77" i="15" s="1"/>
  <c r="S37" i="12"/>
  <c r="S66" i="13" s="1"/>
  <c r="S66" i="15"/>
  <c r="S81" i="15" s="1"/>
  <c r="S42" i="12"/>
  <c r="S107" i="12"/>
  <c r="S82" i="12"/>
  <c r="S119" i="12"/>
  <c r="S125" i="13" s="1"/>
  <c r="S33" i="12"/>
  <c r="S62" i="13" s="1"/>
  <c r="S101" i="12"/>
  <c r="S113" i="13" s="1"/>
  <c r="S124" i="12"/>
  <c r="S63" i="15"/>
  <c r="S78" i="15" s="1"/>
  <c r="S28" i="12"/>
  <c r="S57" i="13" s="1"/>
  <c r="S125" i="12"/>
  <c r="S120" i="12"/>
  <c r="S126" i="13" s="1"/>
  <c r="S38" i="12"/>
  <c r="S67" i="13" s="1"/>
  <c r="S98" i="12"/>
  <c r="S110" i="13" s="1"/>
  <c r="S71" i="12"/>
  <c r="S89" i="13" s="1"/>
  <c r="S23" i="12"/>
  <c r="S52" i="13" s="1"/>
  <c r="S78" i="12"/>
  <c r="S61" i="12"/>
  <c r="S79" i="13" s="1"/>
  <c r="S48" i="12"/>
  <c r="S32" i="12"/>
  <c r="S61" i="13" s="1"/>
  <c r="S47" i="12"/>
  <c r="S30" i="12"/>
  <c r="S59" i="13" s="1"/>
  <c r="S126" i="12"/>
  <c r="S106" i="12"/>
  <c r="S100" i="12"/>
  <c r="S112" i="13" s="1"/>
  <c r="S46" i="12"/>
  <c r="S104" i="12"/>
  <c r="S63" i="12"/>
  <c r="S81" i="13" s="1"/>
  <c r="S43" i="12"/>
  <c r="S121" i="12"/>
  <c r="S127" i="13" s="1"/>
  <c r="S73" i="12"/>
  <c r="S91" i="13" s="1"/>
  <c r="S64" i="15"/>
  <c r="S79" i="15" s="1"/>
  <c r="S26" i="12"/>
  <c r="S55" i="13" s="1"/>
  <c r="S68" i="12"/>
  <c r="S86" i="13" s="1"/>
  <c r="S62" i="12"/>
  <c r="S80" i="13" s="1"/>
  <c r="S36" i="12"/>
  <c r="S65" i="13" s="1"/>
  <c r="S11" i="15" s="1"/>
  <c r="S23" i="15" s="1"/>
  <c r="S103" i="12"/>
  <c r="S115" i="13" s="1"/>
  <c r="S99" i="12"/>
  <c r="S111" i="13" s="1"/>
  <c r="S45" i="12"/>
  <c r="S65" i="15"/>
  <c r="S80" i="15" s="1"/>
  <c r="S35" i="12"/>
  <c r="S64" i="13" s="1"/>
  <c r="S10" i="15" s="1"/>
  <c r="S22" i="15" s="1"/>
  <c r="S67" i="15"/>
  <c r="S82" i="15" s="1"/>
  <c r="S31" i="12"/>
  <c r="S60" i="13" s="1"/>
  <c r="S127" i="12"/>
  <c r="S74" i="12"/>
  <c r="S92" i="13" s="1"/>
  <c r="S102" i="12"/>
  <c r="S114" i="13" s="1"/>
  <c r="S34" i="12"/>
  <c r="S63" i="13" s="1"/>
  <c r="S9" i="15" s="1"/>
  <c r="S21" i="15" s="1"/>
  <c r="S105" i="12"/>
  <c r="S77" i="12"/>
  <c r="S65" i="12"/>
  <c r="S83" i="13" s="1"/>
  <c r="S79" i="12"/>
  <c r="S67" i="12"/>
  <c r="S85" i="13" s="1"/>
  <c r="S122" i="12"/>
  <c r="S128" i="13" s="1"/>
  <c r="S11" i="13"/>
  <c r="S40" i="12"/>
  <c r="S69" i="13" s="1"/>
  <c r="S95" i="12"/>
  <c r="S107" i="13" s="1"/>
  <c r="S66" i="12"/>
  <c r="S84" i="13" s="1"/>
  <c r="S41" i="12"/>
  <c r="S70" i="13" s="1"/>
  <c r="S29" i="12"/>
  <c r="S58" i="13" s="1"/>
  <c r="S24" i="12"/>
  <c r="S53" i="13" s="1"/>
  <c r="V31" i="16"/>
  <c r="B557" i="22"/>
  <c r="C557" i="22" s="1"/>
  <c r="V155" i="16"/>
  <c r="D147" i="10"/>
  <c r="E872" i="22"/>
  <c r="H872" i="22" s="1"/>
  <c r="D140" i="10"/>
  <c r="C648" i="22"/>
  <c r="D648" i="22" s="1"/>
  <c r="V148" i="16"/>
  <c r="V139" i="16"/>
  <c r="D131" i="10"/>
  <c r="E370" i="22"/>
  <c r="G370" i="22" s="1"/>
  <c r="U18" i="23" s="1"/>
  <c r="D130" i="10"/>
  <c r="V138" i="16"/>
  <c r="E338" i="22"/>
  <c r="G338" i="22" s="1"/>
  <c r="U17" i="23" s="1"/>
  <c r="D90" i="22"/>
  <c r="F90" i="22" s="1"/>
  <c r="D122" i="10"/>
  <c r="V130" i="16"/>
  <c r="C151" i="22"/>
  <c r="D151" i="22" s="1"/>
  <c r="W132" i="16"/>
  <c r="E435" i="22"/>
  <c r="I435" i="22" s="1"/>
  <c r="W141" i="16"/>
  <c r="W137" i="16"/>
  <c r="D307" i="22"/>
  <c r="F307" i="22" s="1"/>
  <c r="D183" i="22"/>
  <c r="F183" i="22" s="1"/>
  <c r="W133" i="16"/>
  <c r="D275" i="22"/>
  <c r="F275" i="22" s="1"/>
  <c r="W136" i="16"/>
  <c r="C713" i="22"/>
  <c r="E713" i="22" s="1"/>
  <c r="W150" i="16"/>
  <c r="D703" i="22"/>
  <c r="M219" i="16"/>
  <c r="C265" i="22"/>
  <c r="M60" i="16"/>
  <c r="D863" i="22"/>
  <c r="M117" i="16"/>
  <c r="M40" i="16"/>
  <c r="B831" i="22"/>
  <c r="E831" i="22" s="1"/>
  <c r="B703" i="22"/>
  <c r="E703" i="22" s="1"/>
  <c r="M36" i="16"/>
  <c r="M103" i="16"/>
  <c r="D425" i="22"/>
  <c r="M26" i="16"/>
  <c r="B393" i="22"/>
  <c r="M18" i="16"/>
  <c r="B141" i="22"/>
  <c r="M66" i="16"/>
  <c r="C457" i="22"/>
  <c r="B767" i="22"/>
  <c r="M38" i="16"/>
  <c r="M210" i="16"/>
  <c r="G425" i="22"/>
  <c r="M115" i="16"/>
  <c r="D799" i="22"/>
  <c r="B548" i="22"/>
  <c r="C548" i="22" s="1"/>
  <c r="M31" i="16"/>
  <c r="K95" i="13"/>
  <c r="M19" i="16"/>
  <c r="B173" i="22"/>
  <c r="E173" i="22" s="1"/>
  <c r="E39" i="18"/>
  <c r="E133" i="18" s="1"/>
  <c r="C304" i="18" s="1"/>
  <c r="G41" i="18"/>
  <c r="G135" i="18" s="1"/>
  <c r="C360" i="18" s="1"/>
  <c r="D35" i="18"/>
  <c r="D129" i="18" s="1"/>
  <c r="C273" i="18" s="1"/>
  <c r="D42" i="18"/>
  <c r="D136" i="18" s="1"/>
  <c r="C280" i="18" s="1"/>
  <c r="D49" i="18"/>
  <c r="D143" i="18" s="1"/>
  <c r="C287" i="18" s="1"/>
  <c r="G43" i="18"/>
  <c r="G137" i="18" s="1"/>
  <c r="C362" i="18" s="1"/>
  <c r="D48" i="18"/>
  <c r="D142" i="18" s="1"/>
  <c r="C286" i="18" s="1"/>
  <c r="F38" i="18"/>
  <c r="F132" i="18" s="1"/>
  <c r="C330" i="18" s="1"/>
  <c r="D34" i="18"/>
  <c r="D128" i="18" s="1"/>
  <c r="C272" i="18" s="1"/>
  <c r="C39" i="18"/>
  <c r="C133" i="18" s="1"/>
  <c r="C250" i="18" s="1"/>
  <c r="F50" i="18"/>
  <c r="F144" i="18" s="1"/>
  <c r="C342" i="18" s="1"/>
  <c r="F37" i="18"/>
  <c r="F131" i="18" s="1"/>
  <c r="C329" i="18" s="1"/>
  <c r="D54" i="18"/>
  <c r="G42" i="18"/>
  <c r="G136" i="18" s="1"/>
  <c r="C361" i="18" s="1"/>
  <c r="C36" i="18"/>
  <c r="C130" i="18" s="1"/>
  <c r="C247" i="18" s="1"/>
  <c r="G52" i="18"/>
  <c r="G146" i="18" s="1"/>
  <c r="C371" i="18" s="1"/>
  <c r="G38" i="18"/>
  <c r="G132" i="18" s="1"/>
  <c r="C357" i="18" s="1"/>
  <c r="G51" i="18"/>
  <c r="G145" i="18" s="1"/>
  <c r="C370" i="18" s="1"/>
  <c r="G44" i="18"/>
  <c r="G138" i="18" s="1"/>
  <c r="C363" i="18" s="1"/>
  <c r="D37" i="18"/>
  <c r="D131" i="18" s="1"/>
  <c r="C275" i="18" s="1"/>
  <c r="G37" i="18"/>
  <c r="G131" i="18" s="1"/>
  <c r="C356" i="18" s="1"/>
  <c r="D40" i="18"/>
  <c r="D134" i="18" s="1"/>
  <c r="C278" i="18" s="1"/>
  <c r="E48" i="18"/>
  <c r="E142" i="18" s="1"/>
  <c r="C313" i="18" s="1"/>
  <c r="G54" i="18"/>
  <c r="F49" i="18"/>
  <c r="F143" i="18" s="1"/>
  <c r="C341" i="18" s="1"/>
  <c r="G53" i="18"/>
  <c r="G36" i="18"/>
  <c r="G130" i="18" s="1"/>
  <c r="C355" i="18" s="1"/>
  <c r="F41" i="18"/>
  <c r="F135" i="18" s="1"/>
  <c r="C333" i="18" s="1"/>
  <c r="D59" i="18"/>
  <c r="G40" i="18"/>
  <c r="G134" i="18" s="1"/>
  <c r="C359" i="18" s="1"/>
  <c r="F56" i="18"/>
  <c r="F150" i="18" s="1"/>
  <c r="C348" i="18" s="1"/>
  <c r="D55" i="18"/>
  <c r="G39" i="18"/>
  <c r="G133" i="18" s="1"/>
  <c r="C358" i="18" s="1"/>
  <c r="D57" i="18"/>
  <c r="C59" i="18"/>
  <c r="F59" i="18"/>
  <c r="F153" i="18" s="1"/>
  <c r="C351" i="18" s="1"/>
  <c r="D36" i="18"/>
  <c r="D130" i="18" s="1"/>
  <c r="C274" i="18" s="1"/>
  <c r="F51" i="18"/>
  <c r="F145" i="18" s="1"/>
  <c r="C343" i="18" s="1"/>
  <c r="F54" i="18"/>
  <c r="F148" i="18" s="1"/>
  <c r="C346" i="18" s="1"/>
  <c r="D38" i="18"/>
  <c r="D132" i="18" s="1"/>
  <c r="C276" i="18" s="1"/>
  <c r="G35" i="18"/>
  <c r="G129" i="18" s="1"/>
  <c r="C354" i="18" s="1"/>
  <c r="F42" i="18"/>
  <c r="F136" i="18" s="1"/>
  <c r="C334" i="18" s="1"/>
  <c r="F35" i="18"/>
  <c r="F129" i="18" s="1"/>
  <c r="C327" i="18" s="1"/>
  <c r="E51" i="18"/>
  <c r="E145" i="18" s="1"/>
  <c r="C316" i="18" s="1"/>
  <c r="F44" i="18"/>
  <c r="F138" i="18" s="1"/>
  <c r="C336" i="18" s="1"/>
  <c r="F53" i="18"/>
  <c r="F147" i="18" s="1"/>
  <c r="C345" i="18" s="1"/>
  <c r="C48" i="18"/>
  <c r="C142" i="18" s="1"/>
  <c r="C259" i="18" s="1"/>
  <c r="E49" i="18"/>
  <c r="E143" i="18" s="1"/>
  <c r="C314" i="18" s="1"/>
  <c r="F58" i="18"/>
  <c r="F152" i="18" s="1"/>
  <c r="C350" i="18" s="1"/>
  <c r="F43" i="18"/>
  <c r="F137" i="18" s="1"/>
  <c r="C335" i="18" s="1"/>
  <c r="F34" i="18"/>
  <c r="F128" i="18" s="1"/>
  <c r="C326" i="18" s="1"/>
  <c r="F55" i="18"/>
  <c r="F149" i="18" s="1"/>
  <c r="C347" i="18" s="1"/>
  <c r="F36" i="18"/>
  <c r="F130" i="18" s="1"/>
  <c r="C328" i="18" s="1"/>
  <c r="G48" i="18"/>
  <c r="G142" i="18" s="1"/>
  <c r="C367" i="18" s="1"/>
  <c r="D53" i="18"/>
  <c r="F39" i="18"/>
  <c r="F133" i="18" s="1"/>
  <c r="C331" i="18" s="1"/>
  <c r="C51" i="18"/>
  <c r="C145" i="18" s="1"/>
  <c r="C262" i="18" s="1"/>
  <c r="C53" i="18"/>
  <c r="G34" i="18"/>
  <c r="G128" i="18" s="1"/>
  <c r="C353" i="18" s="1"/>
  <c r="F60" i="18"/>
  <c r="F154" i="18" s="1"/>
  <c r="C352" i="18" s="1"/>
  <c r="G50" i="18"/>
  <c r="G144" i="18" s="1"/>
  <c r="C369" i="18" s="1"/>
  <c r="E36" i="18"/>
  <c r="E130" i="18" s="1"/>
  <c r="C301" i="18" s="1"/>
  <c r="G49" i="18"/>
  <c r="G143" i="18" s="1"/>
  <c r="C368" i="18" s="1"/>
  <c r="E52" i="18"/>
  <c r="E146" i="18" s="1"/>
  <c r="C317" i="18" s="1"/>
  <c r="D50" i="18"/>
  <c r="D144" i="18" s="1"/>
  <c r="C288" i="18" s="1"/>
  <c r="C37" i="18"/>
  <c r="C131" i="18" s="1"/>
  <c r="C248" i="18" s="1"/>
  <c r="C55" i="18"/>
  <c r="F40" i="18"/>
  <c r="F134" i="18" s="1"/>
  <c r="C332" i="18" s="1"/>
  <c r="F48" i="18"/>
  <c r="F142" i="18" s="1"/>
  <c r="C340" i="18" s="1"/>
  <c r="E50" i="18"/>
  <c r="E144" i="18" s="1"/>
  <c r="C315" i="18" s="1"/>
  <c r="C49" i="18"/>
  <c r="C143" i="18" s="1"/>
  <c r="C260" i="18" s="1"/>
  <c r="C57" i="18"/>
  <c r="D51" i="18"/>
  <c r="D145" i="18" s="1"/>
  <c r="C289" i="18" s="1"/>
  <c r="C34" i="18"/>
  <c r="C128" i="18" s="1"/>
  <c r="C245" i="18" s="1"/>
  <c r="D41" i="18"/>
  <c r="D135" i="18" s="1"/>
  <c r="C279" i="18" s="1"/>
  <c r="C50" i="18"/>
  <c r="C144" i="18" s="1"/>
  <c r="C261" i="18" s="1"/>
  <c r="D39" i="18"/>
  <c r="D133" i="18" s="1"/>
  <c r="C277" i="18" s="1"/>
  <c r="F57" i="18"/>
  <c r="F151" i="18" s="1"/>
  <c r="C349" i="18" s="1"/>
  <c r="F52" i="18"/>
  <c r="F146" i="18" s="1"/>
  <c r="C344" i="18" s="1"/>
  <c r="C54" i="18"/>
  <c r="M75" i="16"/>
  <c r="C735" i="22"/>
  <c r="B518" i="22"/>
  <c r="C518" i="22" s="1"/>
  <c r="K94" i="13"/>
  <c r="M30" i="16"/>
  <c r="M79" i="16"/>
  <c r="C863" i="22"/>
  <c r="B527" i="22"/>
  <c r="C527" i="22" s="1"/>
  <c r="V30" i="16"/>
  <c r="D138" i="10"/>
  <c r="C776" i="22"/>
  <c r="E776" i="22" s="1"/>
  <c r="D144" i="10"/>
  <c r="V152" i="16"/>
  <c r="D182" i="22"/>
  <c r="F182" i="22" s="1"/>
  <c r="V133" i="16"/>
  <c r="D125" i="10"/>
  <c r="D133" i="10"/>
  <c r="E434" i="22"/>
  <c r="I434" i="22" s="1"/>
  <c r="V141" i="16"/>
  <c r="D128" i="10"/>
  <c r="D274" i="22"/>
  <c r="F274" i="22" s="1"/>
  <c r="V136" i="16"/>
  <c r="D136" i="10"/>
  <c r="E873" i="22"/>
  <c r="H873" i="22" s="1"/>
  <c r="W155" i="16"/>
  <c r="C59" i="22"/>
  <c r="D59" i="22" s="1"/>
  <c r="W129" i="16"/>
  <c r="W139" i="16"/>
  <c r="E371" i="22"/>
  <c r="G371" i="22" s="1"/>
  <c r="V18" i="23" s="1"/>
  <c r="W148" i="16"/>
  <c r="C649" i="22"/>
  <c r="D649" i="22" s="1"/>
  <c r="W135" i="16"/>
  <c r="D243" i="22"/>
  <c r="F243" i="22" s="1"/>
  <c r="M109" i="16"/>
  <c r="K130" i="13"/>
  <c r="D608" i="22"/>
  <c r="B203" i="22"/>
  <c r="C203" i="22" s="1"/>
  <c r="M20" i="16"/>
  <c r="C81" i="22"/>
  <c r="M54" i="16"/>
  <c r="M15" i="16"/>
  <c r="B49" i="22"/>
  <c r="C608" i="22"/>
  <c r="K116" i="13"/>
  <c r="M71" i="16"/>
  <c r="M24" i="16"/>
  <c r="B329" i="22"/>
  <c r="D361" i="22"/>
  <c r="M101" i="16"/>
  <c r="M28" i="16"/>
  <c r="B457" i="22"/>
  <c r="C233" i="22"/>
  <c r="M59" i="16"/>
  <c r="B488" i="22"/>
  <c r="C488" i="22" s="1"/>
  <c r="M29" i="16"/>
  <c r="K93" i="13"/>
  <c r="P64" i="15"/>
  <c r="P79" i="15" s="1"/>
  <c r="P48" i="12"/>
  <c r="P101" i="12"/>
  <c r="P113" i="13" s="1"/>
  <c r="P105" i="12"/>
  <c r="P64" i="12"/>
  <c r="P82" i="13" s="1"/>
  <c r="P62" i="15"/>
  <c r="P77" i="15" s="1"/>
  <c r="P46" i="12"/>
  <c r="P97" i="12"/>
  <c r="P109" i="13" s="1"/>
  <c r="P103" i="12"/>
  <c r="P115" i="13" s="1"/>
  <c r="P95" i="12"/>
  <c r="P107" i="13" s="1"/>
  <c r="P49" i="12"/>
  <c r="P44" i="12"/>
  <c r="P123" i="12"/>
  <c r="P129" i="13" s="1"/>
  <c r="P81" i="12"/>
  <c r="P71" i="12"/>
  <c r="P89" i="13" s="1"/>
  <c r="P47" i="12"/>
  <c r="P42" i="12"/>
  <c r="P102" i="12"/>
  <c r="P114" i="13" s="1"/>
  <c r="P121" i="12"/>
  <c r="P127" i="13" s="1"/>
  <c r="P65" i="12"/>
  <c r="P83" i="13" s="1"/>
  <c r="P45" i="12"/>
  <c r="P40" i="12"/>
  <c r="P69" i="13" s="1"/>
  <c r="P107" i="12"/>
  <c r="P106" i="12"/>
  <c r="P70" i="12"/>
  <c r="P88" i="13" s="1"/>
  <c r="P43" i="12"/>
  <c r="P38" i="12"/>
  <c r="P67" i="13" s="1"/>
  <c r="P78" i="12"/>
  <c r="P96" i="12"/>
  <c r="P108" i="13" s="1"/>
  <c r="P100" i="12"/>
  <c r="P112" i="13" s="1"/>
  <c r="P41" i="12"/>
  <c r="P70" i="13" s="1"/>
  <c r="P36" i="12"/>
  <c r="P65" i="13" s="1"/>
  <c r="P11" i="15" s="1"/>
  <c r="P23" i="15" s="1"/>
  <c r="P72" i="12"/>
  <c r="P90" i="13" s="1"/>
  <c r="P127" i="12"/>
  <c r="P99" i="12"/>
  <c r="P111" i="13" s="1"/>
  <c r="P39" i="12"/>
  <c r="P68" i="13" s="1"/>
  <c r="P34" i="12"/>
  <c r="P63" i="13" s="1"/>
  <c r="P9" i="15" s="1"/>
  <c r="P21" i="15" s="1"/>
  <c r="P77" i="12"/>
  <c r="P126" i="12"/>
  <c r="P119" i="12"/>
  <c r="P125" i="13" s="1"/>
  <c r="P37" i="12"/>
  <c r="P66" i="13" s="1"/>
  <c r="P32" i="12"/>
  <c r="P61" i="13" s="1"/>
  <c r="P73" i="12"/>
  <c r="P91" i="13" s="1"/>
  <c r="P68" i="12"/>
  <c r="P86" i="13" s="1"/>
  <c r="P62" i="12"/>
  <c r="P80" i="13" s="1"/>
  <c r="P35" i="12"/>
  <c r="P64" i="13" s="1"/>
  <c r="P10" i="15" s="1"/>
  <c r="P22" i="15" s="1"/>
  <c r="P30" i="12"/>
  <c r="P59" i="13" s="1"/>
  <c r="P124" i="12"/>
  <c r="P98" i="12"/>
  <c r="P110" i="13" s="1"/>
  <c r="P94" i="12"/>
  <c r="P106" i="13" s="1"/>
  <c r="P33" i="12"/>
  <c r="P62" i="13" s="1"/>
  <c r="P28" i="12"/>
  <c r="P57" i="13" s="1"/>
  <c r="P76" i="12"/>
  <c r="P82" i="12"/>
  <c r="P120" i="12"/>
  <c r="P126" i="13" s="1"/>
  <c r="P31" i="12"/>
  <c r="P60" i="13" s="1"/>
  <c r="P26" i="12"/>
  <c r="P55" i="13" s="1"/>
  <c r="P74" i="12"/>
  <c r="P92" i="13" s="1"/>
  <c r="P125" i="12"/>
  <c r="P29" i="12"/>
  <c r="P58" i="13" s="1"/>
  <c r="P65" i="15"/>
  <c r="P80" i="15" s="1"/>
  <c r="P63" i="12"/>
  <c r="P81" i="13" s="1"/>
  <c r="P75" i="12"/>
  <c r="P79" i="12"/>
  <c r="P69" i="12"/>
  <c r="P87" i="13" s="1"/>
  <c r="P23" i="12"/>
  <c r="P52" i="13" s="1"/>
  <c r="P24" i="12"/>
  <c r="P53" i="13" s="1"/>
  <c r="P27" i="12"/>
  <c r="P56" i="13" s="1"/>
  <c r="P63" i="15"/>
  <c r="P78" i="15" s="1"/>
  <c r="P66" i="12"/>
  <c r="P84" i="13" s="1"/>
  <c r="P80" i="12"/>
  <c r="P104" i="12"/>
  <c r="P122" i="12"/>
  <c r="P128" i="13" s="1"/>
  <c r="P11" i="13"/>
  <c r="P25" i="12"/>
  <c r="P54" i="13" s="1"/>
  <c r="P66" i="15"/>
  <c r="P81" i="15" s="1"/>
  <c r="P61" i="12"/>
  <c r="P79" i="13" s="1"/>
  <c r="P67" i="15"/>
  <c r="P82" i="15" s="1"/>
  <c r="P67" i="12"/>
  <c r="P85" i="13" s="1"/>
  <c r="Q65" i="15"/>
  <c r="Q80" i="15" s="1"/>
  <c r="Q38" i="12"/>
  <c r="Q67" i="13" s="1"/>
  <c r="Q24" i="12"/>
  <c r="Q53" i="13" s="1"/>
  <c r="Q76" i="12"/>
  <c r="Q66" i="15"/>
  <c r="Q81" i="15" s="1"/>
  <c r="Q46" i="12"/>
  <c r="Q32" i="12"/>
  <c r="Q61" i="13" s="1"/>
  <c r="Q127" i="12"/>
  <c r="Q120" i="12"/>
  <c r="Q126" i="13" s="1"/>
  <c r="Q67" i="15"/>
  <c r="Q82" i="15" s="1"/>
  <c r="Q40" i="12"/>
  <c r="Q69" i="13" s="1"/>
  <c r="Q41" i="12"/>
  <c r="Q70" i="13" s="1"/>
  <c r="Q27" i="12"/>
  <c r="Q56" i="13" s="1"/>
  <c r="Q126" i="12"/>
  <c r="Q70" i="12"/>
  <c r="Q88" i="13" s="1"/>
  <c r="Q34" i="12"/>
  <c r="Q63" i="13" s="1"/>
  <c r="Q9" i="15" s="1"/>
  <c r="Q21" i="15" s="1"/>
  <c r="Q31" i="12"/>
  <c r="Q60" i="13" s="1"/>
  <c r="Q69" i="12"/>
  <c r="Q87" i="13" s="1"/>
  <c r="Q97" i="12"/>
  <c r="Q109" i="13" s="1"/>
  <c r="Q30" i="12"/>
  <c r="Q59" i="13" s="1"/>
  <c r="Q23" i="12"/>
  <c r="Q52" i="13" s="1"/>
  <c r="Q77" i="12"/>
  <c r="Q75" i="12"/>
  <c r="Q63" i="12"/>
  <c r="Q81" i="13" s="1"/>
  <c r="Q62" i="15"/>
  <c r="Q77" i="15" s="1"/>
  <c r="Q104" i="12"/>
  <c r="Q102" i="12"/>
  <c r="Q114" i="13" s="1"/>
  <c r="Q123" i="12"/>
  <c r="Q129" i="13" s="1"/>
  <c r="Q100" i="12"/>
  <c r="Q112" i="13" s="1"/>
  <c r="Q125" i="12"/>
  <c r="Q103" i="12"/>
  <c r="Q115" i="13" s="1"/>
  <c r="Q96" i="12"/>
  <c r="Q108" i="13" s="1"/>
  <c r="Q64" i="12"/>
  <c r="Q82" i="13" s="1"/>
  <c r="Q44" i="12"/>
  <c r="Q45" i="12"/>
  <c r="Q26" i="12"/>
  <c r="Q55" i="13" s="1"/>
  <c r="Q71" i="12"/>
  <c r="Q89" i="13" s="1"/>
  <c r="Q65" i="12"/>
  <c r="Q83" i="13" s="1"/>
  <c r="Q64" i="15"/>
  <c r="Q79" i="15" s="1"/>
  <c r="Q121" i="12"/>
  <c r="Q127" i="13" s="1"/>
  <c r="Q98" i="12"/>
  <c r="Q110" i="13" s="1"/>
  <c r="Q73" i="12"/>
  <c r="Q91" i="13" s="1"/>
  <c r="Q119" i="12"/>
  <c r="Q125" i="13" s="1"/>
  <c r="Q25" i="12"/>
  <c r="Q54" i="13" s="1"/>
  <c r="Q67" i="12"/>
  <c r="Q85" i="13" s="1"/>
  <c r="Q72" i="12"/>
  <c r="Q90" i="13" s="1"/>
  <c r="Q62" i="12"/>
  <c r="Q80" i="13" s="1"/>
  <c r="Q33" i="12"/>
  <c r="Q62" i="13" s="1"/>
  <c r="Q81" i="12"/>
  <c r="Q68" i="12"/>
  <c r="Q86" i="13" s="1"/>
  <c r="Q82" i="12"/>
  <c r="Q78" i="12"/>
  <c r="Q95" i="12"/>
  <c r="Q107" i="13" s="1"/>
  <c r="Q48" i="12"/>
  <c r="Q63" i="15"/>
  <c r="Q78" i="15" s="1"/>
  <c r="Q105" i="12"/>
  <c r="Q61" i="12"/>
  <c r="Q79" i="13" s="1"/>
  <c r="Q47" i="12"/>
  <c r="Q106" i="12"/>
  <c r="Q49" i="12"/>
  <c r="Q28" i="12"/>
  <c r="Q57" i="13" s="1"/>
  <c r="Q36" i="12"/>
  <c r="Q65" i="13" s="1"/>
  <c r="Q11" i="15" s="1"/>
  <c r="Q23" i="15" s="1"/>
  <c r="Q80" i="12"/>
  <c r="Q79" i="12"/>
  <c r="Q122" i="12"/>
  <c r="Q128" i="13" s="1"/>
  <c r="Q35" i="12"/>
  <c r="Q64" i="13" s="1"/>
  <c r="Q10" i="15" s="1"/>
  <c r="Q22" i="15" s="1"/>
  <c r="Q43" i="12"/>
  <c r="Q11" i="13"/>
  <c r="Q124" i="12"/>
  <c r="Q39" i="12"/>
  <c r="Q68" i="13" s="1"/>
  <c r="Q66" i="12"/>
  <c r="Q84" i="13" s="1"/>
  <c r="Q42" i="12"/>
  <c r="Q101" i="12"/>
  <c r="Q113" i="13" s="1"/>
  <c r="Q29" i="12"/>
  <c r="Q58" i="13" s="1"/>
  <c r="Q37" i="12"/>
  <c r="Q66" i="13" s="1"/>
  <c r="Q99" i="12"/>
  <c r="Q111" i="13" s="1"/>
  <c r="Q107" i="12"/>
  <c r="Q94" i="12"/>
  <c r="Q106" i="13" s="1"/>
  <c r="Q74" i="12"/>
  <c r="Q92" i="13" s="1"/>
  <c r="O107" i="12"/>
  <c r="O29" i="12"/>
  <c r="O58" i="13" s="1"/>
  <c r="O31" i="12"/>
  <c r="O60" i="13" s="1"/>
  <c r="O28" i="12"/>
  <c r="O57" i="13" s="1"/>
  <c r="O37" i="12"/>
  <c r="O66" i="13" s="1"/>
  <c r="O39" i="12"/>
  <c r="O68" i="13" s="1"/>
  <c r="O49" i="12"/>
  <c r="O123" i="12"/>
  <c r="O129" i="13" s="1"/>
  <c r="O124" i="12"/>
  <c r="O125" i="12"/>
  <c r="O73" i="12"/>
  <c r="O91" i="13" s="1"/>
  <c r="O126" i="12"/>
  <c r="O46" i="12"/>
  <c r="O66" i="15"/>
  <c r="O81" i="15" s="1"/>
  <c r="O75" i="12"/>
  <c r="O48" i="12"/>
  <c r="O63" i="12"/>
  <c r="O81" i="13" s="1"/>
  <c r="O105" i="12"/>
  <c r="O27" i="12"/>
  <c r="O56" i="13" s="1"/>
  <c r="O70" i="12"/>
  <c r="O88" i="13" s="1"/>
  <c r="O33" i="12"/>
  <c r="O62" i="13" s="1"/>
  <c r="O99" i="12"/>
  <c r="O111" i="13" s="1"/>
  <c r="O67" i="15"/>
  <c r="O82" i="15" s="1"/>
  <c r="O41" i="12"/>
  <c r="O70" i="13" s="1"/>
  <c r="O95" i="12"/>
  <c r="O107" i="13" s="1"/>
  <c r="O119" i="12"/>
  <c r="O125" i="13" s="1"/>
  <c r="O96" i="12"/>
  <c r="O108" i="13" s="1"/>
  <c r="O72" i="12"/>
  <c r="O90" i="13" s="1"/>
  <c r="O76" i="12"/>
  <c r="O40" i="12"/>
  <c r="O69" i="13" s="1"/>
  <c r="O23" i="12"/>
  <c r="O52" i="13" s="1"/>
  <c r="O68" i="12"/>
  <c r="O86" i="13" s="1"/>
  <c r="O38" i="12"/>
  <c r="O67" i="13" s="1"/>
  <c r="O62" i="12"/>
  <c r="O80" i="13" s="1"/>
  <c r="O102" i="12"/>
  <c r="O114" i="13" s="1"/>
  <c r="O25" i="12"/>
  <c r="O54" i="13" s="1"/>
  <c r="O67" i="12"/>
  <c r="O85" i="13" s="1"/>
  <c r="O97" i="12"/>
  <c r="O109" i="13" s="1"/>
  <c r="O11" i="13"/>
  <c r="O61" i="12"/>
  <c r="O79" i="13" s="1"/>
  <c r="O74" i="12"/>
  <c r="O92" i="13" s="1"/>
  <c r="O78" i="12"/>
  <c r="O65" i="12"/>
  <c r="O83" i="13" s="1"/>
  <c r="O104" i="12"/>
  <c r="O106" i="12"/>
  <c r="O69" i="12"/>
  <c r="O87" i="13" s="1"/>
  <c r="O32" i="12"/>
  <c r="O61" i="13" s="1"/>
  <c r="O42" i="12"/>
  <c r="O44" i="12"/>
  <c r="O65" i="15"/>
  <c r="O80" i="15" s="1"/>
  <c r="O64" i="15"/>
  <c r="O79" i="15" s="1"/>
  <c r="O121" i="12"/>
  <c r="O127" i="13" s="1"/>
  <c r="O120" i="12"/>
  <c r="O126" i="13" s="1"/>
  <c r="O79" i="12"/>
  <c r="O94" i="12"/>
  <c r="O106" i="13" s="1"/>
  <c r="O35" i="12"/>
  <c r="O64" i="13" s="1"/>
  <c r="O10" i="15" s="1"/>
  <c r="O22" i="15" s="1"/>
  <c r="O101" i="12"/>
  <c r="O113" i="13" s="1"/>
  <c r="O77" i="12"/>
  <c r="O43" i="12"/>
  <c r="O80" i="12"/>
  <c r="O24" i="12"/>
  <c r="O53" i="13" s="1"/>
  <c r="O47" i="12"/>
  <c r="O82" i="12"/>
  <c r="O63" i="15"/>
  <c r="O78" i="15" s="1"/>
  <c r="O127" i="12"/>
  <c r="O34" i="12"/>
  <c r="O63" i="13" s="1"/>
  <c r="O9" i="15" s="1"/>
  <c r="O21" i="15" s="1"/>
  <c r="O64" i="12"/>
  <c r="O82" i="13" s="1"/>
  <c r="O62" i="15"/>
  <c r="O77" i="15" s="1"/>
  <c r="O100" i="12"/>
  <c r="O112" i="13" s="1"/>
  <c r="O26" i="12"/>
  <c r="O55" i="13" s="1"/>
  <c r="O36" i="12"/>
  <c r="O65" i="13" s="1"/>
  <c r="O11" i="15" s="1"/>
  <c r="O23" i="15" s="1"/>
  <c r="O81" i="12"/>
  <c r="O103" i="12"/>
  <c r="O115" i="13" s="1"/>
  <c r="O30" i="12"/>
  <c r="O59" i="13" s="1"/>
  <c r="O66" i="12"/>
  <c r="O84" i="13" s="1"/>
  <c r="O98" i="12"/>
  <c r="O110" i="13" s="1"/>
  <c r="O45" i="12"/>
  <c r="O122" i="12"/>
  <c r="O128" i="13" s="1"/>
  <c r="O71" i="12"/>
  <c r="O89" i="13" s="1"/>
  <c r="V150" i="16"/>
  <c r="D142" i="10"/>
  <c r="C712" i="22"/>
  <c r="E712" i="22" s="1"/>
  <c r="D145" i="10"/>
  <c r="E808" i="22"/>
  <c r="H808" i="22" s="1"/>
  <c r="U32" i="23" s="1"/>
  <c r="V153" i="16"/>
  <c r="D141" i="10"/>
  <c r="C680" i="22"/>
  <c r="D680" i="22" s="1"/>
  <c r="U28" i="23" s="1"/>
  <c r="V149" i="16"/>
  <c r="B497" i="22"/>
  <c r="C497" i="22" s="1"/>
  <c r="V29" i="16"/>
  <c r="V135" i="16"/>
  <c r="D127" i="10"/>
  <c r="D242" i="22"/>
  <c r="F242" i="22" s="1"/>
  <c r="E466" i="22"/>
  <c r="I466" i="22" s="1"/>
  <c r="D134" i="10"/>
  <c r="V142" i="16"/>
  <c r="L62" i="12"/>
  <c r="L80" i="13" s="1"/>
  <c r="L76" i="12"/>
  <c r="L124" i="12"/>
  <c r="L99" i="12"/>
  <c r="L111" i="13" s="1"/>
  <c r="L104" i="12"/>
  <c r="L70" i="12"/>
  <c r="L88" i="13" s="1"/>
  <c r="L64" i="15"/>
  <c r="L79" i="15" s="1"/>
  <c r="L63" i="12"/>
  <c r="L81" i="13" s="1"/>
  <c r="L11" i="13"/>
  <c r="L64" i="12"/>
  <c r="L82" i="13" s="1"/>
  <c r="L94" i="12"/>
  <c r="L106" i="13" s="1"/>
  <c r="L45" i="12"/>
  <c r="L49" i="12"/>
  <c r="L105" i="12"/>
  <c r="L62" i="15"/>
  <c r="L77" i="15" s="1"/>
  <c r="L73" i="12"/>
  <c r="L91" i="13" s="1"/>
  <c r="L66" i="15"/>
  <c r="L81" i="15" s="1"/>
  <c r="L35" i="12"/>
  <c r="L64" i="13" s="1"/>
  <c r="L10" i="15" s="1"/>
  <c r="L22" i="15" s="1"/>
  <c r="L95" i="12"/>
  <c r="L107" i="13" s="1"/>
  <c r="L120" i="12"/>
  <c r="L126" i="13" s="1"/>
  <c r="L65" i="12"/>
  <c r="L83" i="13" s="1"/>
  <c r="L67" i="15"/>
  <c r="L82" i="15" s="1"/>
  <c r="L102" i="12"/>
  <c r="L114" i="13" s="1"/>
  <c r="L38" i="12"/>
  <c r="L67" i="13" s="1"/>
  <c r="L106" i="12"/>
  <c r="L39" i="12"/>
  <c r="L68" i="13" s="1"/>
  <c r="L48" i="12"/>
  <c r="L28" i="12"/>
  <c r="L57" i="13" s="1"/>
  <c r="L101" i="12"/>
  <c r="L113" i="13" s="1"/>
  <c r="L30" i="12"/>
  <c r="L59" i="13" s="1"/>
  <c r="L31" i="12"/>
  <c r="L60" i="13" s="1"/>
  <c r="L40" i="12"/>
  <c r="L69" i="13" s="1"/>
  <c r="L98" i="12"/>
  <c r="L110" i="13" s="1"/>
  <c r="L66" i="12"/>
  <c r="L84" i="13" s="1"/>
  <c r="L69" i="12"/>
  <c r="L87" i="13" s="1"/>
  <c r="L78" i="12"/>
  <c r="L37" i="12"/>
  <c r="L66" i="13" s="1"/>
  <c r="L23" i="12"/>
  <c r="L52" i="13" s="1"/>
  <c r="L81" i="12"/>
  <c r="L36" i="12"/>
  <c r="L65" i="13" s="1"/>
  <c r="L11" i="15" s="1"/>
  <c r="L23" i="15" s="1"/>
  <c r="L47" i="12"/>
  <c r="L29" i="12"/>
  <c r="L58" i="13" s="1"/>
  <c r="L44" i="12"/>
  <c r="L122" i="12"/>
  <c r="L128" i="13" s="1"/>
  <c r="L46" i="12"/>
  <c r="L34" i="12"/>
  <c r="L63" i="13" s="1"/>
  <c r="L9" i="15" s="1"/>
  <c r="L21" i="15" s="1"/>
  <c r="L125" i="12"/>
  <c r="L107" i="12"/>
  <c r="L41" i="12"/>
  <c r="L70" i="13" s="1"/>
  <c r="L97" i="12"/>
  <c r="L109" i="13" s="1"/>
  <c r="L26" i="12"/>
  <c r="L55" i="13" s="1"/>
  <c r="L80" i="12"/>
  <c r="L61" i="12"/>
  <c r="L79" i="13" s="1"/>
  <c r="L25" i="12"/>
  <c r="L54" i="13" s="1"/>
  <c r="L67" i="12"/>
  <c r="L85" i="13" s="1"/>
  <c r="L27" i="12"/>
  <c r="L56" i="13" s="1"/>
  <c r="L33" i="12"/>
  <c r="L62" i="13" s="1"/>
  <c r="L32" i="12"/>
  <c r="L61" i="13" s="1"/>
  <c r="L77" i="12"/>
  <c r="L103" i="12"/>
  <c r="L115" i="13" s="1"/>
  <c r="L42" i="12"/>
  <c r="L100" i="12"/>
  <c r="L112" i="13" s="1"/>
  <c r="L121" i="12"/>
  <c r="L127" i="13" s="1"/>
  <c r="L43" i="12"/>
  <c r="L74" i="12"/>
  <c r="L92" i="13" s="1"/>
  <c r="L63" i="15"/>
  <c r="L78" i="15" s="1"/>
  <c r="L123" i="12"/>
  <c r="L129" i="13" s="1"/>
  <c r="L24" i="12"/>
  <c r="L53" i="13" s="1"/>
  <c r="L96" i="12"/>
  <c r="L108" i="13" s="1"/>
  <c r="L119" i="12"/>
  <c r="L125" i="13" s="1"/>
  <c r="L72" i="12"/>
  <c r="L90" i="13" s="1"/>
  <c r="L75" i="12"/>
  <c r="L79" i="12"/>
  <c r="L126" i="12"/>
  <c r="L127" i="12"/>
  <c r="L68" i="12"/>
  <c r="L86" i="13" s="1"/>
  <c r="L71" i="12"/>
  <c r="L89" i="13" s="1"/>
  <c r="L82" i="12"/>
  <c r="L65" i="15"/>
  <c r="L80" i="15" s="1"/>
  <c r="C777" i="22"/>
  <c r="E777" i="22" s="1"/>
  <c r="W152" i="16"/>
  <c r="E339" i="22"/>
  <c r="G339" i="22" s="1"/>
  <c r="V17" i="23" s="1"/>
  <c r="W138" i="16"/>
  <c r="E809" i="22"/>
  <c r="H809" i="22" s="1"/>
  <c r="V32" i="23" s="1"/>
  <c r="W153" i="16"/>
  <c r="W130" i="16"/>
  <c r="D91" i="22"/>
  <c r="F91" i="22" s="1"/>
  <c r="M113" i="16"/>
  <c r="D735" i="22"/>
  <c r="M32" i="16"/>
  <c r="K96" i="13"/>
  <c r="B578" i="22"/>
  <c r="C578" i="22" s="1"/>
  <c r="L25" i="23" s="1"/>
  <c r="G457" i="22"/>
  <c r="M211" i="16"/>
  <c r="M221" i="16"/>
  <c r="D767" i="22"/>
  <c r="B297" i="22"/>
  <c r="M23" i="16"/>
  <c r="M16" i="16"/>
  <c r="B81" i="22"/>
  <c r="E81" i="22" s="1"/>
  <c r="F735" i="22"/>
  <c r="M220" i="16"/>
  <c r="B735" i="22"/>
  <c r="M37" i="16"/>
  <c r="M100" i="16"/>
  <c r="D329" i="22"/>
  <c r="B265" i="22"/>
  <c r="E265" i="22" s="1"/>
  <c r="M22" i="16"/>
  <c r="C297" i="22"/>
  <c r="M61" i="16"/>
  <c r="M63" i="16"/>
  <c r="C361" i="22"/>
  <c r="M33" i="16"/>
  <c r="B608" i="22"/>
  <c r="K97" i="13"/>
  <c r="M34" i="16"/>
  <c r="B639" i="22"/>
  <c r="D639" i="22" s="1"/>
  <c r="F799" i="22"/>
  <c r="M222" i="16"/>
  <c r="B671" i="22"/>
  <c r="D671" i="22" s="1"/>
  <c r="L28" i="23" s="1"/>
  <c r="M35" i="16"/>
  <c r="C393" i="22"/>
  <c r="M64" i="16"/>
  <c r="U30" i="23"/>
  <c r="J744" i="22"/>
  <c r="I744" i="22"/>
  <c r="U19" i="23"/>
  <c r="K402" i="22"/>
  <c r="L402" i="22"/>
  <c r="J402" i="22"/>
  <c r="U21" i="23"/>
  <c r="K466" i="22"/>
  <c r="L466" i="22"/>
  <c r="J466" i="22"/>
  <c r="U34" i="23"/>
  <c r="J872" i="22"/>
  <c r="I872" i="22"/>
  <c r="U29" i="23"/>
  <c r="G712" i="22"/>
  <c r="F712" i="22"/>
  <c r="U31" i="23"/>
  <c r="G776" i="22"/>
  <c r="F776" i="22"/>
  <c r="U33" i="23"/>
  <c r="G840" i="22"/>
  <c r="F840" i="22"/>
  <c r="U27" i="23"/>
  <c r="F648" i="22"/>
  <c r="E648" i="22"/>
  <c r="U20" i="23"/>
  <c r="K434" i="22"/>
  <c r="L434" i="22"/>
  <c r="J434" i="22"/>
  <c r="J125" i="21"/>
  <c r="J121" i="21"/>
  <c r="J124" i="21"/>
  <c r="J120" i="21"/>
  <c r="J132" i="21"/>
  <c r="J138" i="21"/>
  <c r="J118" i="21"/>
  <c r="J117" i="21"/>
  <c r="G735" i="22" l="1"/>
  <c r="H735" i="22"/>
  <c r="V9" i="23"/>
  <c r="G91" i="22"/>
  <c r="H91" i="22"/>
  <c r="N222" i="16"/>
  <c r="F800" i="22"/>
  <c r="N117" i="16"/>
  <c r="D864" i="22"/>
  <c r="B394" i="22"/>
  <c r="N26" i="16"/>
  <c r="N104" i="16"/>
  <c r="D458" i="22"/>
  <c r="D394" i="22"/>
  <c r="N102" i="16"/>
  <c r="N31" i="16"/>
  <c r="B549" i="22"/>
  <c r="C549" i="22" s="1"/>
  <c r="L95" i="13"/>
  <c r="B234" i="22"/>
  <c r="N21" i="16"/>
  <c r="D736" i="22"/>
  <c r="N113" i="16"/>
  <c r="N36" i="16"/>
  <c r="B704" i="22"/>
  <c r="N39" i="16"/>
  <c r="B800" i="22"/>
  <c r="N23" i="16"/>
  <c r="B298" i="22"/>
  <c r="N40" i="16"/>
  <c r="B832" i="22"/>
  <c r="N65" i="16"/>
  <c r="C426" i="22"/>
  <c r="N57" i="16"/>
  <c r="C174" i="22"/>
  <c r="D704" i="22"/>
  <c r="N219" i="16"/>
  <c r="C82" i="22"/>
  <c r="N54" i="16"/>
  <c r="D768" i="22"/>
  <c r="N221" i="16"/>
  <c r="D609" i="22"/>
  <c r="L130" i="13"/>
  <c r="N109" i="16"/>
  <c r="Q25" i="16"/>
  <c r="B365" i="22"/>
  <c r="Q20" i="16"/>
  <c r="B207" i="22"/>
  <c r="C207" i="22" s="1"/>
  <c r="G461" i="22"/>
  <c r="Q211" i="16"/>
  <c r="Q18" i="16"/>
  <c r="B145" i="22"/>
  <c r="B867" i="22"/>
  <c r="Q41" i="16"/>
  <c r="Q35" i="16"/>
  <c r="B675" i="22"/>
  <c r="D675" i="22" s="1"/>
  <c r="P28" i="23" s="1"/>
  <c r="Q54" i="16"/>
  <c r="C85" i="22"/>
  <c r="Q221" i="16"/>
  <c r="D771" i="22"/>
  <c r="B177" i="22"/>
  <c r="Q19" i="16"/>
  <c r="O37" i="13"/>
  <c r="O36" i="13"/>
  <c r="O39" i="13"/>
  <c r="O31" i="13"/>
  <c r="O93" i="14" s="1"/>
  <c r="O27" i="13"/>
  <c r="O43" i="13"/>
  <c r="O42" i="13"/>
  <c r="O32" i="13"/>
  <c r="O94" i="14" s="1"/>
  <c r="O38" i="13"/>
  <c r="O34" i="13"/>
  <c r="O96" i="14" s="1"/>
  <c r="O40" i="13"/>
  <c r="O29" i="13"/>
  <c r="O92" i="14" s="1"/>
  <c r="O28" i="13"/>
  <c r="O91" i="14" s="1"/>
  <c r="O25" i="13"/>
  <c r="O89" i="14" s="1"/>
  <c r="O33" i="13"/>
  <c r="O95" i="14" s="1"/>
  <c r="O30" i="13"/>
  <c r="O41" i="13"/>
  <c r="O26" i="13"/>
  <c r="O90" i="14" s="1"/>
  <c r="O35" i="13"/>
  <c r="O97" i="14" s="1"/>
  <c r="Q65" i="16"/>
  <c r="C429" i="22"/>
  <c r="C237" i="22"/>
  <c r="Q59" i="16"/>
  <c r="F867" i="22"/>
  <c r="Q224" i="16"/>
  <c r="B492" i="22"/>
  <c r="C492" i="22" s="1"/>
  <c r="Q29" i="16"/>
  <c r="O93" i="13"/>
  <c r="B429" i="22"/>
  <c r="Q27" i="16"/>
  <c r="C87" i="22"/>
  <c r="S54" i="16"/>
  <c r="G431" i="22"/>
  <c r="S210" i="16"/>
  <c r="G463" i="22"/>
  <c r="S211" i="16"/>
  <c r="B837" i="22"/>
  <c r="S40" i="16"/>
  <c r="B271" i="22"/>
  <c r="S22" i="16"/>
  <c r="S26" i="16"/>
  <c r="B399" i="22"/>
  <c r="B431" i="22"/>
  <c r="S27" i="16"/>
  <c r="B179" i="22"/>
  <c r="S19" i="16"/>
  <c r="B709" i="22"/>
  <c r="S36" i="16"/>
  <c r="D741" i="22"/>
  <c r="S113" i="16"/>
  <c r="C614" i="22"/>
  <c r="S71" i="16"/>
  <c r="Q116" i="13"/>
  <c r="B554" i="22"/>
  <c r="C554" i="22" s="1"/>
  <c r="S31" i="16"/>
  <c r="Q95" i="13"/>
  <c r="S23" i="16"/>
  <c r="B303" i="22"/>
  <c r="S115" i="16"/>
  <c r="D805" i="22"/>
  <c r="F869" i="22"/>
  <c r="S224" i="16"/>
  <c r="B773" i="22"/>
  <c r="S38" i="16"/>
  <c r="B54" i="22"/>
  <c r="R15" i="16"/>
  <c r="D430" i="22"/>
  <c r="R103" i="16"/>
  <c r="R220" i="16"/>
  <c r="F740" i="22"/>
  <c r="R23" i="16"/>
  <c r="B302" i="22"/>
  <c r="R222" i="16"/>
  <c r="F804" i="22"/>
  <c r="P94" i="13"/>
  <c r="B523" i="22"/>
  <c r="C523" i="22" s="1"/>
  <c r="R30" i="16"/>
  <c r="C302" i="22"/>
  <c r="R61" i="16"/>
  <c r="R16" i="16"/>
  <c r="B86" i="22"/>
  <c r="G398" i="22"/>
  <c r="R209" i="16"/>
  <c r="R26" i="16"/>
  <c r="B398" i="22"/>
  <c r="C238" i="22"/>
  <c r="R59" i="16"/>
  <c r="B334" i="22"/>
  <c r="R24" i="16"/>
  <c r="R34" i="16"/>
  <c r="B644" i="22"/>
  <c r="D644" i="22" s="1"/>
  <c r="D462" i="22"/>
  <c r="R104" i="16"/>
  <c r="R66" i="16"/>
  <c r="C462" i="22"/>
  <c r="B146" i="22"/>
  <c r="R18" i="16"/>
  <c r="D772" i="22"/>
  <c r="R221" i="16"/>
  <c r="L13" i="23"/>
  <c r="D203" i="22"/>
  <c r="G243" i="22"/>
  <c r="H243" i="22"/>
  <c r="V14" i="23"/>
  <c r="G274" i="22"/>
  <c r="U15" i="23"/>
  <c r="H274" i="22"/>
  <c r="E57" i="18"/>
  <c r="E261" i="16"/>
  <c r="H393" i="22"/>
  <c r="H307" i="22"/>
  <c r="V16" i="23"/>
  <c r="G307" i="22"/>
  <c r="U9" i="23"/>
  <c r="G90" i="22"/>
  <c r="H90" i="22"/>
  <c r="E60" i="18"/>
  <c r="E264" i="16"/>
  <c r="E47" i="19" s="1"/>
  <c r="E98" i="19" s="1"/>
  <c r="U33" i="16"/>
  <c r="B616" i="22"/>
  <c r="S97" i="13"/>
  <c r="U209" i="16"/>
  <c r="G401" i="22"/>
  <c r="B89" i="22"/>
  <c r="U16" i="16"/>
  <c r="B433" i="22"/>
  <c r="U27" i="16"/>
  <c r="U71" i="16"/>
  <c r="S116" i="13"/>
  <c r="C616" i="22"/>
  <c r="U115" i="16"/>
  <c r="D807" i="22"/>
  <c r="B839" i="22"/>
  <c r="U40" i="16"/>
  <c r="B369" i="22"/>
  <c r="U25" i="16"/>
  <c r="U113" i="16"/>
  <c r="D743" i="22"/>
  <c r="C401" i="22"/>
  <c r="U64" i="16"/>
  <c r="C871" i="22"/>
  <c r="U79" i="16"/>
  <c r="U219" i="16"/>
  <c r="D711" i="22"/>
  <c r="B305" i="22"/>
  <c r="U23" i="16"/>
  <c r="C241" i="22"/>
  <c r="U59" i="16"/>
  <c r="U104" i="16"/>
  <c r="D465" i="22"/>
  <c r="C273" i="22"/>
  <c r="U60" i="16"/>
  <c r="C464" i="22"/>
  <c r="T66" i="16"/>
  <c r="C368" i="22"/>
  <c r="T63" i="16"/>
  <c r="T24" i="16"/>
  <c r="B336" i="22"/>
  <c r="C304" i="22"/>
  <c r="T61" i="16"/>
  <c r="C180" i="22"/>
  <c r="T57" i="16"/>
  <c r="T22" i="16"/>
  <c r="B272" i="22"/>
  <c r="B432" i="22"/>
  <c r="T27" i="16"/>
  <c r="D400" i="22"/>
  <c r="T102" i="16"/>
  <c r="B774" i="22"/>
  <c r="T38" i="16"/>
  <c r="C742" i="22"/>
  <c r="T75" i="16"/>
  <c r="D870" i="22"/>
  <c r="T117" i="16"/>
  <c r="R36" i="13"/>
  <c r="R43" i="13"/>
  <c r="R41" i="13"/>
  <c r="R32" i="13"/>
  <c r="R94" i="14" s="1"/>
  <c r="R40" i="13"/>
  <c r="R31" i="13"/>
  <c r="R93" i="14" s="1"/>
  <c r="R37" i="13"/>
  <c r="R28" i="13"/>
  <c r="R91" i="14" s="1"/>
  <c r="R25" i="13"/>
  <c r="R89" i="14" s="1"/>
  <c r="R26" i="13"/>
  <c r="R90" i="14" s="1"/>
  <c r="R34" i="13"/>
  <c r="R96" i="14" s="1"/>
  <c r="R38" i="13"/>
  <c r="R42" i="13"/>
  <c r="R39" i="13"/>
  <c r="R30" i="13"/>
  <c r="R33" i="13"/>
  <c r="R95" i="14" s="1"/>
  <c r="R35" i="13"/>
  <c r="R97" i="14" s="1"/>
  <c r="R27" i="13"/>
  <c r="R29" i="13"/>
  <c r="R92" i="14" s="1"/>
  <c r="D615" i="22"/>
  <c r="T109" i="16"/>
  <c r="R130" i="13"/>
  <c r="D742" i="22"/>
  <c r="T113" i="16"/>
  <c r="B806" i="22"/>
  <c r="T39" i="16"/>
  <c r="T219" i="16"/>
  <c r="D710" i="22"/>
  <c r="M35" i="13"/>
  <c r="M97" i="14" s="1"/>
  <c r="M25" i="13"/>
  <c r="M89" i="14" s="1"/>
  <c r="M28" i="13"/>
  <c r="M91" i="14" s="1"/>
  <c r="M42" i="13"/>
  <c r="M32" i="13"/>
  <c r="M94" i="14" s="1"/>
  <c r="M37" i="13"/>
  <c r="M39" i="13"/>
  <c r="M38" i="13"/>
  <c r="M40" i="13"/>
  <c r="M33" i="13"/>
  <c r="M95" i="14" s="1"/>
  <c r="M34" i="13"/>
  <c r="M96" i="14" s="1"/>
  <c r="M26" i="13"/>
  <c r="M90" i="14" s="1"/>
  <c r="M27" i="13"/>
  <c r="M36" i="13"/>
  <c r="M30" i="13"/>
  <c r="M31" i="13"/>
  <c r="M93" i="14" s="1"/>
  <c r="M43" i="13"/>
  <c r="M29" i="13"/>
  <c r="M92" i="14" s="1"/>
  <c r="M41" i="13"/>
  <c r="F737" i="22"/>
  <c r="O220" i="16"/>
  <c r="O219" i="16"/>
  <c r="D705" i="22"/>
  <c r="C610" i="22"/>
  <c r="O71" i="16"/>
  <c r="M116" i="13"/>
  <c r="D737" i="22"/>
  <c r="O113" i="16"/>
  <c r="B51" i="22"/>
  <c r="O15" i="16"/>
  <c r="B331" i="22"/>
  <c r="O24" i="16"/>
  <c r="D459" i="22"/>
  <c r="O104" i="16"/>
  <c r="B737" i="22"/>
  <c r="O37" i="16"/>
  <c r="C865" i="22"/>
  <c r="O79" i="16"/>
  <c r="O222" i="16"/>
  <c r="F801" i="22"/>
  <c r="O75" i="16"/>
  <c r="C737" i="22"/>
  <c r="O35" i="16"/>
  <c r="B673" i="22"/>
  <c r="D673" i="22" s="1"/>
  <c r="N28" i="23" s="1"/>
  <c r="D364" i="22"/>
  <c r="P101" i="16"/>
  <c r="D866" i="22"/>
  <c r="P117" i="16"/>
  <c r="F802" i="22"/>
  <c r="P222" i="16"/>
  <c r="P103" i="16"/>
  <c r="D428" i="22"/>
  <c r="P209" i="16"/>
  <c r="G396" i="22"/>
  <c r="P109" i="16"/>
  <c r="N130" i="13"/>
  <c r="D611" i="22"/>
  <c r="P115" i="16"/>
  <c r="D802" i="22"/>
  <c r="P71" i="16"/>
  <c r="C611" i="22"/>
  <c r="N116" i="13"/>
  <c r="N95" i="13"/>
  <c r="B551" i="22"/>
  <c r="C551" i="22" s="1"/>
  <c r="P31" i="16"/>
  <c r="P75" i="16"/>
  <c r="C738" i="22"/>
  <c r="P16" i="16"/>
  <c r="B84" i="22"/>
  <c r="P104" i="16"/>
  <c r="D460" i="22"/>
  <c r="P35" i="16"/>
  <c r="B674" i="22"/>
  <c r="D674" i="22" s="1"/>
  <c r="O28" i="23" s="1"/>
  <c r="B268" i="22"/>
  <c r="P22" i="16"/>
  <c r="B176" i="22"/>
  <c r="P19" i="16"/>
  <c r="B834" i="22"/>
  <c r="P40" i="16"/>
  <c r="D297" i="22"/>
  <c r="F297" i="22" s="1"/>
  <c r="M137" i="16"/>
  <c r="M130" i="16"/>
  <c r="D81" i="22"/>
  <c r="F81" i="22" s="1"/>
  <c r="M135" i="16"/>
  <c r="D233" i="22"/>
  <c r="F233" i="22" s="1"/>
  <c r="M133" i="16"/>
  <c r="D173" i="22"/>
  <c r="F173" i="22" s="1"/>
  <c r="E233" i="22"/>
  <c r="L403" i="22"/>
  <c r="J403" i="22"/>
  <c r="V19" i="23"/>
  <c r="K403" i="22"/>
  <c r="J745" i="22"/>
  <c r="I745" i="22"/>
  <c r="V30" i="23"/>
  <c r="E249" i="16"/>
  <c r="E45" i="18"/>
  <c r="U16" i="23"/>
  <c r="H306" i="22"/>
  <c r="G306" i="22"/>
  <c r="F608" i="22"/>
  <c r="E608" i="22"/>
  <c r="B864" i="22"/>
  <c r="N41" i="16"/>
  <c r="D800" i="22"/>
  <c r="N115" i="16"/>
  <c r="N100" i="16"/>
  <c r="D330" i="22"/>
  <c r="F736" i="22"/>
  <c r="N220" i="16"/>
  <c r="C362" i="22"/>
  <c r="N63" i="16"/>
  <c r="N60" i="16"/>
  <c r="C266" i="22"/>
  <c r="N209" i="16"/>
  <c r="G394" i="22"/>
  <c r="N20" i="16"/>
  <c r="B204" i="22"/>
  <c r="C204" i="22" s="1"/>
  <c r="N224" i="16"/>
  <c r="F864" i="22"/>
  <c r="N210" i="16"/>
  <c r="G426" i="22"/>
  <c r="C736" i="22"/>
  <c r="N75" i="16"/>
  <c r="N18" i="16"/>
  <c r="B142" i="22"/>
  <c r="N24" i="16"/>
  <c r="B330" i="22"/>
  <c r="B519" i="22"/>
  <c r="C519" i="22" s="1"/>
  <c r="L94" i="13"/>
  <c r="N30" i="16"/>
  <c r="D429" i="22"/>
  <c r="Q103" i="16"/>
  <c r="G397" i="22"/>
  <c r="Q209" i="16"/>
  <c r="Q31" i="16"/>
  <c r="O95" i="13"/>
  <c r="B552" i="22"/>
  <c r="C552" i="22" s="1"/>
  <c r="O97" i="13"/>
  <c r="Q33" i="16"/>
  <c r="B612" i="22"/>
  <c r="F803" i="22"/>
  <c r="Q222" i="16"/>
  <c r="B301" i="22"/>
  <c r="Q23" i="16"/>
  <c r="Q32" i="16"/>
  <c r="O96" i="13"/>
  <c r="B582" i="22"/>
  <c r="C582" i="22" s="1"/>
  <c r="P25" i="23" s="1"/>
  <c r="Q60" i="16"/>
  <c r="C269" i="22"/>
  <c r="B85" i="22"/>
  <c r="E85" i="22" s="1"/>
  <c r="Q16" i="16"/>
  <c r="D333" i="22"/>
  <c r="Q100" i="16"/>
  <c r="C333" i="22"/>
  <c r="Q62" i="16"/>
  <c r="Q75" i="16"/>
  <c r="C739" i="22"/>
  <c r="Q223" i="16"/>
  <c r="D835" i="22"/>
  <c r="D739" i="22"/>
  <c r="Q113" i="16"/>
  <c r="C869" i="22"/>
  <c r="S79" i="16"/>
  <c r="C399" i="22"/>
  <c r="S64" i="16"/>
  <c r="S109" i="16"/>
  <c r="D614" i="22"/>
  <c r="Q130" i="13"/>
  <c r="D431" i="22"/>
  <c r="S103" i="16"/>
  <c r="B55" i="22"/>
  <c r="S15" i="16"/>
  <c r="C179" i="22"/>
  <c r="S57" i="16"/>
  <c r="B805" i="22"/>
  <c r="S39" i="16"/>
  <c r="B239" i="22"/>
  <c r="S21" i="16"/>
  <c r="S61" i="16"/>
  <c r="C303" i="22"/>
  <c r="S25" i="16"/>
  <c r="B367" i="22"/>
  <c r="S18" i="16"/>
  <c r="B147" i="22"/>
  <c r="S63" i="16"/>
  <c r="C367" i="22"/>
  <c r="D709" i="22"/>
  <c r="S219" i="16"/>
  <c r="D367" i="22"/>
  <c r="S101" i="16"/>
  <c r="D837" i="22"/>
  <c r="S223" i="16"/>
  <c r="F805" i="22"/>
  <c r="S222" i="16"/>
  <c r="D836" i="22"/>
  <c r="R223" i="16"/>
  <c r="R71" i="16"/>
  <c r="C613" i="22"/>
  <c r="P116" i="13"/>
  <c r="R33" i="16"/>
  <c r="P97" i="13"/>
  <c r="B613" i="22"/>
  <c r="P130" i="13"/>
  <c r="D613" i="22"/>
  <c r="R109" i="16"/>
  <c r="R22" i="16"/>
  <c r="B270" i="22"/>
  <c r="D334" i="22"/>
  <c r="R100" i="16"/>
  <c r="R211" i="16"/>
  <c r="G462" i="22"/>
  <c r="P96" i="13"/>
  <c r="B583" i="22"/>
  <c r="C583" i="22" s="1"/>
  <c r="Q25" i="23" s="1"/>
  <c r="R32" i="16"/>
  <c r="C804" i="22"/>
  <c r="R77" i="16"/>
  <c r="B178" i="22"/>
  <c r="R19" i="16"/>
  <c r="B708" i="22"/>
  <c r="R36" i="16"/>
  <c r="R60" i="16"/>
  <c r="C270" i="22"/>
  <c r="R75" i="16"/>
  <c r="C740" i="22"/>
  <c r="V34" i="23"/>
  <c r="I873" i="22"/>
  <c r="J873" i="22"/>
  <c r="U23" i="23"/>
  <c r="D527" i="22"/>
  <c r="D548" i="22"/>
  <c r="L24" i="23"/>
  <c r="G703" i="22"/>
  <c r="L29" i="23"/>
  <c r="F703" i="22"/>
  <c r="V15" i="23"/>
  <c r="H275" i="22"/>
  <c r="G275" i="22"/>
  <c r="F151" i="22"/>
  <c r="E151" i="22"/>
  <c r="V11" i="23"/>
  <c r="D557" i="22"/>
  <c r="U24" i="23"/>
  <c r="S41" i="13"/>
  <c r="S26" i="13"/>
  <c r="S90" i="14" s="1"/>
  <c r="S35" i="13"/>
  <c r="S97" i="14" s="1"/>
  <c r="S37" i="13"/>
  <c r="S38" i="13"/>
  <c r="S40" i="13"/>
  <c r="S43" i="13"/>
  <c r="S27" i="13"/>
  <c r="S31" i="13"/>
  <c r="S93" i="14" s="1"/>
  <c r="S32" i="13"/>
  <c r="S94" i="14" s="1"/>
  <c r="S29" i="13"/>
  <c r="S92" i="14" s="1"/>
  <c r="S39" i="13"/>
  <c r="S33" i="13"/>
  <c r="S95" i="14" s="1"/>
  <c r="S34" i="13"/>
  <c r="S96" i="14" s="1"/>
  <c r="S25" i="13"/>
  <c r="S89" i="14" s="1"/>
  <c r="S36" i="13"/>
  <c r="S42" i="13"/>
  <c r="S30" i="13"/>
  <c r="S28" i="13"/>
  <c r="S91" i="14" s="1"/>
  <c r="B181" i="22"/>
  <c r="U19" i="16"/>
  <c r="C433" i="22"/>
  <c r="U65" i="16"/>
  <c r="F871" i="22"/>
  <c r="U224" i="16"/>
  <c r="U62" i="16"/>
  <c r="C337" i="22"/>
  <c r="B273" i="22"/>
  <c r="E273" i="22" s="1"/>
  <c r="U22" i="16"/>
  <c r="U102" i="16"/>
  <c r="D401" i="22"/>
  <c r="B775" i="22"/>
  <c r="U38" i="16"/>
  <c r="U15" i="16"/>
  <c r="B57" i="22"/>
  <c r="C305" i="22"/>
  <c r="U61" i="16"/>
  <c r="B647" i="22"/>
  <c r="D647" i="22" s="1"/>
  <c r="U34" i="16"/>
  <c r="U39" i="16"/>
  <c r="B807" i="22"/>
  <c r="S94" i="13"/>
  <c r="B526" i="22"/>
  <c r="C526" i="22" s="1"/>
  <c r="U30" i="16"/>
  <c r="B711" i="22"/>
  <c r="E711" i="22" s="1"/>
  <c r="U36" i="16"/>
  <c r="C870" i="22"/>
  <c r="T79" i="16"/>
  <c r="T71" i="16"/>
  <c r="R116" i="13"/>
  <c r="C615" i="22"/>
  <c r="T60" i="16"/>
  <c r="C272" i="22"/>
  <c r="T62" i="16"/>
  <c r="C336" i="22"/>
  <c r="D464" i="22"/>
  <c r="T104" i="16"/>
  <c r="T64" i="16"/>
  <c r="C400" i="22"/>
  <c r="T101" i="16"/>
  <c r="D368" i="22"/>
  <c r="T59" i="16"/>
  <c r="C240" i="22"/>
  <c r="B180" i="22"/>
  <c r="E180" i="22" s="1"/>
  <c r="T19" i="16"/>
  <c r="B838" i="22"/>
  <c r="T40" i="16"/>
  <c r="T115" i="16"/>
  <c r="D806" i="22"/>
  <c r="T224" i="16"/>
  <c r="F870" i="22"/>
  <c r="B240" i="22"/>
  <c r="T21" i="16"/>
  <c r="O61" i="16"/>
  <c r="C299" i="22"/>
  <c r="B769" i="22"/>
  <c r="O38" i="16"/>
  <c r="O211" i="16"/>
  <c r="G459" i="22"/>
  <c r="B113" i="22"/>
  <c r="C113" i="22" s="1"/>
  <c r="O17" i="16"/>
  <c r="B705" i="22"/>
  <c r="E705" i="22" s="1"/>
  <c r="O36" i="16"/>
  <c r="D769" i="22"/>
  <c r="O221" i="16"/>
  <c r="B299" i="22"/>
  <c r="O23" i="16"/>
  <c r="C427" i="22"/>
  <c r="O65" i="16"/>
  <c r="O103" i="16"/>
  <c r="D427" i="22"/>
  <c r="O102" i="16"/>
  <c r="D395" i="22"/>
  <c r="O63" i="16"/>
  <c r="C363" i="22"/>
  <c r="C395" i="22"/>
  <c r="O64" i="16"/>
  <c r="O33" i="16"/>
  <c r="M97" i="13"/>
  <c r="B610" i="22"/>
  <c r="B865" i="22"/>
  <c r="O41" i="16"/>
  <c r="O62" i="16"/>
  <c r="C331" i="22"/>
  <c r="B801" i="22"/>
  <c r="O39" i="16"/>
  <c r="P77" i="16"/>
  <c r="C802" i="22"/>
  <c r="P63" i="16"/>
  <c r="C364" i="22"/>
  <c r="B144" i="22"/>
  <c r="P18" i="16"/>
  <c r="B581" i="22"/>
  <c r="C581" i="22" s="1"/>
  <c r="O25" i="23" s="1"/>
  <c r="P32" i="16"/>
  <c r="N96" i="13"/>
  <c r="P30" i="16"/>
  <c r="N94" i="13"/>
  <c r="B521" i="22"/>
  <c r="C521" i="22" s="1"/>
  <c r="C460" i="22"/>
  <c r="P66" i="16"/>
  <c r="P25" i="16"/>
  <c r="B364" i="22"/>
  <c r="P102" i="16"/>
  <c r="D396" i="22"/>
  <c r="B52" i="22"/>
  <c r="P15" i="16"/>
  <c r="D738" i="22"/>
  <c r="P113" i="16"/>
  <c r="P100" i="16"/>
  <c r="D332" i="22"/>
  <c r="B236" i="22"/>
  <c r="P21" i="16"/>
  <c r="B802" i="22"/>
  <c r="H802" i="22" s="1"/>
  <c r="O32" i="23" s="1"/>
  <c r="P39" i="16"/>
  <c r="F866" i="22"/>
  <c r="P224" i="16"/>
  <c r="P20" i="16"/>
  <c r="B206" i="22"/>
  <c r="C206" i="22" s="1"/>
  <c r="L10" i="23"/>
  <c r="D111" i="22"/>
  <c r="F393" i="22"/>
  <c r="I393" i="22" s="1"/>
  <c r="M174" i="16"/>
  <c r="C49" i="22"/>
  <c r="D49" i="22" s="1"/>
  <c r="M129" i="16"/>
  <c r="F457" i="22"/>
  <c r="I457" i="22" s="1"/>
  <c r="M176" i="16"/>
  <c r="D265" i="22"/>
  <c r="F265" i="22" s="1"/>
  <c r="M136" i="16"/>
  <c r="H863" i="22"/>
  <c r="G863" i="22"/>
  <c r="U8" i="23"/>
  <c r="E58" i="22"/>
  <c r="F58" i="22"/>
  <c r="E263" i="16"/>
  <c r="E59" i="18"/>
  <c r="L27" i="23"/>
  <c r="E639" i="22"/>
  <c r="F639" i="22"/>
  <c r="E297" i="22"/>
  <c r="N25" i="16"/>
  <c r="B362" i="22"/>
  <c r="L97" i="13"/>
  <c r="N33" i="16"/>
  <c r="B609" i="22"/>
  <c r="C234" i="22"/>
  <c r="N59" i="16"/>
  <c r="N28" i="16"/>
  <c r="B458" i="22"/>
  <c r="N34" i="16"/>
  <c r="B640" i="22"/>
  <c r="D640" i="22" s="1"/>
  <c r="B50" i="22"/>
  <c r="N15" i="16"/>
  <c r="B768" i="22"/>
  <c r="E768" i="22" s="1"/>
  <c r="N38" i="16"/>
  <c r="N61" i="16"/>
  <c r="C298" i="22"/>
  <c r="N64" i="16"/>
  <c r="C394" i="22"/>
  <c r="N77" i="16"/>
  <c r="C800" i="22"/>
  <c r="N19" i="16"/>
  <c r="B174" i="22"/>
  <c r="E174" i="22" s="1"/>
  <c r="D832" i="22"/>
  <c r="N223" i="16"/>
  <c r="L35" i="13"/>
  <c r="L97" i="14" s="1"/>
  <c r="L30" i="13"/>
  <c r="L28" i="13"/>
  <c r="L91" i="14" s="1"/>
  <c r="L40" i="13"/>
  <c r="L38" i="13"/>
  <c r="L34" i="13"/>
  <c r="L96" i="14" s="1"/>
  <c r="L43" i="13"/>
  <c r="L42" i="13"/>
  <c r="L33" i="13"/>
  <c r="L95" i="14" s="1"/>
  <c r="L39" i="13"/>
  <c r="L29" i="13"/>
  <c r="L92" i="14" s="1"/>
  <c r="L41" i="13"/>
  <c r="L25" i="13"/>
  <c r="L89" i="14" s="1"/>
  <c r="L37" i="13"/>
  <c r="L36" i="13"/>
  <c r="L26" i="13"/>
  <c r="L90" i="14" s="1"/>
  <c r="L31" i="13"/>
  <c r="L93" i="14" s="1"/>
  <c r="L27" i="13"/>
  <c r="L32" i="13"/>
  <c r="L94" i="14" s="1"/>
  <c r="C609" i="22"/>
  <c r="N71" i="16"/>
  <c r="L116" i="13"/>
  <c r="B82" i="22"/>
  <c r="E82" i="22" s="1"/>
  <c r="N16" i="16"/>
  <c r="H242" i="22"/>
  <c r="G242" i="22"/>
  <c r="U14" i="23"/>
  <c r="U22" i="23"/>
  <c r="D497" i="22"/>
  <c r="E58" i="18"/>
  <c r="E262" i="16"/>
  <c r="C461" i="22"/>
  <c r="Q66" i="16"/>
  <c r="Q63" i="16"/>
  <c r="C365" i="22"/>
  <c r="D867" i="22"/>
  <c r="Q117" i="16"/>
  <c r="C397" i="22"/>
  <c r="Q64" i="16"/>
  <c r="D365" i="22"/>
  <c r="Q101" i="16"/>
  <c r="B707" i="22"/>
  <c r="Q36" i="16"/>
  <c r="C803" i="22"/>
  <c r="Q77" i="16"/>
  <c r="Q28" i="16"/>
  <c r="B461" i="22"/>
  <c r="B237" i="22"/>
  <c r="E237" i="22" s="1"/>
  <c r="Q21" i="16"/>
  <c r="O94" i="13"/>
  <c r="Q30" i="16"/>
  <c r="B522" i="22"/>
  <c r="C522" i="22" s="1"/>
  <c r="C177" i="22"/>
  <c r="Q57" i="16"/>
  <c r="Q17" i="16"/>
  <c r="B115" i="22"/>
  <c r="C115" i="22" s="1"/>
  <c r="Q38" i="16"/>
  <c r="B771" i="22"/>
  <c r="E771" i="22" s="1"/>
  <c r="D612" i="22"/>
  <c r="O130" i="13"/>
  <c r="Q109" i="16"/>
  <c r="C867" i="22"/>
  <c r="Q79" i="16"/>
  <c r="C335" i="22"/>
  <c r="S62" i="16"/>
  <c r="S34" i="16"/>
  <c r="B645" i="22"/>
  <c r="D645" i="22" s="1"/>
  <c r="Q29" i="13"/>
  <c r="Q92" i="14" s="1"/>
  <c r="Q30" i="13"/>
  <c r="Q41" i="13"/>
  <c r="Q25" i="13"/>
  <c r="Q89" i="14" s="1"/>
  <c r="Q40" i="13"/>
  <c r="Q26" i="13"/>
  <c r="Q90" i="14" s="1"/>
  <c r="Q34" i="13"/>
  <c r="Q96" i="14" s="1"/>
  <c r="Q42" i="13"/>
  <c r="Q38" i="13"/>
  <c r="Q33" i="13"/>
  <c r="Q95" i="14" s="1"/>
  <c r="Q35" i="13"/>
  <c r="Q97" i="14" s="1"/>
  <c r="Q36" i="13"/>
  <c r="Q37" i="13"/>
  <c r="Q32" i="13"/>
  <c r="Q94" i="14" s="1"/>
  <c r="Q43" i="13"/>
  <c r="Q28" i="13"/>
  <c r="Q91" i="14" s="1"/>
  <c r="Q27" i="13"/>
  <c r="Q31" i="13"/>
  <c r="Q93" i="14" s="1"/>
  <c r="Q39" i="13"/>
  <c r="B614" i="22"/>
  <c r="S33" i="16"/>
  <c r="Q97" i="13"/>
  <c r="S75" i="16"/>
  <c r="C741" i="22"/>
  <c r="S32" i="16"/>
  <c r="B584" i="22"/>
  <c r="C584" i="22" s="1"/>
  <c r="R25" i="23" s="1"/>
  <c r="Q96" i="13"/>
  <c r="D399" i="22"/>
  <c r="S102" i="16"/>
  <c r="S59" i="16"/>
  <c r="C239" i="22"/>
  <c r="S104" i="16"/>
  <c r="D463" i="22"/>
  <c r="S17" i="16"/>
  <c r="B117" i="22"/>
  <c r="C117" i="22" s="1"/>
  <c r="S209" i="16"/>
  <c r="G399" i="22"/>
  <c r="D869" i="22"/>
  <c r="S117" i="16"/>
  <c r="B524" i="22"/>
  <c r="C524" i="22" s="1"/>
  <c r="S30" i="16"/>
  <c r="Q94" i="13"/>
  <c r="B238" i="22"/>
  <c r="E238" i="22" s="1"/>
  <c r="R21" i="16"/>
  <c r="B740" i="22"/>
  <c r="R37" i="16"/>
  <c r="B493" i="22"/>
  <c r="C493" i="22" s="1"/>
  <c r="R29" i="16"/>
  <c r="P93" i="13"/>
  <c r="R113" i="16"/>
  <c r="D740" i="22"/>
  <c r="R101" i="16"/>
  <c r="D366" i="22"/>
  <c r="R27" i="16"/>
  <c r="B430" i="22"/>
  <c r="D804" i="22"/>
  <c r="R115" i="16"/>
  <c r="R62" i="16"/>
  <c r="C334" i="22"/>
  <c r="C868" i="22"/>
  <c r="R79" i="16"/>
  <c r="R102" i="16"/>
  <c r="D398" i="22"/>
  <c r="B366" i="22"/>
  <c r="R25" i="16"/>
  <c r="R38" i="16"/>
  <c r="B772" i="22"/>
  <c r="E772" i="22" s="1"/>
  <c r="C398" i="22"/>
  <c r="R64" i="16"/>
  <c r="H457" i="22"/>
  <c r="V27" i="23"/>
  <c r="F649" i="22"/>
  <c r="E649" i="22"/>
  <c r="E46" i="18"/>
  <c r="E250" i="16"/>
  <c r="D518" i="22"/>
  <c r="L23" i="23"/>
  <c r="G831" i="22"/>
  <c r="L33" i="23"/>
  <c r="F831" i="22"/>
  <c r="B211" i="22"/>
  <c r="C211" i="22" s="1"/>
  <c r="U20" i="16"/>
  <c r="D433" i="22"/>
  <c r="U103" i="16"/>
  <c r="U31" i="16"/>
  <c r="S95" i="13"/>
  <c r="B556" i="22"/>
  <c r="C556" i="22" s="1"/>
  <c r="B465" i="22"/>
  <c r="U28" i="16"/>
  <c r="G433" i="22"/>
  <c r="U210" i="16"/>
  <c r="C465" i="22"/>
  <c r="U66" i="16"/>
  <c r="U35" i="16"/>
  <c r="B679" i="22"/>
  <c r="D679" i="22" s="1"/>
  <c r="T28" i="23" s="1"/>
  <c r="U63" i="16"/>
  <c r="C369" i="22"/>
  <c r="B586" i="22"/>
  <c r="C586" i="22" s="1"/>
  <c r="T25" i="23" s="1"/>
  <c r="U32" i="16"/>
  <c r="S96" i="13"/>
  <c r="U220" i="16"/>
  <c r="F743" i="22"/>
  <c r="U100" i="16"/>
  <c r="D337" i="22"/>
  <c r="D839" i="22"/>
  <c r="U223" i="16"/>
  <c r="U26" i="16"/>
  <c r="B401" i="22"/>
  <c r="H401" i="22" s="1"/>
  <c r="C89" i="22"/>
  <c r="U54" i="16"/>
  <c r="B337" i="22"/>
  <c r="U24" i="16"/>
  <c r="C806" i="22"/>
  <c r="T77" i="16"/>
  <c r="T23" i="16"/>
  <c r="B304" i="22"/>
  <c r="E304" i="22" s="1"/>
  <c r="C432" i="22"/>
  <c r="T65" i="16"/>
  <c r="G400" i="22"/>
  <c r="T209" i="16"/>
  <c r="B870" i="22"/>
  <c r="T41" i="16"/>
  <c r="B368" i="22"/>
  <c r="T25" i="16"/>
  <c r="B400" i="22"/>
  <c r="T26" i="16"/>
  <c r="T54" i="16"/>
  <c r="C88" i="22"/>
  <c r="B646" i="22"/>
  <c r="D646" i="22" s="1"/>
  <c r="T34" i="16"/>
  <c r="R94" i="13"/>
  <c r="B525" i="22"/>
  <c r="C525" i="22" s="1"/>
  <c r="T30" i="16"/>
  <c r="T100" i="16"/>
  <c r="D336" i="22"/>
  <c r="F742" i="22"/>
  <c r="T220" i="16"/>
  <c r="T20" i="16"/>
  <c r="B210" i="22"/>
  <c r="C210" i="22" s="1"/>
  <c r="D774" i="22"/>
  <c r="T221" i="16"/>
  <c r="L467" i="22"/>
  <c r="J467" i="22"/>
  <c r="V21" i="23"/>
  <c r="K467" i="22"/>
  <c r="F617" i="22"/>
  <c r="E617" i="22"/>
  <c r="E260" i="16"/>
  <c r="E43" i="19" s="1"/>
  <c r="E56" i="18"/>
  <c r="O18" i="16"/>
  <c r="B143" i="22"/>
  <c r="B550" i="22"/>
  <c r="C550" i="22" s="1"/>
  <c r="O31" i="16"/>
  <c r="M95" i="13"/>
  <c r="O117" i="16"/>
  <c r="D865" i="22"/>
  <c r="O224" i="16"/>
  <c r="F865" i="22"/>
  <c r="B267" i="22"/>
  <c r="E267" i="22" s="1"/>
  <c r="O22" i="16"/>
  <c r="O101" i="16"/>
  <c r="D363" i="22"/>
  <c r="B363" i="22"/>
  <c r="O25" i="16"/>
  <c r="B235" i="22"/>
  <c r="O21" i="16"/>
  <c r="D801" i="22"/>
  <c r="O115" i="16"/>
  <c r="B459" i="22"/>
  <c r="O28" i="16"/>
  <c r="O30" i="16"/>
  <c r="M94" i="13"/>
  <c r="B520" i="22"/>
  <c r="C520" i="22" s="1"/>
  <c r="B83" i="22"/>
  <c r="O16" i="16"/>
  <c r="O60" i="16"/>
  <c r="C267" i="22"/>
  <c r="C459" i="22"/>
  <c r="O66" i="16"/>
  <c r="O100" i="16"/>
  <c r="D331" i="22"/>
  <c r="P36" i="16"/>
  <c r="B706" i="22"/>
  <c r="B396" i="22"/>
  <c r="P26" i="16"/>
  <c r="P221" i="16"/>
  <c r="D770" i="22"/>
  <c r="N25" i="13"/>
  <c r="N89" i="14" s="1"/>
  <c r="N26" i="13"/>
  <c r="N90" i="14" s="1"/>
  <c r="N29" i="13"/>
  <c r="N92" i="14" s="1"/>
  <c r="N31" i="13"/>
  <c r="N93" i="14" s="1"/>
  <c r="N36" i="13"/>
  <c r="N43" i="13"/>
  <c r="N40" i="13"/>
  <c r="N42" i="13"/>
  <c r="N35" i="13"/>
  <c r="N97" i="14" s="1"/>
  <c r="N28" i="13"/>
  <c r="N91" i="14" s="1"/>
  <c r="N41" i="13"/>
  <c r="N30" i="13"/>
  <c r="N38" i="13"/>
  <c r="N27" i="13"/>
  <c r="N33" i="13"/>
  <c r="N95" i="14" s="1"/>
  <c r="N32" i="13"/>
  <c r="N94" i="14" s="1"/>
  <c r="N37" i="13"/>
  <c r="N39" i="13"/>
  <c r="N34" i="13"/>
  <c r="N96" i="14" s="1"/>
  <c r="P65" i="16"/>
  <c r="C428" i="22"/>
  <c r="B491" i="22"/>
  <c r="C491" i="22" s="1"/>
  <c r="P29" i="16"/>
  <c r="N93" i="13"/>
  <c r="B642" i="22"/>
  <c r="D642" i="22" s="1"/>
  <c r="P34" i="16"/>
  <c r="P223" i="16"/>
  <c r="D834" i="22"/>
  <c r="C396" i="22"/>
  <c r="P64" i="16"/>
  <c r="P220" i="16"/>
  <c r="F738" i="22"/>
  <c r="B738" i="22"/>
  <c r="P37" i="16"/>
  <c r="P38" i="16"/>
  <c r="B770" i="22"/>
  <c r="E770" i="22" s="1"/>
  <c r="P17" i="16"/>
  <c r="B114" i="22"/>
  <c r="C114" i="22" s="1"/>
  <c r="M132" i="16"/>
  <c r="C141" i="22"/>
  <c r="D141" i="22" s="1"/>
  <c r="M138" i="16"/>
  <c r="E329" i="22"/>
  <c r="G329" i="22" s="1"/>
  <c r="L17" i="23" s="1"/>
  <c r="F841" i="22"/>
  <c r="V33" i="23"/>
  <c r="G841" i="22"/>
  <c r="F150" i="22"/>
  <c r="E150" i="22"/>
  <c r="U11" i="23"/>
  <c r="F777" i="22"/>
  <c r="G777" i="22"/>
  <c r="V31" i="23"/>
  <c r="N22" i="16"/>
  <c r="B266" i="22"/>
  <c r="E266" i="22" s="1"/>
  <c r="B489" i="22"/>
  <c r="C489" i="22" s="1"/>
  <c r="L93" i="13"/>
  <c r="N29" i="16"/>
  <c r="N35" i="16"/>
  <c r="B672" i="22"/>
  <c r="D672" i="22" s="1"/>
  <c r="N66" i="16"/>
  <c r="C458" i="22"/>
  <c r="B736" i="22"/>
  <c r="N37" i="16"/>
  <c r="N79" i="16"/>
  <c r="C864" i="22"/>
  <c r="N103" i="16"/>
  <c r="D426" i="22"/>
  <c r="G458" i="22"/>
  <c r="N211" i="16"/>
  <c r="B579" i="22"/>
  <c r="C579" i="22" s="1"/>
  <c r="L96" i="13"/>
  <c r="N32" i="16"/>
  <c r="D362" i="22"/>
  <c r="N101" i="16"/>
  <c r="N27" i="16"/>
  <c r="B426" i="22"/>
  <c r="H426" i="22" s="1"/>
  <c r="B112" i="22"/>
  <c r="C112" i="22" s="1"/>
  <c r="N17" i="16"/>
  <c r="C330" i="22"/>
  <c r="N62" i="16"/>
  <c r="E47" i="18"/>
  <c r="E251" i="16"/>
  <c r="E258" i="16"/>
  <c r="E54" i="18"/>
  <c r="E55" i="18"/>
  <c r="E259" i="16"/>
  <c r="Q61" i="16"/>
  <c r="C301" i="22"/>
  <c r="B803" i="22"/>
  <c r="Q39" i="16"/>
  <c r="D707" i="22"/>
  <c r="Q219" i="16"/>
  <c r="Q220" i="16"/>
  <c r="F739" i="22"/>
  <c r="Q37" i="16"/>
  <c r="B739" i="22"/>
  <c r="Q210" i="16"/>
  <c r="G429" i="22"/>
  <c r="Q102" i="16"/>
  <c r="D397" i="22"/>
  <c r="Q34" i="16"/>
  <c r="B643" i="22"/>
  <c r="D643" i="22" s="1"/>
  <c r="O116" i="13"/>
  <c r="C612" i="22"/>
  <c r="Q71" i="16"/>
  <c r="Q15" i="16"/>
  <c r="B53" i="22"/>
  <c r="Q22" i="16"/>
  <c r="B269" i="22"/>
  <c r="E269" i="22" s="1"/>
  <c r="Q26" i="16"/>
  <c r="B397" i="22"/>
  <c r="Q24" i="16"/>
  <c r="B333" i="22"/>
  <c r="B835" i="22"/>
  <c r="E835" i="22" s="1"/>
  <c r="Q40" i="16"/>
  <c r="D803" i="22"/>
  <c r="Q115" i="16"/>
  <c r="D461" i="22"/>
  <c r="Q104" i="16"/>
  <c r="B463" i="22"/>
  <c r="S28" i="16"/>
  <c r="B209" i="22"/>
  <c r="C209" i="22" s="1"/>
  <c r="S20" i="16"/>
  <c r="S35" i="16"/>
  <c r="B677" i="22"/>
  <c r="D677" i="22" s="1"/>
  <c r="R28" i="23" s="1"/>
  <c r="S37" i="16"/>
  <c r="B741" i="22"/>
  <c r="S77" i="16"/>
  <c r="C805" i="22"/>
  <c r="S220" i="16"/>
  <c r="F741" i="22"/>
  <c r="B869" i="22"/>
  <c r="S41" i="16"/>
  <c r="S16" i="16"/>
  <c r="B87" i="22"/>
  <c r="E87" i="22" s="1"/>
  <c r="S100" i="16"/>
  <c r="D335" i="22"/>
  <c r="D773" i="22"/>
  <c r="E773" i="22" s="1"/>
  <c r="S221" i="16"/>
  <c r="S66" i="16"/>
  <c r="C463" i="22"/>
  <c r="S65" i="16"/>
  <c r="C431" i="22"/>
  <c r="Q93" i="13"/>
  <c r="S29" i="16"/>
  <c r="B494" i="22"/>
  <c r="C494" i="22" s="1"/>
  <c r="S60" i="16"/>
  <c r="C271" i="22"/>
  <c r="B335" i="22"/>
  <c r="S24" i="16"/>
  <c r="F868" i="22"/>
  <c r="R224" i="16"/>
  <c r="P32" i="13"/>
  <c r="P94" i="14" s="1"/>
  <c r="P29" i="13"/>
  <c r="P92" i="14" s="1"/>
  <c r="P38" i="13"/>
  <c r="P26" i="13"/>
  <c r="P90" i="14" s="1"/>
  <c r="P42" i="13"/>
  <c r="P28" i="13"/>
  <c r="P91" i="14" s="1"/>
  <c r="P36" i="13"/>
  <c r="P31" i="13"/>
  <c r="P93" i="14" s="1"/>
  <c r="P41" i="13"/>
  <c r="P30" i="13"/>
  <c r="P37" i="13"/>
  <c r="P27" i="13"/>
  <c r="P25" i="13"/>
  <c r="P89" i="14" s="1"/>
  <c r="P33" i="13"/>
  <c r="P95" i="14" s="1"/>
  <c r="P34" i="13"/>
  <c r="P96" i="14" s="1"/>
  <c r="P39" i="13"/>
  <c r="P35" i="13"/>
  <c r="P97" i="14" s="1"/>
  <c r="P43" i="13"/>
  <c r="P40" i="13"/>
  <c r="R20" i="16"/>
  <c r="B208" i="22"/>
  <c r="C208" i="22" s="1"/>
  <c r="R17" i="16"/>
  <c r="B116" i="22"/>
  <c r="C116" i="22" s="1"/>
  <c r="B462" i="22"/>
  <c r="H462" i="22" s="1"/>
  <c r="R28" i="16"/>
  <c r="B868" i="22"/>
  <c r="R41" i="16"/>
  <c r="C86" i="22"/>
  <c r="R54" i="16"/>
  <c r="G430" i="22"/>
  <c r="R210" i="16"/>
  <c r="R31" i="16"/>
  <c r="B553" i="22"/>
  <c r="C553" i="22" s="1"/>
  <c r="P95" i="13"/>
  <c r="D868" i="22"/>
  <c r="R117" i="16"/>
  <c r="C366" i="22"/>
  <c r="R63" i="16"/>
  <c r="B676" i="22"/>
  <c r="D676" i="22" s="1"/>
  <c r="Q28" i="23" s="1"/>
  <c r="R35" i="16"/>
  <c r="R65" i="16"/>
  <c r="C430" i="22"/>
  <c r="R39" i="16"/>
  <c r="B804" i="22"/>
  <c r="H804" i="22" s="1"/>
  <c r="Q32" i="23" s="1"/>
  <c r="C178" i="22"/>
  <c r="R57" i="16"/>
  <c r="D708" i="22"/>
  <c r="R219" i="16"/>
  <c r="B836" i="22"/>
  <c r="E836" i="22" s="1"/>
  <c r="R40" i="16"/>
  <c r="L22" i="23"/>
  <c r="D488" i="22"/>
  <c r="E59" i="22"/>
  <c r="V8" i="23"/>
  <c r="F59" i="22"/>
  <c r="U12" i="23"/>
  <c r="H182" i="22"/>
  <c r="G182" i="22"/>
  <c r="E767" i="22"/>
  <c r="G713" i="22"/>
  <c r="V29" i="23"/>
  <c r="F713" i="22"/>
  <c r="H183" i="22"/>
  <c r="V12" i="23"/>
  <c r="G183" i="22"/>
  <c r="L435" i="22"/>
  <c r="J435" i="22"/>
  <c r="K435" i="22"/>
  <c r="V20" i="23"/>
  <c r="E53" i="18"/>
  <c r="E257" i="16"/>
  <c r="U57" i="16"/>
  <c r="C181" i="22"/>
  <c r="B241" i="22"/>
  <c r="E241" i="22" s="1"/>
  <c r="U21" i="16"/>
  <c r="C743" i="22"/>
  <c r="U75" i="16"/>
  <c r="U117" i="16"/>
  <c r="D871" i="22"/>
  <c r="F807" i="22"/>
  <c r="U222" i="16"/>
  <c r="G465" i="22"/>
  <c r="U211" i="16"/>
  <c r="D775" i="22"/>
  <c r="U221" i="16"/>
  <c r="U17" i="16"/>
  <c r="B119" i="22"/>
  <c r="C119" i="22" s="1"/>
  <c r="U77" i="16"/>
  <c r="C807" i="22"/>
  <c r="U101" i="16"/>
  <c r="D369" i="22"/>
  <c r="U109" i="16"/>
  <c r="S130" i="13"/>
  <c r="D616" i="22"/>
  <c r="U41" i="16"/>
  <c r="B871" i="22"/>
  <c r="B149" i="22"/>
  <c r="U18" i="16"/>
  <c r="U29" i="16"/>
  <c r="S93" i="13"/>
  <c r="B496" i="22"/>
  <c r="C496" i="22" s="1"/>
  <c r="B743" i="22"/>
  <c r="U37" i="16"/>
  <c r="B56" i="22"/>
  <c r="T15" i="16"/>
  <c r="T103" i="16"/>
  <c r="D432" i="22"/>
  <c r="T33" i="16"/>
  <c r="R97" i="13"/>
  <c r="B615" i="22"/>
  <c r="T210" i="16"/>
  <c r="G432" i="22"/>
  <c r="B678" i="22"/>
  <c r="D678" i="22" s="1"/>
  <c r="S28" i="23" s="1"/>
  <c r="T35" i="16"/>
  <c r="G464" i="22"/>
  <c r="T211" i="16"/>
  <c r="B464" i="22"/>
  <c r="H464" i="22" s="1"/>
  <c r="T28" i="16"/>
  <c r="B495" i="22"/>
  <c r="C495" i="22" s="1"/>
  <c r="T29" i="16"/>
  <c r="R93" i="13"/>
  <c r="B88" i="22"/>
  <c r="E88" i="22" s="1"/>
  <c r="T16" i="16"/>
  <c r="T36" i="16"/>
  <c r="B710" i="22"/>
  <c r="E710" i="22" s="1"/>
  <c r="T32" i="16"/>
  <c r="R96" i="13"/>
  <c r="B585" i="22"/>
  <c r="C585" i="22" s="1"/>
  <c r="S25" i="23" s="1"/>
  <c r="B742" i="22"/>
  <c r="T37" i="16"/>
  <c r="B118" i="22"/>
  <c r="C118" i="22" s="1"/>
  <c r="T17" i="16"/>
  <c r="F806" i="22"/>
  <c r="T222" i="16"/>
  <c r="B555" i="22"/>
  <c r="C555" i="22" s="1"/>
  <c r="T31" i="16"/>
  <c r="R95" i="13"/>
  <c r="B148" i="22"/>
  <c r="T18" i="16"/>
  <c r="T223" i="16"/>
  <c r="D838" i="22"/>
  <c r="O223" i="16"/>
  <c r="D833" i="22"/>
  <c r="O209" i="16"/>
  <c r="G395" i="22"/>
  <c r="B641" i="22"/>
  <c r="D641" i="22" s="1"/>
  <c r="O34" i="16"/>
  <c r="O40" i="16"/>
  <c r="B833" i="22"/>
  <c r="E833" i="22" s="1"/>
  <c r="B205" i="22"/>
  <c r="C205" i="22" s="1"/>
  <c r="O20" i="16"/>
  <c r="M96" i="13"/>
  <c r="O32" i="16"/>
  <c r="B580" i="22"/>
  <c r="C580" i="22" s="1"/>
  <c r="N25" i="23" s="1"/>
  <c r="O54" i="16"/>
  <c r="C83" i="22"/>
  <c r="B175" i="22"/>
  <c r="O19" i="16"/>
  <c r="O27" i="16"/>
  <c r="B427" i="22"/>
  <c r="B395" i="22"/>
  <c r="H395" i="22" s="1"/>
  <c r="O26" i="16"/>
  <c r="O109" i="16"/>
  <c r="M130" i="13"/>
  <c r="D610" i="22"/>
  <c r="C175" i="22"/>
  <c r="O57" i="16"/>
  <c r="O77" i="16"/>
  <c r="C801" i="22"/>
  <c r="C235" i="22"/>
  <c r="O59" i="16"/>
  <c r="O210" i="16"/>
  <c r="G427" i="22"/>
  <c r="O29" i="16"/>
  <c r="B490" i="22"/>
  <c r="C490" i="22" s="1"/>
  <c r="M93" i="13"/>
  <c r="P59" i="16"/>
  <c r="C236" i="22"/>
  <c r="P79" i="16"/>
  <c r="C866" i="22"/>
  <c r="C176" i="22"/>
  <c r="P57" i="16"/>
  <c r="C300" i="22"/>
  <c r="P61" i="16"/>
  <c r="G460" i="22"/>
  <c r="P211" i="16"/>
  <c r="P54" i="16"/>
  <c r="C84" i="22"/>
  <c r="B332" i="22"/>
  <c r="P24" i="16"/>
  <c r="P23" i="16"/>
  <c r="B300" i="22"/>
  <c r="E300" i="22" s="1"/>
  <c r="B611" i="22"/>
  <c r="P33" i="16"/>
  <c r="N97" i="13"/>
  <c r="P27" i="16"/>
  <c r="B428" i="22"/>
  <c r="P41" i="16"/>
  <c r="B866" i="22"/>
  <c r="P210" i="16"/>
  <c r="G428" i="22"/>
  <c r="C268" i="22"/>
  <c r="P60" i="16"/>
  <c r="P62" i="16"/>
  <c r="C332" i="22"/>
  <c r="P28" i="16"/>
  <c r="B460" i="22"/>
  <c r="P219" i="16"/>
  <c r="D706" i="22"/>
  <c r="H799" i="22"/>
  <c r="L32" i="23" s="1"/>
  <c r="M175" i="16"/>
  <c r="F425" i="22"/>
  <c r="I425" i="22" s="1"/>
  <c r="M139" i="16"/>
  <c r="E361" i="22"/>
  <c r="G361" i="22" s="1"/>
  <c r="L18" i="23" s="1"/>
  <c r="H425" i="22"/>
  <c r="M10" i="23"/>
  <c r="D112" i="22"/>
  <c r="P31" i="23"/>
  <c r="G771" i="22"/>
  <c r="F771" i="22"/>
  <c r="G711" i="22"/>
  <c r="F711" i="22"/>
  <c r="T29" i="23"/>
  <c r="M22" i="23"/>
  <c r="D489" i="22"/>
  <c r="F768" i="22"/>
  <c r="M31" i="23"/>
  <c r="G768" i="22"/>
  <c r="M13" i="23"/>
  <c r="D204" i="22"/>
  <c r="M23" i="23"/>
  <c r="D519" i="22"/>
  <c r="M25" i="23"/>
  <c r="P33" i="23"/>
  <c r="G835" i="22"/>
  <c r="F835" i="22"/>
  <c r="F770" i="22"/>
  <c r="O31" i="23"/>
  <c r="G770" i="22"/>
  <c r="M24" i="23"/>
  <c r="D549" i="22"/>
  <c r="F640" i="22"/>
  <c r="E640" i="22"/>
  <c r="M27" i="23"/>
  <c r="M28" i="23"/>
  <c r="E94" i="19"/>
  <c r="E140" i="19" s="1"/>
  <c r="E144" i="19"/>
  <c r="E875" i="22"/>
  <c r="E704" i="22" l="1"/>
  <c r="V40" i="23"/>
  <c r="G57" i="18"/>
  <c r="H427" i="22"/>
  <c r="H463" i="22"/>
  <c r="G261" i="16"/>
  <c r="G44" i="19" s="1"/>
  <c r="G95" i="19" s="1"/>
  <c r="D779" i="22" s="1"/>
  <c r="D781" i="22" s="1"/>
  <c r="E270" i="22"/>
  <c r="G262" i="16"/>
  <c r="G45" i="19" s="1"/>
  <c r="G96" i="19" s="1"/>
  <c r="F811" i="22" s="1"/>
  <c r="F813" i="22" s="1"/>
  <c r="H428" i="22"/>
  <c r="E611" i="22"/>
  <c r="F611" i="22"/>
  <c r="E175" i="22"/>
  <c r="G833" i="22"/>
  <c r="F833" i="22"/>
  <c r="N33" i="23"/>
  <c r="G742" i="22"/>
  <c r="H742" i="22"/>
  <c r="F710" i="22"/>
  <c r="G710" i="22"/>
  <c r="S29" i="23"/>
  <c r="T22" i="23"/>
  <c r="D496" i="22"/>
  <c r="G836" i="22"/>
  <c r="F836" i="22"/>
  <c r="Q33" i="23"/>
  <c r="Q24" i="23"/>
  <c r="D553" i="22"/>
  <c r="D208" i="22"/>
  <c r="Q13" i="23"/>
  <c r="E366" i="22"/>
  <c r="G366" i="22" s="1"/>
  <c r="Q18" i="23" s="1"/>
  <c r="R139" i="16"/>
  <c r="R129" i="16"/>
  <c r="C54" i="22"/>
  <c r="D54" i="22" s="1"/>
  <c r="R136" i="16"/>
  <c r="D270" i="22"/>
  <c r="F270" i="22" s="1"/>
  <c r="H803" i="22"/>
  <c r="P32" i="23" s="1"/>
  <c r="E149" i="18"/>
  <c r="C320" i="18" s="1"/>
  <c r="E101" i="18"/>
  <c r="B320" i="18" s="1"/>
  <c r="D320" i="18" s="1"/>
  <c r="E141" i="18"/>
  <c r="C312" i="18" s="1"/>
  <c r="E93" i="18"/>
  <c r="B312" i="18" s="1"/>
  <c r="D312" i="18" s="1"/>
  <c r="G47" i="18"/>
  <c r="G251" i="16"/>
  <c r="B252" i="16"/>
  <c r="B35" i="17" s="1"/>
  <c r="B48" i="18"/>
  <c r="B245" i="16"/>
  <c r="B41" i="18"/>
  <c r="F141" i="22"/>
  <c r="E141" i="22"/>
  <c r="L11" i="23"/>
  <c r="P136" i="16"/>
  <c r="D268" i="22"/>
  <c r="F268" i="22" s="1"/>
  <c r="D236" i="22"/>
  <c r="F236" i="22" s="1"/>
  <c r="P135" i="16"/>
  <c r="E706" i="22"/>
  <c r="D210" i="22"/>
  <c r="S13" i="23"/>
  <c r="D556" i="22"/>
  <c r="T24" i="23"/>
  <c r="F772" i="22"/>
  <c r="Q31" i="23"/>
  <c r="G772" i="22"/>
  <c r="H430" i="22"/>
  <c r="D493" i="22"/>
  <c r="Q22" i="23"/>
  <c r="R10" i="23"/>
  <c r="D117" i="22"/>
  <c r="S139" i="16"/>
  <c r="E367" i="22"/>
  <c r="G367" i="22" s="1"/>
  <c r="R18" i="23" s="1"/>
  <c r="S138" i="16"/>
  <c r="E335" i="22"/>
  <c r="G335" i="22" s="1"/>
  <c r="R17" i="23" s="1"/>
  <c r="E707" i="22"/>
  <c r="E104" i="18"/>
  <c r="B323" i="18" s="1"/>
  <c r="D323" i="18" s="1"/>
  <c r="E152" i="18"/>
  <c r="C323" i="18" s="1"/>
  <c r="N175" i="16"/>
  <c r="F426" i="22"/>
  <c r="I426" i="22" s="1"/>
  <c r="N138" i="16"/>
  <c r="E330" i="22"/>
  <c r="G330" i="22" s="1"/>
  <c r="B57" i="18"/>
  <c r="B261" i="16"/>
  <c r="B44" i="19" s="1"/>
  <c r="C40" i="18"/>
  <c r="C244" i="16"/>
  <c r="E46" i="19"/>
  <c r="E97" i="19" s="1"/>
  <c r="E143" i="19" s="1"/>
  <c r="O13" i="23"/>
  <c r="D206" i="22"/>
  <c r="O23" i="23"/>
  <c r="D521" i="22"/>
  <c r="E299" i="22"/>
  <c r="N29" i="23"/>
  <c r="G705" i="22"/>
  <c r="F705" i="22"/>
  <c r="E838" i="22"/>
  <c r="T27" i="23"/>
  <c r="E647" i="22"/>
  <c r="F647" i="22"/>
  <c r="E337" i="22"/>
  <c r="G337" i="22" s="1"/>
  <c r="T17" i="23" s="1"/>
  <c r="U138" i="16"/>
  <c r="D273" i="22"/>
  <c r="F273" i="22" s="1"/>
  <c r="U136" i="16"/>
  <c r="D89" i="22"/>
  <c r="F89" i="22" s="1"/>
  <c r="U130" i="16"/>
  <c r="E612" i="22"/>
  <c r="F612" i="22"/>
  <c r="B37" i="18"/>
  <c r="B241" i="16"/>
  <c r="G250" i="16"/>
  <c r="G46" i="18"/>
  <c r="B39" i="18"/>
  <c r="B243" i="16"/>
  <c r="B26" i="17" s="1"/>
  <c r="C41" i="18"/>
  <c r="C245" i="16"/>
  <c r="G608" i="22"/>
  <c r="L26" i="23"/>
  <c r="E834" i="22"/>
  <c r="E268" i="22"/>
  <c r="O133" i="16"/>
  <c r="D175" i="22"/>
  <c r="F175" i="22" s="1"/>
  <c r="O174" i="16"/>
  <c r="F395" i="22"/>
  <c r="I395" i="22" s="1"/>
  <c r="O137" i="16"/>
  <c r="D299" i="22"/>
  <c r="F299" i="22" s="1"/>
  <c r="O175" i="16"/>
  <c r="F427" i="22"/>
  <c r="I427" i="22" s="1"/>
  <c r="C51" i="22"/>
  <c r="D51" i="22" s="1"/>
  <c r="O129" i="16"/>
  <c r="D88" i="22"/>
  <c r="F88" i="22" s="1"/>
  <c r="T130" i="16"/>
  <c r="D240" i="22"/>
  <c r="F240" i="22" s="1"/>
  <c r="T135" i="16"/>
  <c r="E272" i="22"/>
  <c r="E89" i="22"/>
  <c r="E616" i="22"/>
  <c r="F616" i="22"/>
  <c r="E151" i="18"/>
  <c r="C322" i="18" s="1"/>
  <c r="E103" i="18"/>
  <c r="B322" i="18" s="1"/>
  <c r="D322" i="18" s="1"/>
  <c r="D523" i="22"/>
  <c r="Q23" i="23"/>
  <c r="E302" i="22"/>
  <c r="D177" i="22"/>
  <c r="F177" i="22" s="1"/>
  <c r="Q133" i="16"/>
  <c r="Q136" i="16"/>
  <c r="D269" i="22"/>
  <c r="F269" i="22" s="1"/>
  <c r="Q135" i="16"/>
  <c r="D237" i="22"/>
  <c r="F237" i="22" s="1"/>
  <c r="C38" i="18"/>
  <c r="C242" i="16"/>
  <c r="B263" i="16"/>
  <c r="B46" i="19" s="1"/>
  <c r="B59" i="18"/>
  <c r="B262" i="16"/>
  <c r="B45" i="19" s="1"/>
  <c r="B96" i="19" s="1"/>
  <c r="B811" i="22" s="1"/>
  <c r="B813" i="22" s="1"/>
  <c r="B58" i="18"/>
  <c r="K425" i="22"/>
  <c r="J425" i="22"/>
  <c r="L20" i="23"/>
  <c r="L425" i="22"/>
  <c r="H871" i="22"/>
  <c r="G871" i="22"/>
  <c r="D238" i="22"/>
  <c r="F238" i="22" s="1"/>
  <c r="R135" i="16"/>
  <c r="R130" i="16"/>
  <c r="D86" i="22"/>
  <c r="F86" i="22" s="1"/>
  <c r="H869" i="22"/>
  <c r="G869" i="22"/>
  <c r="G739" i="22"/>
  <c r="H739" i="22"/>
  <c r="E148" i="18"/>
  <c r="C319" i="18" s="1"/>
  <c r="E100" i="18"/>
  <c r="B319" i="18" s="1"/>
  <c r="D319" i="18" s="1"/>
  <c r="C43" i="18"/>
  <c r="C247" i="16"/>
  <c r="B255" i="16"/>
  <c r="B38" i="17" s="1"/>
  <c r="B51" i="18"/>
  <c r="C264" i="16"/>
  <c r="C47" i="19" s="1"/>
  <c r="C98" i="19" s="1"/>
  <c r="C875" i="22" s="1"/>
  <c r="C877" i="22" s="1"/>
  <c r="C60" i="18"/>
  <c r="C47" i="18"/>
  <c r="C251" i="16"/>
  <c r="E332" i="22"/>
  <c r="G332" i="22" s="1"/>
  <c r="O17" i="23" s="1"/>
  <c r="P138" i="16"/>
  <c r="P137" i="16"/>
  <c r="D300" i="22"/>
  <c r="F300" i="22" s="1"/>
  <c r="P133" i="16"/>
  <c r="D176" i="22"/>
  <c r="F176" i="22" s="1"/>
  <c r="E83" i="22"/>
  <c r="G617" i="22"/>
  <c r="U26" i="23"/>
  <c r="U40" i="23" s="1"/>
  <c r="E140" i="18"/>
  <c r="C311" i="18" s="1"/>
  <c r="E92" i="18"/>
  <c r="B311" i="18" s="1"/>
  <c r="D311" i="18" s="1"/>
  <c r="D239" i="22"/>
  <c r="F239" i="22" s="1"/>
  <c r="S135" i="16"/>
  <c r="D271" i="22"/>
  <c r="F271" i="22" s="1"/>
  <c r="S136" i="16"/>
  <c r="S137" i="16"/>
  <c r="D303" i="22"/>
  <c r="F303" i="22" s="1"/>
  <c r="D87" i="22"/>
  <c r="F87" i="22" s="1"/>
  <c r="S130" i="16"/>
  <c r="C52" i="18"/>
  <c r="C256" i="16"/>
  <c r="N135" i="16"/>
  <c r="D234" i="22"/>
  <c r="F234" i="22" s="1"/>
  <c r="N129" i="16"/>
  <c r="C50" i="22"/>
  <c r="D50" i="22" s="1"/>
  <c r="N137" i="16"/>
  <c r="D298" i="22"/>
  <c r="F298" i="22" s="1"/>
  <c r="F458" i="22"/>
  <c r="I458" i="22" s="1"/>
  <c r="N176" i="16"/>
  <c r="E362" i="22"/>
  <c r="G362" i="22" s="1"/>
  <c r="N139" i="16"/>
  <c r="B38" i="18"/>
  <c r="B242" i="16"/>
  <c r="C45" i="18"/>
  <c r="B53" i="18"/>
  <c r="B257" i="16"/>
  <c r="B40" i="19" s="1"/>
  <c r="L34" i="23"/>
  <c r="I863" i="22"/>
  <c r="J863" i="22"/>
  <c r="L21" i="23"/>
  <c r="L457" i="22"/>
  <c r="K457" i="22"/>
  <c r="J457" i="22"/>
  <c r="J393" i="22"/>
  <c r="K393" i="22"/>
  <c r="L19" i="23"/>
  <c r="L393" i="22"/>
  <c r="H801" i="22"/>
  <c r="N32" i="23" s="1"/>
  <c r="G865" i="22"/>
  <c r="H865" i="22"/>
  <c r="H807" i="22"/>
  <c r="T32" i="23" s="1"/>
  <c r="U137" i="16"/>
  <c r="D305" i="22"/>
  <c r="F305" i="22" s="1"/>
  <c r="D241" i="22"/>
  <c r="F241" i="22" s="1"/>
  <c r="U135" i="16"/>
  <c r="U176" i="16"/>
  <c r="F465" i="22"/>
  <c r="I465" i="22" s="1"/>
  <c r="E708" i="22"/>
  <c r="H805" i="22"/>
  <c r="R32" i="23" s="1"/>
  <c r="E301" i="22"/>
  <c r="C260" i="16"/>
  <c r="C43" i="19" s="1"/>
  <c r="C56" i="18"/>
  <c r="C44" i="18"/>
  <c r="C248" i="16"/>
  <c r="B60" i="18"/>
  <c r="B264" i="16"/>
  <c r="E91" i="18"/>
  <c r="B310" i="18" s="1"/>
  <c r="D310" i="18" s="1"/>
  <c r="E139" i="18"/>
  <c r="C310" i="18" s="1"/>
  <c r="H233" i="22"/>
  <c r="G233" i="22"/>
  <c r="L14" i="23"/>
  <c r="E84" i="22"/>
  <c r="O136" i="16"/>
  <c r="D267" i="22"/>
  <c r="F267" i="22" s="1"/>
  <c r="O139" i="16"/>
  <c r="E363" i="22"/>
  <c r="G363" i="22" s="1"/>
  <c r="N18" i="23" s="1"/>
  <c r="H806" i="22"/>
  <c r="S32" i="23" s="1"/>
  <c r="E368" i="22"/>
  <c r="G368" i="22" s="1"/>
  <c r="S18" i="23" s="1"/>
  <c r="T139" i="16"/>
  <c r="T129" i="16"/>
  <c r="C56" i="22"/>
  <c r="D56" i="22" s="1"/>
  <c r="F400" i="22"/>
  <c r="I400" i="22" s="1"/>
  <c r="T174" i="16"/>
  <c r="Q27" i="23"/>
  <c r="F644" i="22"/>
  <c r="E644" i="22"/>
  <c r="E709" i="22"/>
  <c r="H431" i="22"/>
  <c r="E271" i="22"/>
  <c r="E365" i="22"/>
  <c r="G365" i="22" s="1"/>
  <c r="P18" i="23" s="1"/>
  <c r="Q139" i="16"/>
  <c r="Q137" i="16"/>
  <c r="D301" i="22"/>
  <c r="F301" i="22" s="1"/>
  <c r="E177" i="22"/>
  <c r="H867" i="22"/>
  <c r="G867" i="22"/>
  <c r="G259" i="16"/>
  <c r="G42" i="19" s="1"/>
  <c r="G55" i="18"/>
  <c r="E298" i="22"/>
  <c r="B244" i="16"/>
  <c r="B40" i="18"/>
  <c r="B254" i="16"/>
  <c r="B37" i="17" s="1"/>
  <c r="B50" i="18"/>
  <c r="D47" i="18"/>
  <c r="D251" i="16"/>
  <c r="D60" i="18"/>
  <c r="D106" i="18" s="1"/>
  <c r="B298" i="18" s="1"/>
  <c r="D264" i="16"/>
  <c r="D47" i="19" s="1"/>
  <c r="D98" i="19" s="1"/>
  <c r="D875" i="22" s="1"/>
  <c r="D877" i="22" s="1"/>
  <c r="H460" i="22"/>
  <c r="H866" i="22"/>
  <c r="G866" i="22"/>
  <c r="N22" i="23"/>
  <c r="D490" i="22"/>
  <c r="S24" i="23"/>
  <c r="D555" i="22"/>
  <c r="D118" i="22"/>
  <c r="S10" i="23"/>
  <c r="D495" i="22"/>
  <c r="S22" i="23"/>
  <c r="T10" i="23"/>
  <c r="D119" i="22"/>
  <c r="B40" i="17"/>
  <c r="E40" i="19"/>
  <c r="E91" i="19" s="1"/>
  <c r="E137" i="19" s="1"/>
  <c r="E293" i="19" s="1"/>
  <c r="L31" i="23"/>
  <c r="G767" i="22"/>
  <c r="F767" i="22"/>
  <c r="D116" i="22"/>
  <c r="Q10" i="23"/>
  <c r="E334" i="22"/>
  <c r="G334" i="22" s="1"/>
  <c r="Q17" i="23" s="1"/>
  <c r="R138" i="16"/>
  <c r="R175" i="16"/>
  <c r="F430" i="22"/>
  <c r="I430" i="22" s="1"/>
  <c r="F398" i="22"/>
  <c r="I398" i="22" s="1"/>
  <c r="R174" i="16"/>
  <c r="R176" i="16"/>
  <c r="F462" i="22"/>
  <c r="I462" i="22" s="1"/>
  <c r="G741" i="22"/>
  <c r="H741" i="22"/>
  <c r="H397" i="22"/>
  <c r="E41" i="19"/>
  <c r="B250" i="16"/>
  <c r="B46" i="18"/>
  <c r="B56" i="18"/>
  <c r="B260" i="16"/>
  <c r="O10" i="23"/>
  <c r="D114" i="22"/>
  <c r="O22" i="23"/>
  <c r="D491" i="22"/>
  <c r="C144" i="22"/>
  <c r="D144" i="22" s="1"/>
  <c r="P132" i="16"/>
  <c r="P130" i="16"/>
  <c r="D84" i="22"/>
  <c r="F84" i="22" s="1"/>
  <c r="N23" i="23"/>
  <c r="D520" i="22"/>
  <c r="H459" i="22"/>
  <c r="E235" i="22"/>
  <c r="E102" i="18"/>
  <c r="B321" i="18" s="1"/>
  <c r="D321" i="18" s="1"/>
  <c r="E150" i="18"/>
  <c r="C321" i="18" s="1"/>
  <c r="E646" i="22"/>
  <c r="S27" i="23"/>
  <c r="F646" i="22"/>
  <c r="H400" i="22"/>
  <c r="G870" i="22"/>
  <c r="H870" i="22"/>
  <c r="D211" i="22"/>
  <c r="T13" i="23"/>
  <c r="G740" i="22"/>
  <c r="H740" i="22"/>
  <c r="F431" i="22"/>
  <c r="I431" i="22" s="1"/>
  <c r="S175" i="16"/>
  <c r="S176" i="16"/>
  <c r="F463" i="22"/>
  <c r="I463" i="22" s="1"/>
  <c r="S133" i="16"/>
  <c r="D179" i="22"/>
  <c r="F179" i="22" s="1"/>
  <c r="P10" i="23"/>
  <c r="D115" i="22"/>
  <c r="D522" i="22"/>
  <c r="P23" i="23"/>
  <c r="B239" i="16"/>
  <c r="B35" i="18"/>
  <c r="D82" i="22"/>
  <c r="F82" i="22" s="1"/>
  <c r="N130" i="16"/>
  <c r="G263" i="16"/>
  <c r="G46" i="19" s="1"/>
  <c r="G97" i="19" s="1"/>
  <c r="D843" i="22" s="1"/>
  <c r="D845" i="22" s="1"/>
  <c r="G59" i="18"/>
  <c r="B238" i="16"/>
  <c r="B34" i="18"/>
  <c r="H458" i="22"/>
  <c r="F609" i="22"/>
  <c r="E609" i="22"/>
  <c r="B44" i="18"/>
  <c r="B248" i="16"/>
  <c r="F610" i="22"/>
  <c r="E610" i="22"/>
  <c r="N10" i="23"/>
  <c r="D113" i="22"/>
  <c r="E769" i="22"/>
  <c r="E240" i="22"/>
  <c r="E775" i="22"/>
  <c r="E181" i="22"/>
  <c r="F401" i="22"/>
  <c r="I401" i="22" s="1"/>
  <c r="U174" i="16"/>
  <c r="F433" i="22"/>
  <c r="I433" i="22" s="1"/>
  <c r="U175" i="16"/>
  <c r="F613" i="22"/>
  <c r="E613" i="22"/>
  <c r="B49" i="18"/>
  <c r="B253" i="16"/>
  <c r="B36" i="17" s="1"/>
  <c r="B247" i="16"/>
  <c r="B43" i="18"/>
  <c r="G264" i="16"/>
  <c r="G47" i="19" s="1"/>
  <c r="G98" i="19" s="1"/>
  <c r="F875" i="22" s="1"/>
  <c r="F877" i="22" s="1"/>
  <c r="G60" i="18"/>
  <c r="G249" i="16"/>
  <c r="G45" i="18"/>
  <c r="D43" i="18"/>
  <c r="D247" i="16"/>
  <c r="G864" i="22"/>
  <c r="H864" i="22"/>
  <c r="H297" i="22"/>
  <c r="L16" i="23"/>
  <c r="G297" i="22"/>
  <c r="E176" i="22"/>
  <c r="O24" i="23"/>
  <c r="D551" i="22"/>
  <c r="D235" i="22"/>
  <c r="F235" i="22" s="1"/>
  <c r="O135" i="16"/>
  <c r="D83" i="22"/>
  <c r="F83" i="22" s="1"/>
  <c r="O130" i="16"/>
  <c r="O176" i="16"/>
  <c r="F459" i="22"/>
  <c r="I459" i="22" s="1"/>
  <c r="D304" i="22"/>
  <c r="F304" i="22" s="1"/>
  <c r="T137" i="16"/>
  <c r="F464" i="22"/>
  <c r="I464" i="22" s="1"/>
  <c r="T176" i="16"/>
  <c r="T132" i="16"/>
  <c r="C148" i="22"/>
  <c r="D148" i="22" s="1"/>
  <c r="T136" i="16"/>
  <c r="D272" i="22"/>
  <c r="F272" i="22" s="1"/>
  <c r="H433" i="22"/>
  <c r="E303" i="22"/>
  <c r="D554" i="22"/>
  <c r="R24" i="23"/>
  <c r="H399" i="22"/>
  <c r="P22" i="23"/>
  <c r="D492" i="22"/>
  <c r="D85" i="22"/>
  <c r="F85" i="22" s="1"/>
  <c r="Q130" i="16"/>
  <c r="C53" i="22"/>
  <c r="D53" i="22" s="1"/>
  <c r="Q129" i="16"/>
  <c r="E333" i="22"/>
  <c r="G333" i="22" s="1"/>
  <c r="P17" i="23" s="1"/>
  <c r="Q138" i="16"/>
  <c r="F397" i="22"/>
  <c r="I397" i="22" s="1"/>
  <c r="Q174" i="16"/>
  <c r="P13" i="23"/>
  <c r="D207" i="22"/>
  <c r="D256" i="16"/>
  <c r="D52" i="18"/>
  <c r="C250" i="16"/>
  <c r="C46" i="18"/>
  <c r="B246" i="16"/>
  <c r="B42" i="18"/>
  <c r="B55" i="18"/>
  <c r="B259" i="16"/>
  <c r="B42" i="19" s="1"/>
  <c r="E234" i="22"/>
  <c r="D45" i="18"/>
  <c r="D249" i="16"/>
  <c r="B249" i="16"/>
  <c r="B45" i="18"/>
  <c r="N13" i="23"/>
  <c r="D205" i="22"/>
  <c r="F641" i="22"/>
  <c r="E641" i="22"/>
  <c r="N27" i="23"/>
  <c r="F615" i="22"/>
  <c r="E615" i="22"/>
  <c r="H743" i="22"/>
  <c r="G743" i="22"/>
  <c r="E147" i="18"/>
  <c r="C318" i="18" s="1"/>
  <c r="E99" i="18"/>
  <c r="B318" i="18" s="1"/>
  <c r="D318" i="18" s="1"/>
  <c r="G868" i="22"/>
  <c r="H868" i="22"/>
  <c r="D302" i="22"/>
  <c r="F302" i="22" s="1"/>
  <c r="R137" i="16"/>
  <c r="R132" i="16"/>
  <c r="C146" i="22"/>
  <c r="D146" i="22" s="1"/>
  <c r="D178" i="22"/>
  <c r="F178" i="22" s="1"/>
  <c r="R133" i="16"/>
  <c r="R22" i="23"/>
  <c r="D494" i="22"/>
  <c r="F773" i="22"/>
  <c r="R31" i="23"/>
  <c r="G773" i="22"/>
  <c r="D209" i="22"/>
  <c r="R13" i="23"/>
  <c r="P27" i="23"/>
  <c r="F643" i="22"/>
  <c r="E643" i="22"/>
  <c r="E42" i="19"/>
  <c r="E93" i="19" s="1"/>
  <c r="E139" i="19" s="1"/>
  <c r="E300" i="19" s="1"/>
  <c r="B36" i="18"/>
  <c r="B240" i="16"/>
  <c r="B23" i="17" s="1"/>
  <c r="D248" i="16"/>
  <c r="D44" i="18"/>
  <c r="D46" i="18"/>
  <c r="D250" i="16"/>
  <c r="G736" i="22"/>
  <c r="H736" i="22"/>
  <c r="B258" i="16"/>
  <c r="B41" i="19" s="1"/>
  <c r="B54" i="18"/>
  <c r="G738" i="22"/>
  <c r="H738" i="22"/>
  <c r="O27" i="23"/>
  <c r="F642" i="22"/>
  <c r="E642" i="22"/>
  <c r="P175" i="16"/>
  <c r="F428" i="22"/>
  <c r="I428" i="22" s="1"/>
  <c r="P176" i="16"/>
  <c r="F460" i="22"/>
  <c r="I460" i="22" s="1"/>
  <c r="P139" i="16"/>
  <c r="E364" i="22"/>
  <c r="G364" i="22" s="1"/>
  <c r="O18" i="23" s="1"/>
  <c r="F396" i="22"/>
  <c r="I396" i="22" s="1"/>
  <c r="P174" i="16"/>
  <c r="P129" i="16"/>
  <c r="C52" i="22"/>
  <c r="D52" i="22" s="1"/>
  <c r="H396" i="22"/>
  <c r="N24" i="23"/>
  <c r="D550" i="22"/>
  <c r="D525" i="22"/>
  <c r="S23" i="23"/>
  <c r="H465" i="22"/>
  <c r="D524" i="22"/>
  <c r="R23" i="23"/>
  <c r="E614" i="22"/>
  <c r="F614" i="22"/>
  <c r="C147" i="22"/>
  <c r="D147" i="22" s="1"/>
  <c r="S132" i="16"/>
  <c r="F399" i="22"/>
  <c r="I399" i="22" s="1"/>
  <c r="S174" i="16"/>
  <c r="S129" i="16"/>
  <c r="C55" i="22"/>
  <c r="D55" i="22" s="1"/>
  <c r="F645" i="22"/>
  <c r="E645" i="22"/>
  <c r="R27" i="23"/>
  <c r="H461" i="22"/>
  <c r="E45" i="19"/>
  <c r="E96" i="19" s="1"/>
  <c r="E142" i="19" s="1"/>
  <c r="D266" i="22"/>
  <c r="F266" i="22" s="1"/>
  <c r="N136" i="16"/>
  <c r="F394" i="22"/>
  <c r="I394" i="22" s="1"/>
  <c r="K394" i="22" s="1"/>
  <c r="N174" i="16"/>
  <c r="N133" i="16"/>
  <c r="D174" i="22"/>
  <c r="F174" i="22" s="1"/>
  <c r="N132" i="16"/>
  <c r="C142" i="22"/>
  <c r="D142" i="22" s="1"/>
  <c r="E142" i="22" s="1"/>
  <c r="C58" i="18"/>
  <c r="C262" i="16"/>
  <c r="C45" i="19" s="1"/>
  <c r="C42" i="18"/>
  <c r="C246" i="16"/>
  <c r="B47" i="18"/>
  <c r="B251" i="16"/>
  <c r="B52" i="18"/>
  <c r="B256" i="16"/>
  <c r="B39" i="17" s="1"/>
  <c r="E153" i="18"/>
  <c r="C324" i="18" s="1"/>
  <c r="E105" i="18"/>
  <c r="B324" i="18" s="1"/>
  <c r="D324" i="18" s="1"/>
  <c r="H265" i="22"/>
  <c r="L15" i="23"/>
  <c r="G265" i="22"/>
  <c r="E49" i="22"/>
  <c r="L8" i="23"/>
  <c r="F49" i="22"/>
  <c r="E236" i="22"/>
  <c r="T23" i="23"/>
  <c r="D526" i="22"/>
  <c r="C149" i="22"/>
  <c r="D149" i="22" s="1"/>
  <c r="U132" i="16"/>
  <c r="C57" i="22"/>
  <c r="D57" i="22" s="1"/>
  <c r="U129" i="16"/>
  <c r="D181" i="22"/>
  <c r="F181" i="22" s="1"/>
  <c r="U133" i="16"/>
  <c r="E369" i="22"/>
  <c r="G369" i="22" s="1"/>
  <c r="T18" i="23" s="1"/>
  <c r="U139" i="16"/>
  <c r="E178" i="22"/>
  <c r="E239" i="22"/>
  <c r="P24" i="23"/>
  <c r="D552" i="22"/>
  <c r="G260" i="16"/>
  <c r="G43" i="19" s="1"/>
  <c r="G94" i="19" s="1"/>
  <c r="F747" i="22" s="1"/>
  <c r="F749" i="22" s="1"/>
  <c r="G56" i="18"/>
  <c r="D58" i="18"/>
  <c r="D262" i="16"/>
  <c r="D45" i="19" s="1"/>
  <c r="G173" i="22"/>
  <c r="L12" i="23"/>
  <c r="H173" i="22"/>
  <c r="G81" i="22"/>
  <c r="H81" i="22"/>
  <c r="L9" i="23"/>
  <c r="G737" i="22"/>
  <c r="H737" i="22"/>
  <c r="O138" i="16"/>
  <c r="E331" i="22"/>
  <c r="G331" i="22" s="1"/>
  <c r="N17" i="23" s="1"/>
  <c r="O132" i="16"/>
  <c r="C143" i="22"/>
  <c r="D143" i="22" s="1"/>
  <c r="T133" i="16"/>
  <c r="D180" i="22"/>
  <c r="F180" i="22" s="1"/>
  <c r="E336" i="22"/>
  <c r="G336" i="22" s="1"/>
  <c r="S17" i="23" s="1"/>
  <c r="T138" i="16"/>
  <c r="T175" i="16"/>
  <c r="F432" i="22"/>
  <c r="I432" i="22" s="1"/>
  <c r="E774" i="22"/>
  <c r="H432" i="22"/>
  <c r="E305" i="22"/>
  <c r="E839" i="22"/>
  <c r="E154" i="18"/>
  <c r="C325" i="18" s="1"/>
  <c r="E106" i="18"/>
  <c r="B325" i="18" s="1"/>
  <c r="D325" i="18" s="1"/>
  <c r="E44" i="19"/>
  <c r="E95" i="19" s="1"/>
  <c r="C779" i="22" s="1"/>
  <c r="B44" i="17"/>
  <c r="H398" i="22"/>
  <c r="E86" i="22"/>
  <c r="E179" i="22"/>
  <c r="E837" i="22"/>
  <c r="H429" i="22"/>
  <c r="Q132" i="16"/>
  <c r="C145" i="22"/>
  <c r="D145" i="22" s="1"/>
  <c r="Q176" i="16"/>
  <c r="F461" i="22"/>
  <c r="I461" i="22" s="1"/>
  <c r="F429" i="22"/>
  <c r="I429" i="22" s="1"/>
  <c r="Q175" i="16"/>
  <c r="C239" i="16"/>
  <c r="C35" i="18"/>
  <c r="E832" i="22"/>
  <c r="H800" i="22"/>
  <c r="M32" i="23" s="1"/>
  <c r="D56" i="18"/>
  <c r="D260" i="16"/>
  <c r="D43" i="19" s="1"/>
  <c r="H394" i="22"/>
  <c r="G58" i="18"/>
  <c r="G104" i="18" s="1"/>
  <c r="B377" i="18" s="1"/>
  <c r="D377" i="18" s="1"/>
  <c r="L30" i="23"/>
  <c r="I735" i="22"/>
  <c r="J735" i="22"/>
  <c r="C249" i="16"/>
  <c r="B142" i="19"/>
  <c r="B312" i="19" s="1"/>
  <c r="D144" i="19"/>
  <c r="D317" i="19" s="1"/>
  <c r="G142" i="19"/>
  <c r="G141" i="19"/>
  <c r="L394" i="22"/>
  <c r="J394" i="22"/>
  <c r="M19" i="23"/>
  <c r="H234" i="22"/>
  <c r="G234" i="22"/>
  <c r="M14" i="23"/>
  <c r="E877" i="22"/>
  <c r="J426" i="22"/>
  <c r="M20" i="23"/>
  <c r="K426" i="22"/>
  <c r="L426" i="22"/>
  <c r="G82" i="22"/>
  <c r="M9" i="23"/>
  <c r="H82" i="22"/>
  <c r="M17" i="23"/>
  <c r="M11" i="23"/>
  <c r="F142" i="22"/>
  <c r="M16" i="23"/>
  <c r="H298" i="22"/>
  <c r="G298" i="22"/>
  <c r="K458" i="22"/>
  <c r="L458" i="22"/>
  <c r="J458" i="22"/>
  <c r="M21" i="23"/>
  <c r="H174" i="22"/>
  <c r="G174" i="22"/>
  <c r="M12" i="23"/>
  <c r="B311" i="19"/>
  <c r="D298" i="18"/>
  <c r="M15" i="23"/>
  <c r="H266" i="22"/>
  <c r="G266" i="22"/>
  <c r="F50" i="22"/>
  <c r="E50" i="22"/>
  <c r="M8" i="23"/>
  <c r="M18" i="23"/>
  <c r="E301" i="19"/>
  <c r="E302" i="19"/>
  <c r="E315" i="19"/>
  <c r="E314" i="19"/>
  <c r="E304" i="19"/>
  <c r="E305" i="19"/>
  <c r="E306" i="19"/>
  <c r="E295" i="19"/>
  <c r="E312" i="19"/>
  <c r="E311" i="19"/>
  <c r="E317" i="19"/>
  <c r="E318" i="19"/>
  <c r="C651" i="22"/>
  <c r="E811" i="22"/>
  <c r="E747" i="22"/>
  <c r="C843" i="22"/>
  <c r="C715" i="22"/>
  <c r="B103" i="18" l="1"/>
  <c r="B241" i="18" s="1"/>
  <c r="D241" i="18" s="1"/>
  <c r="E141" i="19"/>
  <c r="C144" i="19"/>
  <c r="G103" i="18"/>
  <c r="B376" i="18" s="1"/>
  <c r="D376" i="18" s="1"/>
  <c r="B104" i="18"/>
  <c r="B242" i="18" s="1"/>
  <c r="D242" i="18" s="1"/>
  <c r="G704" i="22"/>
  <c r="F704" i="22"/>
  <c r="M29" i="23"/>
  <c r="G144" i="19"/>
  <c r="B42" i="17"/>
  <c r="B101" i="18"/>
  <c r="B239" i="18" s="1"/>
  <c r="D239" i="18" s="1"/>
  <c r="B100" i="18"/>
  <c r="B238" i="18" s="1"/>
  <c r="D238" i="18" s="1"/>
  <c r="G105" i="18"/>
  <c r="B378" i="18" s="1"/>
  <c r="D378" i="18" s="1"/>
  <c r="L40" i="23"/>
  <c r="G106" i="18"/>
  <c r="B379" i="18" s="1"/>
  <c r="D379" i="18" s="1"/>
  <c r="G101" i="18"/>
  <c r="B374" i="18" s="1"/>
  <c r="D374" i="18" s="1"/>
  <c r="C102" i="18"/>
  <c r="B267" i="18" s="1"/>
  <c r="D267" i="18" s="1"/>
  <c r="C106" i="18"/>
  <c r="B271" i="18" s="1"/>
  <c r="D271" i="18" s="1"/>
  <c r="B105" i="18"/>
  <c r="B243" i="18" s="1"/>
  <c r="D243" i="18" s="1"/>
  <c r="E294" i="19"/>
  <c r="G143" i="19"/>
  <c r="D318" i="19"/>
  <c r="F832" i="22"/>
  <c r="M33" i="23"/>
  <c r="G832" i="22"/>
  <c r="P20" i="23"/>
  <c r="J429" i="22"/>
  <c r="K429" i="22"/>
  <c r="L429" i="22"/>
  <c r="E143" i="22"/>
  <c r="F143" i="22"/>
  <c r="N11" i="23"/>
  <c r="J737" i="22"/>
  <c r="I737" i="22"/>
  <c r="N30" i="23"/>
  <c r="D96" i="19"/>
  <c r="D811" i="22" s="1"/>
  <c r="D813" i="22" s="1"/>
  <c r="B146" i="18"/>
  <c r="C236" i="18" s="1"/>
  <c r="B98" i="18"/>
  <c r="B236" i="18" s="1"/>
  <c r="D236" i="18" s="1"/>
  <c r="C136" i="18"/>
  <c r="C253" i="18" s="1"/>
  <c r="C88" i="18"/>
  <c r="B253" i="18" s="1"/>
  <c r="D253" i="18" s="1"/>
  <c r="E241" i="16"/>
  <c r="B24" i="17" s="1"/>
  <c r="E37" i="18"/>
  <c r="R19" i="23"/>
  <c r="K399" i="22"/>
  <c r="L399" i="22"/>
  <c r="J399" i="22"/>
  <c r="L396" i="22"/>
  <c r="J396" i="22"/>
  <c r="O19" i="23"/>
  <c r="K396" i="22"/>
  <c r="F146" i="22"/>
  <c r="E146" i="22"/>
  <c r="Q11" i="23"/>
  <c r="Q34" i="23"/>
  <c r="J868" i="22"/>
  <c r="I868" i="22"/>
  <c r="D91" i="18"/>
  <c r="B283" i="18" s="1"/>
  <c r="D283" i="18" s="1"/>
  <c r="D139" i="18"/>
  <c r="C283" i="18" s="1"/>
  <c r="B136" i="18"/>
  <c r="C226" i="18" s="1"/>
  <c r="B88" i="18"/>
  <c r="B226" i="18" s="1"/>
  <c r="D226" i="18" s="1"/>
  <c r="D98" i="18"/>
  <c r="B290" i="18" s="1"/>
  <c r="D290" i="18" s="1"/>
  <c r="D146" i="18"/>
  <c r="C290" i="18" s="1"/>
  <c r="S21" i="23"/>
  <c r="K464" i="22"/>
  <c r="L464" i="22"/>
  <c r="J464" i="22"/>
  <c r="N14" i="23"/>
  <c r="H235" i="22"/>
  <c r="G235" i="22"/>
  <c r="Q26" i="23"/>
  <c r="G613" i="22"/>
  <c r="T19" i="23"/>
  <c r="K401" i="22"/>
  <c r="L401" i="22"/>
  <c r="J401" i="22"/>
  <c r="N31" i="23"/>
  <c r="G769" i="22"/>
  <c r="F769" i="22"/>
  <c r="G610" i="22"/>
  <c r="N26" i="23"/>
  <c r="G609" i="22"/>
  <c r="M26" i="23"/>
  <c r="B81" i="18"/>
  <c r="B219" i="18" s="1"/>
  <c r="D219" i="18" s="1"/>
  <c r="B129" i="18"/>
  <c r="C219" i="18" s="1"/>
  <c r="R21" i="23"/>
  <c r="K463" i="22"/>
  <c r="L463" i="22"/>
  <c r="J463" i="22"/>
  <c r="Q30" i="23"/>
  <c r="J740" i="22"/>
  <c r="I740" i="22"/>
  <c r="S34" i="23"/>
  <c r="J870" i="22"/>
  <c r="I870" i="22"/>
  <c r="O9" i="23"/>
  <c r="H84" i="22"/>
  <c r="G84" i="22"/>
  <c r="J741" i="22"/>
  <c r="I741" i="22"/>
  <c r="R30" i="23"/>
  <c r="J866" i="22"/>
  <c r="I866" i="22"/>
  <c r="O34" i="23"/>
  <c r="B86" i="18"/>
  <c r="B224" i="18" s="1"/>
  <c r="D224" i="18" s="1"/>
  <c r="B134" i="18"/>
  <c r="C224" i="18" s="1"/>
  <c r="G93" i="19"/>
  <c r="D715" i="22" s="1"/>
  <c r="D717" i="22" s="1"/>
  <c r="P16" i="23"/>
  <c r="H301" i="22"/>
  <c r="G301" i="22"/>
  <c r="S8" i="23"/>
  <c r="F56" i="22"/>
  <c r="E56" i="22"/>
  <c r="B106" i="18"/>
  <c r="B244" i="18" s="1"/>
  <c r="D244" i="18" s="1"/>
  <c r="C94" i="19"/>
  <c r="C747" i="22" s="1"/>
  <c r="C749" i="22" s="1"/>
  <c r="K465" i="22"/>
  <c r="L465" i="22"/>
  <c r="J465" i="22"/>
  <c r="T21" i="23"/>
  <c r="T16" i="23"/>
  <c r="H305" i="22"/>
  <c r="G305" i="22"/>
  <c r="F47" i="18"/>
  <c r="F251" i="16"/>
  <c r="B34" i="17" s="1"/>
  <c r="R16" i="23"/>
  <c r="H303" i="22"/>
  <c r="G303" i="22"/>
  <c r="C137" i="18"/>
  <c r="C254" i="18" s="1"/>
  <c r="C89" i="18"/>
  <c r="B254" i="18" s="1"/>
  <c r="D254" i="18" s="1"/>
  <c r="J871" i="22"/>
  <c r="I871" i="22"/>
  <c r="T34" i="23"/>
  <c r="B97" i="19"/>
  <c r="B143" i="19" s="1"/>
  <c r="P12" i="23"/>
  <c r="H177" i="22"/>
  <c r="G177" i="22"/>
  <c r="J427" i="22"/>
  <c r="N20" i="23"/>
  <c r="K427" i="22"/>
  <c r="L427" i="22"/>
  <c r="K395" i="22"/>
  <c r="L395" i="22"/>
  <c r="J395" i="22"/>
  <c r="N19" i="23"/>
  <c r="G140" i="18"/>
  <c r="C365" i="18" s="1"/>
  <c r="G92" i="18"/>
  <c r="B365" i="18" s="1"/>
  <c r="D365" i="18" s="1"/>
  <c r="P26" i="23"/>
  <c r="G612" i="22"/>
  <c r="B46" i="17"/>
  <c r="B95" i="19"/>
  <c r="B141" i="19" s="1"/>
  <c r="F707" i="22"/>
  <c r="P29" i="23"/>
  <c r="G707" i="22"/>
  <c r="O15" i="23"/>
  <c r="H268" i="22"/>
  <c r="G268" i="22"/>
  <c r="Q15" i="23"/>
  <c r="H270" i="22"/>
  <c r="G270" i="22"/>
  <c r="O26" i="23"/>
  <c r="G611" i="22"/>
  <c r="G140" i="19"/>
  <c r="D94" i="19"/>
  <c r="D747" i="22" s="1"/>
  <c r="D749" i="22" s="1"/>
  <c r="C81" i="18"/>
  <c r="B246" i="18" s="1"/>
  <c r="D246" i="18" s="1"/>
  <c r="C129" i="18"/>
  <c r="C246" i="18" s="1"/>
  <c r="P21" i="23"/>
  <c r="K461" i="22"/>
  <c r="L461" i="22"/>
  <c r="J461" i="22"/>
  <c r="S31" i="23"/>
  <c r="G774" i="22"/>
  <c r="F774" i="22"/>
  <c r="D104" i="18"/>
  <c r="B296" i="18" s="1"/>
  <c r="D296" i="18" s="1"/>
  <c r="T8" i="23"/>
  <c r="F57" i="22"/>
  <c r="E57" i="22"/>
  <c r="C96" i="19"/>
  <c r="C142" i="19" s="1"/>
  <c r="E245" i="16"/>
  <c r="B28" i="17" s="1"/>
  <c r="E41" i="18"/>
  <c r="R8" i="23"/>
  <c r="F55" i="22"/>
  <c r="E55" i="22"/>
  <c r="O8" i="23"/>
  <c r="F52" i="22"/>
  <c r="E52" i="22"/>
  <c r="O20" i="23"/>
  <c r="K428" i="22"/>
  <c r="L428" i="22"/>
  <c r="J428" i="22"/>
  <c r="B92" i="19"/>
  <c r="B683" i="22" s="1"/>
  <c r="B685" i="22" s="1"/>
  <c r="D92" i="18"/>
  <c r="B284" i="18" s="1"/>
  <c r="D284" i="18" s="1"/>
  <c r="D140" i="18"/>
  <c r="C284" i="18" s="1"/>
  <c r="B82" i="18"/>
  <c r="B220" i="18" s="1"/>
  <c r="D220" i="18" s="1"/>
  <c r="B130" i="18"/>
  <c r="C220" i="18" s="1"/>
  <c r="I743" i="22"/>
  <c r="T30" i="23"/>
  <c r="J743" i="22"/>
  <c r="B139" i="18"/>
  <c r="C229" i="18" s="1"/>
  <c r="B91" i="18"/>
  <c r="B229" i="18" s="1"/>
  <c r="D229" i="18" s="1"/>
  <c r="L397" i="22"/>
  <c r="J397" i="22"/>
  <c r="P19" i="23"/>
  <c r="K397" i="22"/>
  <c r="F53" i="22"/>
  <c r="E53" i="22"/>
  <c r="P8" i="23"/>
  <c r="S11" i="23"/>
  <c r="F148" i="22"/>
  <c r="E148" i="22"/>
  <c r="B43" i="19"/>
  <c r="B43" i="17"/>
  <c r="B41" i="17"/>
  <c r="K398" i="22"/>
  <c r="L398" i="22"/>
  <c r="J398" i="22"/>
  <c r="Q19" i="23"/>
  <c r="D141" i="18"/>
  <c r="C285" i="18" s="1"/>
  <c r="D93" i="18"/>
  <c r="B285" i="18" s="1"/>
  <c r="D285" i="18" s="1"/>
  <c r="B91" i="19"/>
  <c r="B137" i="19" s="1"/>
  <c r="B84" i="18"/>
  <c r="B222" i="18" s="1"/>
  <c r="D222" i="18" s="1"/>
  <c r="B132" i="18"/>
  <c r="C222" i="18" s="1"/>
  <c r="E238" i="16"/>
  <c r="B21" i="17" s="1"/>
  <c r="E34" i="18"/>
  <c r="C98" i="18"/>
  <c r="B263" i="18" s="1"/>
  <c r="D263" i="18" s="1"/>
  <c r="C146" i="18"/>
  <c r="C263" i="18" s="1"/>
  <c r="H239" i="22"/>
  <c r="G239" i="22"/>
  <c r="R14" i="23"/>
  <c r="O16" i="23"/>
  <c r="H300" i="22"/>
  <c r="G300" i="22"/>
  <c r="B145" i="18"/>
  <c r="C235" i="18" s="1"/>
  <c r="B97" i="18"/>
  <c r="B235" i="18" s="1"/>
  <c r="D235" i="18" s="1"/>
  <c r="P15" i="23"/>
  <c r="H269" i="22"/>
  <c r="G269" i="22"/>
  <c r="G88" i="22"/>
  <c r="S9" i="23"/>
  <c r="H88" i="22"/>
  <c r="O33" i="23"/>
  <c r="G834" i="22"/>
  <c r="F834" i="22"/>
  <c r="C87" i="18"/>
  <c r="B252" i="18" s="1"/>
  <c r="D252" i="18" s="1"/>
  <c r="C135" i="18"/>
  <c r="C252" i="18" s="1"/>
  <c r="T15" i="23"/>
  <c r="H273" i="22"/>
  <c r="G273" i="22"/>
  <c r="F46" i="18"/>
  <c r="F250" i="16"/>
  <c r="B33" i="17" s="1"/>
  <c r="F706" i="22"/>
  <c r="O29" i="23"/>
  <c r="G706" i="22"/>
  <c r="B87" i="18"/>
  <c r="B225" i="18" s="1"/>
  <c r="D225" i="18" s="1"/>
  <c r="B135" i="18"/>
  <c r="C225" i="18" s="1"/>
  <c r="D102" i="18"/>
  <c r="B294" i="18" s="1"/>
  <c r="D294" i="18" s="1"/>
  <c r="F837" i="22"/>
  <c r="R33" i="23"/>
  <c r="G837" i="22"/>
  <c r="G839" i="22"/>
  <c r="F839" i="22"/>
  <c r="T33" i="23"/>
  <c r="S20" i="23"/>
  <c r="K432" i="22"/>
  <c r="L432" i="22"/>
  <c r="J432" i="22"/>
  <c r="G180" i="22"/>
  <c r="S12" i="23"/>
  <c r="H180" i="22"/>
  <c r="G102" i="18"/>
  <c r="B375" i="18" s="1"/>
  <c r="D375" i="18" s="1"/>
  <c r="B93" i="18"/>
  <c r="B231" i="18" s="1"/>
  <c r="D231" i="18" s="1"/>
  <c r="B141" i="18"/>
  <c r="C231" i="18" s="1"/>
  <c r="C104" i="18"/>
  <c r="B269" i="18" s="1"/>
  <c r="D269" i="18" s="1"/>
  <c r="E242" i="16"/>
  <c r="B25" i="17" s="1"/>
  <c r="E38" i="18"/>
  <c r="R11" i="23"/>
  <c r="F147" i="22"/>
  <c r="E147" i="22"/>
  <c r="J738" i="22"/>
  <c r="I738" i="22"/>
  <c r="O30" i="23"/>
  <c r="I736" i="22"/>
  <c r="M30" i="23"/>
  <c r="J736" i="22"/>
  <c r="D138" i="18"/>
  <c r="C282" i="18" s="1"/>
  <c r="D90" i="18"/>
  <c r="B282" i="18" s="1"/>
  <c r="D282" i="18" s="1"/>
  <c r="B93" i="19"/>
  <c r="B139" i="19" s="1"/>
  <c r="C92" i="18"/>
  <c r="B257" i="18" s="1"/>
  <c r="D257" i="18" s="1"/>
  <c r="C140" i="18"/>
  <c r="C257" i="18" s="1"/>
  <c r="H304" i="22"/>
  <c r="G304" i="22"/>
  <c r="S16" i="23"/>
  <c r="N9" i="23"/>
  <c r="H83" i="22"/>
  <c r="G83" i="22"/>
  <c r="D137" i="18"/>
  <c r="C281" i="18" s="1"/>
  <c r="D89" i="18"/>
  <c r="B281" i="18" s="1"/>
  <c r="D281" i="18" s="1"/>
  <c r="B143" i="18"/>
  <c r="C233" i="18" s="1"/>
  <c r="B95" i="18"/>
  <c r="B233" i="18" s="1"/>
  <c r="D233" i="18" s="1"/>
  <c r="K433" i="22"/>
  <c r="L433" i="22"/>
  <c r="J433" i="22"/>
  <c r="T20" i="23"/>
  <c r="G775" i="22"/>
  <c r="F775" i="22"/>
  <c r="T31" i="23"/>
  <c r="B138" i="18"/>
  <c r="C228" i="18" s="1"/>
  <c r="B90" i="18"/>
  <c r="B228" i="18" s="1"/>
  <c r="D228" i="18" s="1"/>
  <c r="B128" i="18"/>
  <c r="C218" i="18" s="1"/>
  <c r="B80" i="18"/>
  <c r="B218" i="18" s="1"/>
  <c r="D218" i="18" s="1"/>
  <c r="E239" i="16"/>
  <c r="B22" i="17" s="1"/>
  <c r="E35" i="18"/>
  <c r="G179" i="22"/>
  <c r="R12" i="23"/>
  <c r="H179" i="22"/>
  <c r="B102" i="18"/>
  <c r="B240" i="18" s="1"/>
  <c r="D240" i="18" s="1"/>
  <c r="E92" i="19"/>
  <c r="E138" i="19" s="1"/>
  <c r="Q21" i="23"/>
  <c r="K462" i="22"/>
  <c r="L462" i="22"/>
  <c r="J462" i="22"/>
  <c r="Q20" i="23"/>
  <c r="K430" i="22"/>
  <c r="L430" i="22"/>
  <c r="J430" i="22"/>
  <c r="B144" i="18"/>
  <c r="C234" i="18" s="1"/>
  <c r="B96" i="18"/>
  <c r="B234" i="18" s="1"/>
  <c r="D234" i="18" s="1"/>
  <c r="P34" i="23"/>
  <c r="J867" i="22"/>
  <c r="I867" i="22"/>
  <c r="R29" i="23"/>
  <c r="G709" i="22"/>
  <c r="F709" i="22"/>
  <c r="C138" i="18"/>
  <c r="C255" i="18" s="1"/>
  <c r="C90" i="18"/>
  <c r="B255" i="18" s="1"/>
  <c r="D255" i="18" s="1"/>
  <c r="B99" i="18"/>
  <c r="B237" i="18" s="1"/>
  <c r="D237" i="18" s="1"/>
  <c r="E248" i="16"/>
  <c r="B31" i="17" s="1"/>
  <c r="E44" i="18"/>
  <c r="C141" i="18"/>
  <c r="C258" i="18" s="1"/>
  <c r="C93" i="18"/>
  <c r="B258" i="18" s="1"/>
  <c r="D258" i="18" s="1"/>
  <c r="J869" i="22"/>
  <c r="I869" i="22"/>
  <c r="R34" i="23"/>
  <c r="Q14" i="23"/>
  <c r="H238" i="22"/>
  <c r="G238" i="22"/>
  <c r="C132" i="18"/>
  <c r="C249" i="18" s="1"/>
  <c r="C84" i="18"/>
  <c r="B249" i="18" s="1"/>
  <c r="D249" i="18" s="1"/>
  <c r="T26" i="23"/>
  <c r="G616" i="22"/>
  <c r="H299" i="22"/>
  <c r="G299" i="22"/>
  <c r="N16" i="23"/>
  <c r="N12" i="23"/>
  <c r="H175" i="22"/>
  <c r="G175" i="22"/>
  <c r="G93" i="18"/>
  <c r="B366" i="18" s="1"/>
  <c r="D366" i="18" s="1"/>
  <c r="G141" i="18"/>
  <c r="C366" i="18" s="1"/>
  <c r="Q8" i="23"/>
  <c r="F54" i="22"/>
  <c r="E54" i="22"/>
  <c r="J742" i="22"/>
  <c r="I742" i="22"/>
  <c r="S30" i="23"/>
  <c r="E145" i="22"/>
  <c r="P11" i="23"/>
  <c r="F145" i="22"/>
  <c r="G181" i="22"/>
  <c r="T12" i="23"/>
  <c r="H181" i="22"/>
  <c r="T11" i="23"/>
  <c r="F149" i="22"/>
  <c r="E149" i="22"/>
  <c r="F45" i="18"/>
  <c r="F249" i="16"/>
  <c r="B32" i="17" s="1"/>
  <c r="B45" i="17"/>
  <c r="R26" i="23"/>
  <c r="G614" i="22"/>
  <c r="K460" i="22"/>
  <c r="L460" i="22"/>
  <c r="J460" i="22"/>
  <c r="O21" i="23"/>
  <c r="H178" i="22"/>
  <c r="G178" i="22"/>
  <c r="Q12" i="23"/>
  <c r="G302" i="22"/>
  <c r="Q16" i="23"/>
  <c r="H302" i="22"/>
  <c r="S26" i="23"/>
  <c r="G615" i="22"/>
  <c r="P9" i="23"/>
  <c r="H85" i="22"/>
  <c r="G85" i="22"/>
  <c r="G272" i="22"/>
  <c r="S15" i="23"/>
  <c r="H272" i="22"/>
  <c r="N21" i="23"/>
  <c r="K459" i="22"/>
  <c r="L459" i="22"/>
  <c r="J459" i="22"/>
  <c r="J864" i="22"/>
  <c r="I864" i="22"/>
  <c r="M34" i="23"/>
  <c r="M40" i="23" s="1"/>
  <c r="G91" i="18"/>
  <c r="B364" i="18" s="1"/>
  <c r="D364" i="18" s="1"/>
  <c r="G139" i="18"/>
  <c r="C364" i="18" s="1"/>
  <c r="B137" i="18"/>
  <c r="C227" i="18" s="1"/>
  <c r="B89" i="18"/>
  <c r="B227" i="18" s="1"/>
  <c r="D227" i="18" s="1"/>
  <c r="R20" i="23"/>
  <c r="L431" i="22"/>
  <c r="K431" i="22"/>
  <c r="J431" i="22"/>
  <c r="O11" i="23"/>
  <c r="F144" i="22"/>
  <c r="E144" i="22"/>
  <c r="B92" i="18"/>
  <c r="B230" i="18" s="1"/>
  <c r="D230" i="18" s="1"/>
  <c r="B140" i="18"/>
  <c r="C230" i="18" s="1"/>
  <c r="K400" i="22"/>
  <c r="L400" i="22"/>
  <c r="J400" i="22"/>
  <c r="S19" i="23"/>
  <c r="G267" i="22"/>
  <c r="N15" i="23"/>
  <c r="H267" i="22"/>
  <c r="B47" i="19"/>
  <c r="B47" i="17"/>
  <c r="F708" i="22"/>
  <c r="Q29" i="23"/>
  <c r="G708" i="22"/>
  <c r="H241" i="22"/>
  <c r="G241" i="22"/>
  <c r="T14" i="23"/>
  <c r="J865" i="22"/>
  <c r="I865" i="22"/>
  <c r="N34" i="23"/>
  <c r="C139" i="18"/>
  <c r="C256" i="18" s="1"/>
  <c r="C91" i="18"/>
  <c r="B256" i="18" s="1"/>
  <c r="D256" i="18" s="1"/>
  <c r="E42" i="18"/>
  <c r="E246" i="16"/>
  <c r="B29" i="17" s="1"/>
  <c r="E244" i="16"/>
  <c r="B27" i="17" s="1"/>
  <c r="E40" i="18"/>
  <c r="G87" i="22"/>
  <c r="R9" i="23"/>
  <c r="H87" i="22"/>
  <c r="R15" i="23"/>
  <c r="H271" i="22"/>
  <c r="G271" i="22"/>
  <c r="H176" i="22"/>
  <c r="G176" i="22"/>
  <c r="O12" i="23"/>
  <c r="P30" i="23"/>
  <c r="J739" i="22"/>
  <c r="I739" i="22"/>
  <c r="H86" i="22"/>
  <c r="G86" i="22"/>
  <c r="Q9" i="23"/>
  <c r="H237" i="22"/>
  <c r="G237" i="22"/>
  <c r="P14" i="23"/>
  <c r="S14" i="23"/>
  <c r="H240" i="22"/>
  <c r="G240" i="22"/>
  <c r="N8" i="23"/>
  <c r="N40" i="23" s="1"/>
  <c r="F51" i="22"/>
  <c r="E51" i="22"/>
  <c r="B85" i="18"/>
  <c r="B223" i="18" s="1"/>
  <c r="D223" i="18" s="1"/>
  <c r="B133" i="18"/>
  <c r="C223" i="18" s="1"/>
  <c r="B131" i="18"/>
  <c r="C221" i="18" s="1"/>
  <c r="B83" i="18"/>
  <c r="B221" i="18" s="1"/>
  <c r="D221" i="18" s="1"/>
  <c r="T9" i="23"/>
  <c r="H89" i="22"/>
  <c r="G89" i="22"/>
  <c r="G838" i="22"/>
  <c r="F838" i="22"/>
  <c r="S33" i="23"/>
  <c r="C134" i="18"/>
  <c r="C251" i="18" s="1"/>
  <c r="C86" i="18"/>
  <c r="B251" i="18" s="1"/>
  <c r="D251" i="18" s="1"/>
  <c r="E43" i="18"/>
  <c r="E247" i="16"/>
  <c r="B30" i="17" s="1"/>
  <c r="O14" i="23"/>
  <c r="H236" i="22"/>
  <c r="G236" i="22"/>
  <c r="B94" i="18"/>
  <c r="B232" i="18" s="1"/>
  <c r="D232" i="18" s="1"/>
  <c r="B142" i="18"/>
  <c r="C232" i="18" s="1"/>
  <c r="G317" i="19"/>
  <c r="G318" i="19"/>
  <c r="G311" i="19"/>
  <c r="G312" i="19"/>
  <c r="G309" i="19"/>
  <c r="G308" i="19"/>
  <c r="G305" i="19"/>
  <c r="G304" i="19"/>
  <c r="G306" i="19"/>
  <c r="G315" i="19"/>
  <c r="G314" i="19"/>
  <c r="C717" i="22"/>
  <c r="D82" i="20"/>
  <c r="L135" i="21"/>
  <c r="D39" i="20"/>
  <c r="L134" i="21"/>
  <c r="F41" i="20"/>
  <c r="N140" i="21"/>
  <c r="C845" i="22"/>
  <c r="E749" i="22"/>
  <c r="E813" i="22"/>
  <c r="C653" i="22"/>
  <c r="C781" i="22"/>
  <c r="F84" i="20"/>
  <c r="N141" i="21"/>
  <c r="E309" i="19"/>
  <c r="E308" i="19"/>
  <c r="F140" i="21"/>
  <c r="G41" i="20"/>
  <c r="F117" i="21"/>
  <c r="G57" i="20"/>
  <c r="G80" i="20"/>
  <c r="F129" i="21"/>
  <c r="G83" i="20"/>
  <c r="F138" i="21"/>
  <c r="F134" i="21"/>
  <c r="G39" i="20"/>
  <c r="F116" i="21"/>
  <c r="G34" i="20"/>
  <c r="G59" i="20"/>
  <c r="F128" i="21"/>
  <c r="G36" i="20"/>
  <c r="F123" i="21"/>
  <c r="F135" i="21"/>
  <c r="G82" i="20"/>
  <c r="F118" i="21"/>
  <c r="G77" i="20"/>
  <c r="G37" i="20"/>
  <c r="F127" i="21"/>
  <c r="F125" i="21"/>
  <c r="G79" i="20"/>
  <c r="F141" i="21"/>
  <c r="G84" i="20"/>
  <c r="F137" i="21"/>
  <c r="G40" i="20"/>
  <c r="F124" i="21"/>
  <c r="G58" i="20"/>
  <c r="J113" i="21"/>
  <c r="J83" i="21"/>
  <c r="J105" i="21"/>
  <c r="J67" i="21"/>
  <c r="J87" i="21"/>
  <c r="J110" i="21"/>
  <c r="J109" i="21"/>
  <c r="J98" i="21"/>
  <c r="J56" i="21"/>
  <c r="J97" i="21"/>
  <c r="J68" i="21"/>
  <c r="J106" i="21"/>
  <c r="J71" i="21"/>
  <c r="J63" i="21"/>
  <c r="J55" i="21"/>
  <c r="J82" i="21"/>
  <c r="J101" i="21"/>
  <c r="J102" i="21"/>
  <c r="C318" i="19" l="1"/>
  <c r="C317" i="19"/>
  <c r="C311" i="19"/>
  <c r="C312" i="19"/>
  <c r="B302" i="19"/>
  <c r="B300" i="19"/>
  <c r="B301" i="19"/>
  <c r="B315" i="19"/>
  <c r="B314" i="19"/>
  <c r="B295" i="19"/>
  <c r="B293" i="19"/>
  <c r="B294" i="19"/>
  <c r="E86" i="18"/>
  <c r="B305" i="18" s="1"/>
  <c r="E134" i="18"/>
  <c r="C305" i="18" s="1"/>
  <c r="B98" i="19"/>
  <c r="B144" i="19" s="1"/>
  <c r="B184" i="19"/>
  <c r="C683" i="22"/>
  <c r="B94" i="19"/>
  <c r="B140" i="19" s="1"/>
  <c r="P40" i="23"/>
  <c r="B138" i="19"/>
  <c r="O40" i="23"/>
  <c r="E87" i="18"/>
  <c r="B306" i="18" s="1"/>
  <c r="E135" i="18"/>
  <c r="C306" i="18" s="1"/>
  <c r="B779" i="22"/>
  <c r="B187" i="19"/>
  <c r="F141" i="18"/>
  <c r="C339" i="18" s="1"/>
  <c r="F93" i="18"/>
  <c r="B339" i="18" s="1"/>
  <c r="C140" i="19"/>
  <c r="D142" i="19"/>
  <c r="Q40" i="23"/>
  <c r="E81" i="18"/>
  <c r="B300" i="18" s="1"/>
  <c r="E129" i="18"/>
  <c r="C300" i="18" s="1"/>
  <c r="F140" i="18"/>
  <c r="C338" i="18" s="1"/>
  <c r="F92" i="18"/>
  <c r="B338" i="18" s="1"/>
  <c r="D140" i="19"/>
  <c r="S40" i="23"/>
  <c r="G139" i="19"/>
  <c r="F139" i="18"/>
  <c r="C337" i="18" s="1"/>
  <c r="F91" i="18"/>
  <c r="B337" i="18" s="1"/>
  <c r="E138" i="18"/>
  <c r="C309" i="18" s="1"/>
  <c r="E90" i="18"/>
  <c r="B309" i="18" s="1"/>
  <c r="E80" i="18"/>
  <c r="B299" i="18" s="1"/>
  <c r="E128" i="18"/>
  <c r="C299" i="18" s="1"/>
  <c r="T40" i="23"/>
  <c r="B843" i="22"/>
  <c r="B189" i="19"/>
  <c r="E83" i="18"/>
  <c r="B302" i="18" s="1"/>
  <c r="E131" i="18"/>
  <c r="C302" i="18" s="1"/>
  <c r="E89" i="18"/>
  <c r="B308" i="18" s="1"/>
  <c r="E137" i="18"/>
  <c r="C308" i="18" s="1"/>
  <c r="E88" i="18"/>
  <c r="B307" i="18" s="1"/>
  <c r="E136" i="18"/>
  <c r="C307" i="18" s="1"/>
  <c r="E298" i="19"/>
  <c r="E297" i="19"/>
  <c r="B715" i="22"/>
  <c r="B185" i="19"/>
  <c r="E84" i="18"/>
  <c r="B303" i="18" s="1"/>
  <c r="E132" i="18"/>
  <c r="C303" i="18" s="1"/>
  <c r="B69" i="17"/>
  <c r="B651" i="22"/>
  <c r="B183" i="19"/>
  <c r="R40" i="23"/>
  <c r="C811" i="22"/>
  <c r="B188" i="19"/>
  <c r="B308" i="19"/>
  <c r="H228" i="24" s="1"/>
  <c r="C66" i="25" s="1"/>
  <c r="B309" i="19"/>
  <c r="D132" i="21" s="1"/>
  <c r="H138" i="21"/>
  <c r="I83" i="20"/>
  <c r="I80" i="20"/>
  <c r="H129" i="21"/>
  <c r="H132" i="21"/>
  <c r="I81" i="20"/>
  <c r="I37" i="20"/>
  <c r="H127" i="21"/>
  <c r="I82" i="20"/>
  <c r="H135" i="21"/>
  <c r="H128" i="21"/>
  <c r="I59" i="20"/>
  <c r="H134" i="21"/>
  <c r="I39" i="20"/>
  <c r="H141" i="21"/>
  <c r="I84" i="20"/>
  <c r="H137" i="21"/>
  <c r="I40" i="20"/>
  <c r="H131" i="21"/>
  <c r="I38" i="20"/>
  <c r="I41" i="20"/>
  <c r="H140" i="21"/>
  <c r="F132" i="21"/>
  <c r="G81" i="20"/>
  <c r="F131" i="21"/>
  <c r="G38" i="20"/>
  <c r="D131" i="21"/>
  <c r="J78" i="21"/>
  <c r="J79" i="21"/>
  <c r="J84" i="21"/>
  <c r="J114" i="21"/>
  <c r="J80" i="21"/>
  <c r="E41" i="20" l="1"/>
  <c r="M140" i="21"/>
  <c r="M141" i="21"/>
  <c r="E84" i="20"/>
  <c r="H229" i="24"/>
  <c r="B299" i="24" s="1"/>
  <c r="B304" i="19"/>
  <c r="B306" i="19"/>
  <c r="B305" i="19"/>
  <c r="B318" i="19"/>
  <c r="B317" i="19"/>
  <c r="B653" i="22"/>
  <c r="D651" i="22"/>
  <c r="C306" i="19"/>
  <c r="C305" i="19"/>
  <c r="C304" i="19"/>
  <c r="B781" i="22"/>
  <c r="E779" i="22"/>
  <c r="B297" i="19"/>
  <c r="D120" i="21" s="1"/>
  <c r="B298" i="19"/>
  <c r="D121" i="21" s="1"/>
  <c r="C685" i="22"/>
  <c r="D683" i="22"/>
  <c r="D77" i="20"/>
  <c r="E118" i="21"/>
  <c r="L118" i="21"/>
  <c r="D118" i="21"/>
  <c r="H215" i="24"/>
  <c r="B295" i="24" s="1"/>
  <c r="D36" i="20"/>
  <c r="L123" i="21"/>
  <c r="E123" i="21"/>
  <c r="C813" i="22"/>
  <c r="H811" i="22"/>
  <c r="B206" i="19"/>
  <c r="C69" i="17"/>
  <c r="B168" i="18" s="1"/>
  <c r="B182" i="18" s="1"/>
  <c r="B717" i="22"/>
  <c r="E715" i="22"/>
  <c r="F307" i="18"/>
  <c r="H307" i="18" s="1"/>
  <c r="D307" i="18"/>
  <c r="F302" i="18"/>
  <c r="H302" i="18" s="1"/>
  <c r="D302" i="18"/>
  <c r="D337" i="18"/>
  <c r="F337" i="18"/>
  <c r="H337" i="18" s="1"/>
  <c r="D306" i="19"/>
  <c r="D304" i="19"/>
  <c r="D305" i="19"/>
  <c r="F300" i="18"/>
  <c r="H300" i="18" s="1"/>
  <c r="D300" i="18"/>
  <c r="F339" i="18"/>
  <c r="H339" i="18" s="1"/>
  <c r="D339" i="18"/>
  <c r="F305" i="18"/>
  <c r="H305" i="18" s="1"/>
  <c r="D305" i="18"/>
  <c r="L137" i="21"/>
  <c r="H234" i="24"/>
  <c r="C68" i="25" s="1"/>
  <c r="D40" i="20"/>
  <c r="D137" i="21"/>
  <c r="E137" i="21"/>
  <c r="D79" i="20"/>
  <c r="E125" i="21"/>
  <c r="L125" i="21"/>
  <c r="L132" i="21"/>
  <c r="E132" i="21"/>
  <c r="D81" i="20"/>
  <c r="F120" i="21"/>
  <c r="G35" i="20"/>
  <c r="F366" i="18"/>
  <c r="H366" i="18" s="1"/>
  <c r="F376" i="18"/>
  <c r="H376" i="18" s="1"/>
  <c r="F377" i="18"/>
  <c r="H377" i="18" s="1"/>
  <c r="F284" i="18"/>
  <c r="H284" i="18" s="1"/>
  <c r="F373" i="18"/>
  <c r="H373" i="18" s="1"/>
  <c r="F248" i="18"/>
  <c r="H248" i="18" s="1"/>
  <c r="F231" i="18"/>
  <c r="H231" i="18" s="1"/>
  <c r="F310" i="18"/>
  <c r="H310" i="18" s="1"/>
  <c r="F255" i="18"/>
  <c r="H255" i="18" s="1"/>
  <c r="F325" i="18"/>
  <c r="H325" i="18" s="1"/>
  <c r="F219" i="18"/>
  <c r="H219" i="18" s="1"/>
  <c r="F370" i="18"/>
  <c r="H370" i="18" s="1"/>
  <c r="F358" i="18"/>
  <c r="H358" i="18" s="1"/>
  <c r="F371" i="18"/>
  <c r="H371" i="18" s="1"/>
  <c r="F292" i="18"/>
  <c r="H292" i="18" s="1"/>
  <c r="F265" i="18"/>
  <c r="H265" i="18" s="1"/>
  <c r="F253" i="18"/>
  <c r="H253" i="18" s="1"/>
  <c r="F259" i="18"/>
  <c r="H259" i="18" s="1"/>
  <c r="F313" i="18"/>
  <c r="H313" i="18" s="1"/>
  <c r="F312" i="18"/>
  <c r="H312" i="18" s="1"/>
  <c r="F314" i="18"/>
  <c r="H314" i="18" s="1"/>
  <c r="F279" i="18"/>
  <c r="H279" i="18" s="1"/>
  <c r="F368" i="18"/>
  <c r="H368" i="18" s="1"/>
  <c r="F351" i="18"/>
  <c r="H351" i="18" s="1"/>
  <c r="F293" i="18"/>
  <c r="H293" i="18" s="1"/>
  <c r="F246" i="18"/>
  <c r="H246" i="18" s="1"/>
  <c r="F281" i="18"/>
  <c r="H281" i="18" s="1"/>
  <c r="F264" i="18"/>
  <c r="H264" i="18" s="1"/>
  <c r="F362" i="18"/>
  <c r="H362" i="18" s="1"/>
  <c r="F221" i="18"/>
  <c r="H221" i="18" s="1"/>
  <c r="F320" i="18"/>
  <c r="H320" i="18" s="1"/>
  <c r="F369" i="18"/>
  <c r="H369" i="18" s="1"/>
  <c r="F363" i="18"/>
  <c r="H363" i="18" s="1"/>
  <c r="F266" i="18"/>
  <c r="H266" i="18" s="1"/>
  <c r="F278" i="18"/>
  <c r="H278" i="18" s="1"/>
  <c r="F350" i="18"/>
  <c r="H350" i="18" s="1"/>
  <c r="F365" i="18"/>
  <c r="H365" i="18" s="1"/>
  <c r="F364" i="18"/>
  <c r="H364" i="18" s="1"/>
  <c r="F233" i="18"/>
  <c r="H233" i="18" s="1"/>
  <c r="F286" i="18"/>
  <c r="H286" i="18" s="1"/>
  <c r="F315" i="18"/>
  <c r="H315" i="18" s="1"/>
  <c r="F240" i="18"/>
  <c r="H240" i="18" s="1"/>
  <c r="F321" i="18"/>
  <c r="H321" i="18" s="1"/>
  <c r="F252" i="18"/>
  <c r="H252" i="18" s="1"/>
  <c r="F238" i="18"/>
  <c r="H238" i="18" s="1"/>
  <c r="F247" i="18"/>
  <c r="H247" i="18" s="1"/>
  <c r="F297" i="18"/>
  <c r="H297" i="18" s="1"/>
  <c r="F340" i="18"/>
  <c r="H340" i="18" s="1"/>
  <c r="F274" i="18"/>
  <c r="H274" i="18" s="1"/>
  <c r="F261" i="18"/>
  <c r="H261" i="18" s="1"/>
  <c r="F243" i="18"/>
  <c r="H243" i="18" s="1"/>
  <c r="F268" i="18"/>
  <c r="H268" i="18" s="1"/>
  <c r="F341" i="18"/>
  <c r="H341" i="18" s="1"/>
  <c r="F226" i="18"/>
  <c r="H226" i="18" s="1"/>
  <c r="F256" i="18"/>
  <c r="H256" i="18" s="1"/>
  <c r="F251" i="18"/>
  <c r="H251" i="18" s="1"/>
  <c r="F258" i="18"/>
  <c r="H258" i="18" s="1"/>
  <c r="F262" i="18"/>
  <c r="H262" i="18" s="1"/>
  <c r="F331" i="18"/>
  <c r="H331" i="18" s="1"/>
  <c r="F345" i="18"/>
  <c r="H345" i="18" s="1"/>
  <c r="F260" i="18"/>
  <c r="H260" i="18" s="1"/>
  <c r="F347" i="18"/>
  <c r="H347" i="18" s="1"/>
  <c r="F282" i="18"/>
  <c r="H282" i="18" s="1"/>
  <c r="F311" i="18"/>
  <c r="H311" i="18" s="1"/>
  <c r="F317" i="18"/>
  <c r="H317" i="18" s="1"/>
  <c r="F227" i="18"/>
  <c r="H227" i="18" s="1"/>
  <c r="F232" i="18"/>
  <c r="H232" i="18" s="1"/>
  <c r="F257" i="18"/>
  <c r="H257" i="18" s="1"/>
  <c r="F250" i="18"/>
  <c r="H250" i="18" s="1"/>
  <c r="F334" i="18"/>
  <c r="H334" i="18" s="1"/>
  <c r="F360" i="18"/>
  <c r="H360" i="18" s="1"/>
  <c r="F287" i="18"/>
  <c r="H287" i="18" s="1"/>
  <c r="F344" i="18"/>
  <c r="H344" i="18" s="1"/>
  <c r="F296" i="18"/>
  <c r="H296" i="18" s="1"/>
  <c r="F374" i="18"/>
  <c r="H374" i="18" s="1"/>
  <c r="F375" i="18"/>
  <c r="H375" i="18" s="1"/>
  <c r="F229" i="18"/>
  <c r="H229" i="18" s="1"/>
  <c r="F356" i="18"/>
  <c r="H356" i="18" s="1"/>
  <c r="D299" i="18"/>
  <c r="F319" i="18"/>
  <c r="H319" i="18" s="1"/>
  <c r="F228" i="18"/>
  <c r="H228" i="18" s="1"/>
  <c r="F359" i="18"/>
  <c r="H359" i="18" s="1"/>
  <c r="F343" i="18"/>
  <c r="H343" i="18" s="1"/>
  <c r="F328" i="18"/>
  <c r="H328" i="18" s="1"/>
  <c r="F333" i="18"/>
  <c r="H333" i="18" s="1"/>
  <c r="F342" i="18"/>
  <c r="H342" i="18" s="1"/>
  <c r="F242" i="18"/>
  <c r="H242" i="18" s="1"/>
  <c r="F269" i="18"/>
  <c r="H269" i="18" s="1"/>
  <c r="F288" i="18"/>
  <c r="H288" i="18" s="1"/>
  <c r="F245" i="18"/>
  <c r="H245" i="18" s="1"/>
  <c r="F324" i="18"/>
  <c r="H324" i="18" s="1"/>
  <c r="F220" i="18"/>
  <c r="H220" i="18" s="1"/>
  <c r="F239" i="18"/>
  <c r="H239" i="18" s="1"/>
  <c r="F230" i="18"/>
  <c r="H230" i="18" s="1"/>
  <c r="F263" i="18"/>
  <c r="H263" i="18" s="1"/>
  <c r="F346" i="18"/>
  <c r="H346" i="18" s="1"/>
  <c r="F372" i="18"/>
  <c r="H372" i="18" s="1"/>
  <c r="F327" i="18"/>
  <c r="H327" i="18" s="1"/>
  <c r="F352" i="18"/>
  <c r="H352" i="18" s="1"/>
  <c r="F354" i="18"/>
  <c r="H354" i="18" s="1"/>
  <c r="F294" i="18"/>
  <c r="H294" i="18" s="1"/>
  <c r="F237" i="18"/>
  <c r="H237" i="18" s="1"/>
  <c r="F355" i="18"/>
  <c r="H355" i="18" s="1"/>
  <c r="F295" i="18"/>
  <c r="H295" i="18" s="1"/>
  <c r="F225" i="18"/>
  <c r="H225" i="18" s="1"/>
  <c r="F318" i="18"/>
  <c r="H318" i="18" s="1"/>
  <c r="F275" i="18"/>
  <c r="H275" i="18" s="1"/>
  <c r="F277" i="18"/>
  <c r="H277" i="18" s="1"/>
  <c r="F326" i="18"/>
  <c r="H326" i="18" s="1"/>
  <c r="F335" i="18"/>
  <c r="H335" i="18" s="1"/>
  <c r="F301" i="18"/>
  <c r="H301" i="18" s="1"/>
  <c r="F290" i="18"/>
  <c r="H290" i="18" s="1"/>
  <c r="F249" i="18"/>
  <c r="H249" i="18" s="1"/>
  <c r="F379" i="18"/>
  <c r="H379" i="18" s="1"/>
  <c r="F378" i="18"/>
  <c r="H378" i="18" s="1"/>
  <c r="F254" i="18"/>
  <c r="H254" i="18" s="1"/>
  <c r="F304" i="18"/>
  <c r="H304" i="18" s="1"/>
  <c r="F299" i="18"/>
  <c r="H299" i="18" s="1"/>
  <c r="F322" i="18"/>
  <c r="H322" i="18" s="1"/>
  <c r="F223" i="18"/>
  <c r="H223" i="18" s="1"/>
  <c r="F273" i="18"/>
  <c r="H273" i="18" s="1"/>
  <c r="F367" i="18"/>
  <c r="H367" i="18" s="1"/>
  <c r="F349" i="18"/>
  <c r="H349" i="18" s="1"/>
  <c r="F357" i="18"/>
  <c r="H357" i="18" s="1"/>
  <c r="F336" i="18"/>
  <c r="H336" i="18" s="1"/>
  <c r="F218" i="18"/>
  <c r="H218" i="18" s="1"/>
  <c r="F323" i="18"/>
  <c r="H323" i="18" s="1"/>
  <c r="F234" i="18"/>
  <c r="H234" i="18" s="1"/>
  <c r="F361" i="18"/>
  <c r="H361" i="18" s="1"/>
  <c r="F241" i="18"/>
  <c r="H241" i="18" s="1"/>
  <c r="F298" i="18"/>
  <c r="H298" i="18" s="1"/>
  <c r="F283" i="18"/>
  <c r="H283" i="18" s="1"/>
  <c r="F289" i="18"/>
  <c r="H289" i="18" s="1"/>
  <c r="F329" i="18"/>
  <c r="H329" i="18" s="1"/>
  <c r="F270" i="18"/>
  <c r="H270" i="18" s="1"/>
  <c r="F276" i="18"/>
  <c r="H276" i="18" s="1"/>
  <c r="F332" i="18"/>
  <c r="H332" i="18" s="1"/>
  <c r="F271" i="18"/>
  <c r="H271" i="18" s="1"/>
  <c r="F244" i="18"/>
  <c r="H244" i="18" s="1"/>
  <c r="F236" i="18"/>
  <c r="H236" i="18" s="1"/>
  <c r="F353" i="18"/>
  <c r="H353" i="18" s="1"/>
  <c r="F316" i="18"/>
  <c r="H316" i="18" s="1"/>
  <c r="F267" i="18"/>
  <c r="H267" i="18" s="1"/>
  <c r="F222" i="18"/>
  <c r="H222" i="18" s="1"/>
  <c r="F224" i="18"/>
  <c r="H224" i="18" s="1"/>
  <c r="F235" i="18"/>
  <c r="H235" i="18" s="1"/>
  <c r="F272" i="18"/>
  <c r="H272" i="18" s="1"/>
  <c r="F330" i="18"/>
  <c r="H330" i="18" s="1"/>
  <c r="F291" i="18"/>
  <c r="H291" i="18" s="1"/>
  <c r="F280" i="18"/>
  <c r="H280" i="18" s="1"/>
  <c r="F348" i="18"/>
  <c r="H348" i="18" s="1"/>
  <c r="D338" i="18"/>
  <c r="F338" i="18"/>
  <c r="H338" i="18" s="1"/>
  <c r="F285" i="18"/>
  <c r="H285" i="18" s="1"/>
  <c r="D306" i="18"/>
  <c r="F306" i="18"/>
  <c r="H306" i="18" s="1"/>
  <c r="E117" i="21"/>
  <c r="D57" i="20"/>
  <c r="D117" i="21"/>
  <c r="H214" i="24"/>
  <c r="B263" i="24" s="1"/>
  <c r="L117" i="21"/>
  <c r="L138" i="21"/>
  <c r="E138" i="21"/>
  <c r="D138" i="21"/>
  <c r="D83" i="20"/>
  <c r="H235" i="24"/>
  <c r="B301" i="24" s="1"/>
  <c r="E82" i="20"/>
  <c r="M135" i="21"/>
  <c r="D38" i="20"/>
  <c r="E131" i="21"/>
  <c r="L131" i="21"/>
  <c r="D303" i="18"/>
  <c r="F303" i="18"/>
  <c r="H303" i="18" s="1"/>
  <c r="G78" i="20"/>
  <c r="F121" i="21"/>
  <c r="F308" i="18"/>
  <c r="H308" i="18" s="1"/>
  <c r="D308" i="18"/>
  <c r="B845" i="22"/>
  <c r="E843" i="22"/>
  <c r="D309" i="18"/>
  <c r="F309" i="18"/>
  <c r="H309" i="18" s="1"/>
  <c r="G300" i="19"/>
  <c r="H220" i="24" s="1"/>
  <c r="C64" i="25" s="1"/>
  <c r="G301" i="19"/>
  <c r="D124" i="21" s="1"/>
  <c r="G302" i="19"/>
  <c r="D125" i="21" s="1"/>
  <c r="D312" i="19"/>
  <c r="E135" i="21" s="1"/>
  <c r="D311" i="19"/>
  <c r="D134" i="21" s="1"/>
  <c r="B747" i="22"/>
  <c r="B186" i="19"/>
  <c r="B875" i="22"/>
  <c r="B190" i="19"/>
  <c r="L116" i="21"/>
  <c r="D116" i="21"/>
  <c r="D34" i="20"/>
  <c r="H213" i="24"/>
  <c r="C62" i="25" s="1"/>
  <c r="E116" i="21"/>
  <c r="D58" i="20"/>
  <c r="E124" i="21"/>
  <c r="L124" i="21"/>
  <c r="E39" i="20"/>
  <c r="M134" i="21"/>
  <c r="E66" i="25"/>
  <c r="R132" i="21"/>
  <c r="T132" i="21"/>
  <c r="S132" i="21"/>
  <c r="I131" i="21"/>
  <c r="S131" i="21"/>
  <c r="J131" i="21"/>
  <c r="R131" i="21"/>
  <c r="T131" i="21"/>
  <c r="E134" i="21" l="1"/>
  <c r="H218" i="24"/>
  <c r="B296" i="24" s="1"/>
  <c r="E63" i="25" s="1"/>
  <c r="H217" i="24"/>
  <c r="C63" i="25" s="1"/>
  <c r="I309" i="18"/>
  <c r="E68" i="25"/>
  <c r="H231" i="24"/>
  <c r="C67" i="25" s="1"/>
  <c r="Q135" i="21"/>
  <c r="O135" i="21"/>
  <c r="P135" i="21"/>
  <c r="S125" i="21"/>
  <c r="R125" i="21"/>
  <c r="T125" i="21"/>
  <c r="O134" i="21"/>
  <c r="P134" i="21"/>
  <c r="Q134" i="21"/>
  <c r="O124" i="21"/>
  <c r="Q124" i="21"/>
  <c r="P124" i="21"/>
  <c r="Q116" i="21"/>
  <c r="P116" i="21"/>
  <c r="O116" i="21"/>
  <c r="K116" i="21"/>
  <c r="G747" i="22"/>
  <c r="G749" i="22" s="1"/>
  <c r="B749" i="22"/>
  <c r="H747" i="22"/>
  <c r="H124" i="21"/>
  <c r="I58" i="20"/>
  <c r="E845" i="22"/>
  <c r="G843" i="22"/>
  <c r="G845" i="22" s="1"/>
  <c r="F843" i="22"/>
  <c r="F845" i="22" s="1"/>
  <c r="X33" i="23"/>
  <c r="Y33" i="23" s="1"/>
  <c r="I303" i="18"/>
  <c r="T138" i="21"/>
  <c r="R138" i="21"/>
  <c r="S138" i="21"/>
  <c r="D62" i="25"/>
  <c r="I306" i="18"/>
  <c r="I330" i="18"/>
  <c r="I222" i="18"/>
  <c r="I236" i="18"/>
  <c r="I276" i="18"/>
  <c r="I283" i="18"/>
  <c r="I234" i="18"/>
  <c r="I357" i="18"/>
  <c r="I223" i="18"/>
  <c r="I254" i="18"/>
  <c r="I290" i="18"/>
  <c r="I277" i="18"/>
  <c r="I295" i="18"/>
  <c r="I354" i="18"/>
  <c r="I346" i="18"/>
  <c r="I220" i="18"/>
  <c r="I269" i="18"/>
  <c r="I328" i="18"/>
  <c r="I319" i="18"/>
  <c r="I375" i="18"/>
  <c r="I287" i="18"/>
  <c r="I257" i="18"/>
  <c r="I311" i="18"/>
  <c r="I345" i="18"/>
  <c r="I251" i="18"/>
  <c r="I268" i="18"/>
  <c r="I340" i="18"/>
  <c r="I252" i="18"/>
  <c r="I286" i="18"/>
  <c r="I350" i="18"/>
  <c r="I369" i="18"/>
  <c r="I264" i="18"/>
  <c r="I351" i="18"/>
  <c r="I312" i="18"/>
  <c r="I265" i="18"/>
  <c r="I370" i="18"/>
  <c r="I310" i="18"/>
  <c r="I284" i="18"/>
  <c r="K137" i="21"/>
  <c r="P137" i="21"/>
  <c r="Q137" i="21"/>
  <c r="O137" i="21"/>
  <c r="I339" i="18"/>
  <c r="F37" i="20"/>
  <c r="N127" i="21"/>
  <c r="E717" i="22"/>
  <c r="X29" i="23"/>
  <c r="Y29" i="23" s="1"/>
  <c r="G715" i="22"/>
  <c r="G717" i="22" s="1"/>
  <c r="F715" i="22"/>
  <c r="F717" i="22" s="1"/>
  <c r="X32" i="23"/>
  <c r="Y32" i="23" s="1"/>
  <c r="H813" i="22"/>
  <c r="T118" i="21"/>
  <c r="R118" i="21"/>
  <c r="S118" i="21"/>
  <c r="X28" i="23"/>
  <c r="Y28" i="23" s="1"/>
  <c r="D685" i="22"/>
  <c r="E781" i="22"/>
  <c r="G779" i="22"/>
  <c r="G781" i="22" s="1"/>
  <c r="F779" i="22"/>
  <c r="F781" i="22" s="1"/>
  <c r="X31" i="23"/>
  <c r="Y31" i="23" s="1"/>
  <c r="M129" i="21"/>
  <c r="E80" i="20"/>
  <c r="D84" i="20"/>
  <c r="E141" i="21"/>
  <c r="D141" i="21"/>
  <c r="H238" i="24"/>
  <c r="B302" i="24" s="1"/>
  <c r="L141" i="21"/>
  <c r="N135" i="21"/>
  <c r="F82" i="20"/>
  <c r="H221" i="24"/>
  <c r="B265" i="24" s="1"/>
  <c r="D64" i="25" s="1"/>
  <c r="F39" i="20"/>
  <c r="N134" i="21"/>
  <c r="I36" i="20"/>
  <c r="H123" i="21"/>
  <c r="D135" i="21"/>
  <c r="Q138" i="21"/>
  <c r="P138" i="21"/>
  <c r="O138" i="21"/>
  <c r="T117" i="21"/>
  <c r="S117" i="21"/>
  <c r="R117" i="21"/>
  <c r="I348" i="18"/>
  <c r="I272" i="18"/>
  <c r="I267" i="18"/>
  <c r="I244" i="18"/>
  <c r="I270" i="18"/>
  <c r="I298" i="18"/>
  <c r="I323" i="18"/>
  <c r="I349" i="18"/>
  <c r="I322" i="18"/>
  <c r="I378" i="18"/>
  <c r="I301" i="18"/>
  <c r="I275" i="18"/>
  <c r="I355" i="18"/>
  <c r="I352" i="18"/>
  <c r="I263" i="18"/>
  <c r="I324" i="18"/>
  <c r="I242" i="18"/>
  <c r="I343" i="18"/>
  <c r="L217" i="18"/>
  <c r="I374" i="18"/>
  <c r="I360" i="18"/>
  <c r="I232" i="18"/>
  <c r="I282" i="18"/>
  <c r="I331" i="18"/>
  <c r="I256" i="18"/>
  <c r="I243" i="18"/>
  <c r="I297" i="18"/>
  <c r="I321" i="18"/>
  <c r="I233" i="18"/>
  <c r="I278" i="18"/>
  <c r="I320" i="18"/>
  <c r="I281" i="18"/>
  <c r="I368" i="18"/>
  <c r="I313" i="18"/>
  <c r="I292" i="18"/>
  <c r="I219" i="18"/>
  <c r="I231" i="18"/>
  <c r="I377" i="18"/>
  <c r="Q132" i="21"/>
  <c r="P132" i="21"/>
  <c r="O132" i="21"/>
  <c r="R137" i="21"/>
  <c r="S137" i="21"/>
  <c r="I137" i="21"/>
  <c r="J137" i="21"/>
  <c r="T137" i="21"/>
  <c r="F80" i="20"/>
  <c r="N129" i="21"/>
  <c r="I302" i="18"/>
  <c r="D123" i="21"/>
  <c r="D653" i="22"/>
  <c r="X27" i="23"/>
  <c r="Y27" i="23" s="1"/>
  <c r="F651" i="22"/>
  <c r="F653" i="22" s="1"/>
  <c r="E651" i="22"/>
  <c r="E653" i="22" s="1"/>
  <c r="H225" i="24"/>
  <c r="B266" i="24" s="1"/>
  <c r="D128" i="21"/>
  <c r="D59" i="20"/>
  <c r="L128" i="21"/>
  <c r="E128" i="21"/>
  <c r="T124" i="21"/>
  <c r="S124" i="21"/>
  <c r="R124" i="21"/>
  <c r="H875" i="22"/>
  <c r="G875" i="22"/>
  <c r="G877" i="22" s="1"/>
  <c r="B877" i="22"/>
  <c r="H232" i="24"/>
  <c r="B300" i="24" s="1"/>
  <c r="E67" i="25" s="1"/>
  <c r="I285" i="18"/>
  <c r="I280" i="18"/>
  <c r="I235" i="18"/>
  <c r="I316" i="18"/>
  <c r="I271" i="18"/>
  <c r="I329" i="18"/>
  <c r="I241" i="18"/>
  <c r="I218" i="18"/>
  <c r="I367" i="18"/>
  <c r="I299" i="18"/>
  <c r="I379" i="18"/>
  <c r="I335" i="18"/>
  <c r="I318" i="18"/>
  <c r="I237" i="18"/>
  <c r="I327" i="18"/>
  <c r="I230" i="18"/>
  <c r="I245" i="18"/>
  <c r="I342" i="18"/>
  <c r="I359" i="18"/>
  <c r="I356" i="18"/>
  <c r="I296" i="18"/>
  <c r="I334" i="18"/>
  <c r="I227" i="18"/>
  <c r="I347" i="18"/>
  <c r="I262" i="18"/>
  <c r="I226" i="18"/>
  <c r="I261" i="18"/>
  <c r="I247" i="18"/>
  <c r="I240" i="18"/>
  <c r="I364" i="18"/>
  <c r="I266" i="18"/>
  <c r="I221" i="18"/>
  <c r="I246" i="18"/>
  <c r="I279" i="18"/>
  <c r="I259" i="18"/>
  <c r="I371" i="18"/>
  <c r="I325" i="18"/>
  <c r="I248" i="18"/>
  <c r="I376" i="18"/>
  <c r="T120" i="21"/>
  <c r="S120" i="21"/>
  <c r="R120" i="21"/>
  <c r="O125" i="21"/>
  <c r="Q125" i="21"/>
  <c r="P125" i="21"/>
  <c r="I305" i="18"/>
  <c r="I300" i="18"/>
  <c r="I337" i="18"/>
  <c r="E296" i="18"/>
  <c r="E335" i="18"/>
  <c r="E286" i="18"/>
  <c r="E360" i="18"/>
  <c r="E240" i="18"/>
  <c r="E282" i="18"/>
  <c r="E371" i="18"/>
  <c r="E303" i="18"/>
  <c r="E272" i="18"/>
  <c r="E351" i="18"/>
  <c r="E263" i="18"/>
  <c r="E247" i="18"/>
  <c r="E264" i="18"/>
  <c r="E239" i="18"/>
  <c r="E345" i="18"/>
  <c r="E220" i="18"/>
  <c r="E266" i="18"/>
  <c r="E292" i="18"/>
  <c r="E311" i="18"/>
  <c r="E233" i="18"/>
  <c r="E246" i="18"/>
  <c r="E342" i="18"/>
  <c r="E262" i="18"/>
  <c r="E362" i="18"/>
  <c r="E294" i="18"/>
  <c r="E301" i="18"/>
  <c r="E255" i="18"/>
  <c r="E287" i="18"/>
  <c r="E377" i="18"/>
  <c r="E359" i="18"/>
  <c r="E308" i="18"/>
  <c r="E295" i="18"/>
  <c r="E340" i="18"/>
  <c r="E367" i="18"/>
  <c r="E356" i="18"/>
  <c r="E349" i="18"/>
  <c r="E254" i="18"/>
  <c r="E276" i="18"/>
  <c r="E243" i="18"/>
  <c r="E309" i="18"/>
  <c r="E355" i="18"/>
  <c r="E350" i="18"/>
  <c r="E289" i="18"/>
  <c r="E242" i="18"/>
  <c r="E338" i="18"/>
  <c r="E231" i="18"/>
  <c r="E245" i="18"/>
  <c r="E328" i="18"/>
  <c r="E363" i="18"/>
  <c r="E222" i="18"/>
  <c r="E241" i="18"/>
  <c r="E336" i="18"/>
  <c r="E260" i="18"/>
  <c r="E281" i="18"/>
  <c r="E329" i="18"/>
  <c r="E317" i="18"/>
  <c r="E375" i="18"/>
  <c r="E319" i="18"/>
  <c r="E323" i="18"/>
  <c r="E322" i="18"/>
  <c r="E244" i="18"/>
  <c r="E267" i="18"/>
  <c r="E224" i="18"/>
  <c r="E378" i="18"/>
  <c r="E325" i="18"/>
  <c r="B217" i="18"/>
  <c r="K217" i="18" s="1"/>
  <c r="E341" i="18"/>
  <c r="E366" i="18"/>
  <c r="E373" i="18"/>
  <c r="E339" i="18"/>
  <c r="E364" i="18"/>
  <c r="E288" i="18"/>
  <c r="E347" i="18"/>
  <c r="E258" i="18"/>
  <c r="E283" i="18"/>
  <c r="E344" i="18"/>
  <c r="E327" i="18"/>
  <c r="E251" i="18"/>
  <c r="E256" i="18"/>
  <c r="E314" i="18"/>
  <c r="E223" i="18"/>
  <c r="E357" i="18"/>
  <c r="E298" i="18"/>
  <c r="E348" i="18"/>
  <c r="E290" i="18"/>
  <c r="E365" i="18"/>
  <c r="E280" i="18"/>
  <c r="E331" i="18"/>
  <c r="E343" i="18"/>
  <c r="E361" i="18"/>
  <c r="E374" i="18"/>
  <c r="E346" i="18"/>
  <c r="E299" i="18"/>
  <c r="E369" i="18"/>
  <c r="E379" i="18"/>
  <c r="E368" i="18"/>
  <c r="E228" i="18"/>
  <c r="E284" i="18"/>
  <c r="E372" i="18"/>
  <c r="E334" i="18"/>
  <c r="E370" i="18"/>
  <c r="E279" i="18"/>
  <c r="E297" i="18"/>
  <c r="E320" i="18"/>
  <c r="E321" i="18"/>
  <c r="E274" i="18"/>
  <c r="E352" i="18"/>
  <c r="E234" i="18"/>
  <c r="E230" i="18"/>
  <c r="E324" i="18"/>
  <c r="E337" i="18"/>
  <c r="E285" i="18"/>
  <c r="E273" i="18"/>
  <c r="E330" i="18"/>
  <c r="E261" i="18"/>
  <c r="E250" i="18"/>
  <c r="E315" i="18"/>
  <c r="E307" i="18"/>
  <c r="E275" i="18"/>
  <c r="E265" i="18"/>
  <c r="E253" i="18"/>
  <c r="E291" i="18"/>
  <c r="E278" i="18"/>
  <c r="E293" i="18"/>
  <c r="E332" i="18"/>
  <c r="E248" i="18"/>
  <c r="E270" i="18"/>
  <c r="E302" i="18"/>
  <c r="E235" i="18"/>
  <c r="E269" i="18"/>
  <c r="E333" i="18"/>
  <c r="E353" i="18"/>
  <c r="E305" i="18"/>
  <c r="E249" i="18"/>
  <c r="E232" i="18"/>
  <c r="E376" i="18"/>
  <c r="E226" i="18"/>
  <c r="E218" i="18"/>
  <c r="E237" i="18"/>
  <c r="E257" i="18"/>
  <c r="E221" i="18"/>
  <c r="E268" i="18"/>
  <c r="E326" i="18"/>
  <c r="E300" i="18"/>
  <c r="E358" i="18"/>
  <c r="E229" i="18"/>
  <c r="E304" i="18"/>
  <c r="E236" i="18"/>
  <c r="E318" i="18"/>
  <c r="E310" i="18"/>
  <c r="E312" i="18"/>
  <c r="E238" i="18"/>
  <c r="E354" i="18"/>
  <c r="E306" i="18"/>
  <c r="E227" i="18"/>
  <c r="E219" i="18"/>
  <c r="E271" i="18"/>
  <c r="E316" i="18"/>
  <c r="E259" i="18"/>
  <c r="E252" i="18"/>
  <c r="E313" i="18"/>
  <c r="E225" i="18"/>
  <c r="E277" i="18"/>
  <c r="Q123" i="21"/>
  <c r="P123" i="21"/>
  <c r="K123" i="21"/>
  <c r="O123" i="21"/>
  <c r="O118" i="21"/>
  <c r="Q118" i="21"/>
  <c r="P118" i="21"/>
  <c r="E121" i="21"/>
  <c r="L121" i="21"/>
  <c r="D78" i="20"/>
  <c r="E37" i="20"/>
  <c r="M127" i="21"/>
  <c r="D129" i="21"/>
  <c r="H226" i="24"/>
  <c r="B298" i="24" s="1"/>
  <c r="L129" i="21"/>
  <c r="E129" i="21"/>
  <c r="D80" i="20"/>
  <c r="S134" i="21"/>
  <c r="T134" i="21"/>
  <c r="R134" i="21"/>
  <c r="I116" i="21"/>
  <c r="T116" i="21"/>
  <c r="J116" i="21"/>
  <c r="R116" i="21"/>
  <c r="S116" i="21"/>
  <c r="I79" i="20"/>
  <c r="H125" i="21"/>
  <c r="I308" i="18"/>
  <c r="S121" i="21"/>
  <c r="R121" i="21"/>
  <c r="T121" i="21"/>
  <c r="O131" i="21"/>
  <c r="Q131" i="21"/>
  <c r="P131" i="21"/>
  <c r="K131" i="21"/>
  <c r="O117" i="21"/>
  <c r="Q117" i="21"/>
  <c r="P117" i="21"/>
  <c r="I338" i="18"/>
  <c r="I291" i="18"/>
  <c r="I224" i="18"/>
  <c r="I353" i="18"/>
  <c r="I332" i="18"/>
  <c r="I289" i="18"/>
  <c r="I361" i="18"/>
  <c r="I336" i="18"/>
  <c r="I273" i="18"/>
  <c r="I304" i="18"/>
  <c r="I249" i="18"/>
  <c r="I326" i="18"/>
  <c r="I225" i="18"/>
  <c r="I294" i="18"/>
  <c r="I372" i="18"/>
  <c r="I239" i="18"/>
  <c r="I288" i="18"/>
  <c r="I333" i="18"/>
  <c r="I228" i="18"/>
  <c r="I229" i="18"/>
  <c r="I344" i="18"/>
  <c r="I250" i="18"/>
  <c r="I317" i="18"/>
  <c r="I260" i="18"/>
  <c r="I258" i="18"/>
  <c r="I341" i="18"/>
  <c r="I274" i="18"/>
  <c r="I238" i="18"/>
  <c r="I315" i="18"/>
  <c r="I365" i="18"/>
  <c r="I363" i="18"/>
  <c r="I362" i="18"/>
  <c r="I293" i="18"/>
  <c r="I314" i="18"/>
  <c r="I253" i="18"/>
  <c r="I358" i="18"/>
  <c r="I255" i="18"/>
  <c r="I373" i="18"/>
  <c r="I366" i="18"/>
  <c r="H222" i="24"/>
  <c r="B297" i="24" s="1"/>
  <c r="E64" i="25" s="1"/>
  <c r="F59" i="20"/>
  <c r="N128" i="21"/>
  <c r="I307" i="18"/>
  <c r="E62" i="25"/>
  <c r="E120" i="21"/>
  <c r="D35" i="20"/>
  <c r="L120" i="21"/>
  <c r="E59" i="20"/>
  <c r="M128" i="21"/>
  <c r="E140" i="21"/>
  <c r="L140" i="21"/>
  <c r="D140" i="21"/>
  <c r="D41" i="20"/>
  <c r="H237" i="24"/>
  <c r="C69" i="25" s="1"/>
  <c r="D127" i="21"/>
  <c r="H224" i="24"/>
  <c r="C65" i="25" s="1"/>
  <c r="D37" i="20"/>
  <c r="L127" i="21"/>
  <c r="E127" i="21"/>
  <c r="O127" i="21" l="1"/>
  <c r="K127" i="21"/>
  <c r="Q127" i="21"/>
  <c r="P127" i="21"/>
  <c r="P140" i="21"/>
  <c r="K140" i="21"/>
  <c r="O140" i="21"/>
  <c r="Q140" i="21"/>
  <c r="P129" i="21"/>
  <c r="Q129" i="21"/>
  <c r="O129" i="21"/>
  <c r="Q121" i="21"/>
  <c r="P121" i="21"/>
  <c r="O121" i="21"/>
  <c r="E69" i="25"/>
  <c r="M217" i="18"/>
  <c r="T128" i="21"/>
  <c r="S128" i="21"/>
  <c r="R128" i="21"/>
  <c r="R141" i="21"/>
  <c r="S141" i="21"/>
  <c r="T141" i="21"/>
  <c r="H749" i="22"/>
  <c r="I747" i="22"/>
  <c r="I749" i="22" s="1"/>
  <c r="X30" i="23"/>
  <c r="Y30" i="23" s="1"/>
  <c r="J747" i="22"/>
  <c r="J749" i="22" s="1"/>
  <c r="I127" i="21"/>
  <c r="J127" i="21"/>
  <c r="T127" i="21"/>
  <c r="S127" i="21"/>
  <c r="R127" i="21"/>
  <c r="P120" i="21"/>
  <c r="O120" i="21"/>
  <c r="Q120" i="21"/>
  <c r="R140" i="21"/>
  <c r="I140" i="21"/>
  <c r="S140" i="21"/>
  <c r="T140" i="21"/>
  <c r="J140" i="21"/>
  <c r="E65" i="25"/>
  <c r="H877" i="22"/>
  <c r="J875" i="22"/>
  <c r="J877" i="22" s="1"/>
  <c r="X34" i="23"/>
  <c r="Y34" i="23" s="1"/>
  <c r="I875" i="22"/>
  <c r="I877" i="22" s="1"/>
  <c r="Q128" i="21"/>
  <c r="P128" i="21"/>
  <c r="O128" i="21"/>
  <c r="D65" i="25"/>
  <c r="Q141" i="21"/>
  <c r="O141" i="21"/>
  <c r="P141" i="21"/>
  <c r="J228" i="18"/>
  <c r="K228" i="18" s="1"/>
  <c r="S129" i="21"/>
  <c r="T129" i="21"/>
  <c r="R129" i="21"/>
  <c r="J251" i="18"/>
  <c r="K251" i="18" s="1"/>
  <c r="J252" i="18"/>
  <c r="K252" i="18" s="1"/>
  <c r="J246" i="18"/>
  <c r="K246" i="18" s="1"/>
  <c r="J277" i="18"/>
  <c r="K277" i="18" s="1"/>
  <c r="J261" i="18"/>
  <c r="K261" i="18" s="1"/>
  <c r="J237" i="18"/>
  <c r="K237" i="18" s="1"/>
  <c r="J244" i="18"/>
  <c r="K244" i="18" s="1"/>
  <c r="J233" i="18"/>
  <c r="K233" i="18" s="1"/>
  <c r="J250" i="18"/>
  <c r="K250" i="18" s="1"/>
  <c r="J238" i="18"/>
  <c r="K238" i="18" s="1"/>
  <c r="J245" i="18"/>
  <c r="K245" i="18" s="1"/>
  <c r="J353" i="18"/>
  <c r="K353" i="18" s="1"/>
  <c r="J306" i="18"/>
  <c r="K306" i="18" s="1"/>
  <c r="J267" i="18"/>
  <c r="K267" i="18" s="1"/>
  <c r="J368" i="18"/>
  <c r="K368" i="18" s="1"/>
  <c r="J356" i="18"/>
  <c r="K356" i="18" s="1"/>
  <c r="J265" i="18"/>
  <c r="K265" i="18" s="1"/>
  <c r="J364" i="18"/>
  <c r="K364" i="18" s="1"/>
  <c r="J350" i="18"/>
  <c r="K350" i="18" s="1"/>
  <c r="J264" i="18"/>
  <c r="K264" i="18" s="1"/>
  <c r="J339" i="18"/>
  <c r="K339" i="18" s="1"/>
  <c r="J223" i="18"/>
  <c r="K223" i="18" s="1"/>
  <c r="J342" i="18"/>
  <c r="K342" i="18" s="1"/>
  <c r="J320" i="18"/>
  <c r="K320" i="18" s="1"/>
  <c r="J357" i="18"/>
  <c r="K357" i="18" s="1"/>
  <c r="J268" i="18"/>
  <c r="K268" i="18" s="1"/>
  <c r="J332" i="18"/>
  <c r="K332" i="18" s="1"/>
  <c r="J254" i="18"/>
  <c r="K254" i="18" s="1"/>
  <c r="J241" i="18"/>
  <c r="K241" i="18" s="1"/>
  <c r="J337" i="18"/>
  <c r="K337" i="18" s="1"/>
  <c r="J278" i="18"/>
  <c r="K278" i="18" s="1"/>
  <c r="J330" i="18"/>
  <c r="K330" i="18" s="1"/>
  <c r="J240" i="18"/>
  <c r="K240" i="18" s="1"/>
  <c r="J272" i="18"/>
  <c r="K272" i="18" s="1"/>
  <c r="J309" i="18"/>
  <c r="K309" i="18" s="1"/>
  <c r="J234" i="18"/>
  <c r="K234" i="18" s="1"/>
  <c r="J372" i="18"/>
  <c r="K372" i="18" s="1"/>
  <c r="J297" i="18"/>
  <c r="K297" i="18" s="1"/>
  <c r="J317" i="18"/>
  <c r="K317" i="18" s="1"/>
  <c r="J236" i="18"/>
  <c r="K236" i="18" s="1"/>
  <c r="J318" i="18"/>
  <c r="K318" i="18" s="1"/>
  <c r="J312" i="18"/>
  <c r="K312" i="18" s="1"/>
  <c r="J377" i="18"/>
  <c r="K377" i="18" s="1"/>
  <c r="J375" i="18"/>
  <c r="K375" i="18" s="1"/>
  <c r="J310" i="18"/>
  <c r="K310" i="18" s="1"/>
  <c r="J338" i="18"/>
  <c r="K338" i="18" s="1"/>
  <c r="J255" i="18"/>
  <c r="K255" i="18" s="1"/>
  <c r="J226" i="18"/>
  <c r="K226" i="18" s="1"/>
  <c r="J327" i="18"/>
  <c r="K327" i="18" s="1"/>
  <c r="J325" i="18"/>
  <c r="K325" i="18" s="1"/>
  <c r="J305" i="18"/>
  <c r="K305" i="18" s="1"/>
  <c r="J220" i="18"/>
  <c r="K220" i="18" s="1"/>
  <c r="J362" i="18"/>
  <c r="K362" i="18" s="1"/>
  <c r="J341" i="18"/>
  <c r="K341" i="18" s="1"/>
  <c r="J367" i="18"/>
  <c r="K367" i="18" s="1"/>
  <c r="J249" i="18"/>
  <c r="K249" i="18" s="1"/>
  <c r="J355" i="18"/>
  <c r="K355" i="18" s="1"/>
  <c r="J316" i="18"/>
  <c r="K316" i="18" s="1"/>
  <c r="J340" i="18"/>
  <c r="K340" i="18" s="1"/>
  <c r="J274" i="18"/>
  <c r="K274" i="18" s="1"/>
  <c r="J219" i="18"/>
  <c r="K219" i="18" s="1"/>
  <c r="J329" i="18"/>
  <c r="K329" i="18" s="1"/>
  <c r="J270" i="18"/>
  <c r="K270" i="18" s="1"/>
  <c r="J269" i="18"/>
  <c r="K269" i="18" s="1"/>
  <c r="J275" i="18"/>
  <c r="K275" i="18" s="1"/>
  <c r="J371" i="18"/>
  <c r="K371" i="18" s="1"/>
  <c r="J282" i="18"/>
  <c r="K282" i="18" s="1"/>
  <c r="J378" i="18"/>
  <c r="K378" i="18" s="1"/>
  <c r="J304" i="18"/>
  <c r="K304" i="18" s="1"/>
  <c r="J333" i="18"/>
  <c r="K333" i="18" s="1"/>
  <c r="J222" i="18"/>
  <c r="K222" i="18" s="1"/>
  <c r="J302" i="18"/>
  <c r="K302" i="18" s="1"/>
  <c r="J319" i="18"/>
  <c r="K319" i="18" s="1"/>
  <c r="J243" i="18"/>
  <c r="K243" i="18" s="1"/>
  <c r="J323" i="18"/>
  <c r="K323" i="18" s="1"/>
  <c r="J284" i="18"/>
  <c r="K284" i="18" s="1"/>
  <c r="J348" i="18"/>
  <c r="K348" i="18" s="1"/>
  <c r="J365" i="18"/>
  <c r="K365" i="18" s="1"/>
  <c r="J308" i="18"/>
  <c r="K308" i="18" s="1"/>
  <c r="J307" i="18"/>
  <c r="K307" i="18" s="1"/>
  <c r="J349" i="18"/>
  <c r="K349" i="18" s="1"/>
  <c r="J259" i="18"/>
  <c r="K259" i="18" s="1"/>
  <c r="J360" i="18"/>
  <c r="K360" i="18" s="1"/>
  <c r="J376" i="18"/>
  <c r="K376" i="18" s="1"/>
  <c r="J300" i="18"/>
  <c r="K300" i="18" s="1"/>
  <c r="J281" i="18"/>
  <c r="K281" i="18" s="1"/>
  <c r="J224" i="18"/>
  <c r="K224" i="18" s="1"/>
  <c r="J344" i="18"/>
  <c r="K344" i="18" s="1"/>
  <c r="J336" i="18"/>
  <c r="K336" i="18" s="1"/>
  <c r="J257" i="18"/>
  <c r="K257" i="18" s="1"/>
  <c r="J354" i="18"/>
  <c r="K354" i="18" s="1"/>
  <c r="J260" i="18"/>
  <c r="K260" i="18" s="1"/>
  <c r="J363" i="18"/>
  <c r="K363" i="18" s="1"/>
  <c r="J247" i="18"/>
  <c r="K247" i="18" s="1"/>
  <c r="J218" i="18"/>
  <c r="K218" i="18" s="1"/>
  <c r="J343" i="18"/>
  <c r="K343" i="18" s="1"/>
  <c r="J298" i="18"/>
  <c r="K298" i="18" s="1"/>
  <c r="J262" i="18"/>
  <c r="K262" i="18" s="1"/>
  <c r="J370" i="18"/>
  <c r="K370" i="18" s="1"/>
  <c r="J266" i="18"/>
  <c r="K266" i="18" s="1"/>
  <c r="J311" i="18"/>
  <c r="K311" i="18" s="1"/>
  <c r="J291" i="18"/>
  <c r="K291" i="18" s="1"/>
  <c r="J239" i="18"/>
  <c r="K239" i="18" s="1"/>
  <c r="J288" i="18"/>
  <c r="K288" i="18" s="1"/>
  <c r="J256" i="18"/>
  <c r="K256" i="18" s="1"/>
  <c r="J231" i="18"/>
  <c r="K231" i="18" s="1"/>
  <c r="J359" i="18"/>
  <c r="K359" i="18" s="1"/>
  <c r="J369" i="18"/>
  <c r="K369" i="18" s="1"/>
  <c r="J235" i="18"/>
  <c r="K235" i="18" s="1"/>
  <c r="J366" i="18"/>
  <c r="K366" i="18" s="1"/>
  <c r="J242" i="18"/>
  <c r="K242" i="18" s="1"/>
  <c r="J313" i="18"/>
  <c r="K313" i="18" s="1"/>
  <c r="J289" i="18"/>
  <c r="K289" i="18" s="1"/>
  <c r="J314" i="18"/>
  <c r="K314" i="18" s="1"/>
  <c r="J221" i="18"/>
  <c r="K221" i="18" s="1"/>
  <c r="J295" i="18"/>
  <c r="K295" i="18" s="1"/>
  <c r="J286" i="18"/>
  <c r="K286" i="18" s="1"/>
  <c r="J229" i="18"/>
  <c r="K229" i="18" s="1"/>
  <c r="J373" i="18"/>
  <c r="K373" i="18" s="1"/>
  <c r="J271" i="18"/>
  <c r="K271" i="18" s="1"/>
  <c r="J334" i="18"/>
  <c r="K334" i="18" s="1"/>
  <c r="J324" i="18"/>
  <c r="K324" i="18" s="1"/>
  <c r="J326" i="18"/>
  <c r="K326" i="18" s="1"/>
  <c r="J258" i="18"/>
  <c r="K258" i="18" s="1"/>
  <c r="J292" i="18"/>
  <c r="K292" i="18" s="1"/>
  <c r="J299" i="18"/>
  <c r="K299" i="18" s="1"/>
  <c r="J321" i="18"/>
  <c r="K321" i="18" s="1"/>
  <c r="J287" i="18"/>
  <c r="K287" i="18" s="1"/>
  <c r="J374" i="18"/>
  <c r="K374" i="18" s="1"/>
  <c r="J331" i="18"/>
  <c r="K331" i="18" s="1"/>
  <c r="J248" i="18"/>
  <c r="K248" i="18" s="1"/>
  <c r="J303" i="18"/>
  <c r="K303" i="18" s="1"/>
  <c r="J285" i="18"/>
  <c r="K285" i="18" s="1"/>
  <c r="J335" i="18"/>
  <c r="K335" i="18" s="1"/>
  <c r="J230" i="18"/>
  <c r="K230" i="18" s="1"/>
  <c r="J263" i="18"/>
  <c r="K263" i="18" s="1"/>
  <c r="J322" i="18"/>
  <c r="K322" i="18" s="1"/>
  <c r="J347" i="18"/>
  <c r="K347" i="18" s="1"/>
  <c r="J253" i="18"/>
  <c r="K253" i="18" s="1"/>
  <c r="J301" i="18"/>
  <c r="K301" i="18" s="1"/>
  <c r="J232" i="18"/>
  <c r="K232" i="18" s="1"/>
  <c r="J351" i="18"/>
  <c r="K351" i="18" s="1"/>
  <c r="J294" i="18"/>
  <c r="K294" i="18" s="1"/>
  <c r="J283" i="18"/>
  <c r="K283" i="18" s="1"/>
  <c r="J379" i="18"/>
  <c r="K379" i="18" s="1"/>
  <c r="J296" i="18"/>
  <c r="K296" i="18" s="1"/>
  <c r="J227" i="18"/>
  <c r="K227" i="18" s="1"/>
  <c r="J276" i="18"/>
  <c r="K276" i="18" s="1"/>
  <c r="J361" i="18"/>
  <c r="K361" i="18" s="1"/>
  <c r="J315" i="18"/>
  <c r="K315" i="18" s="1"/>
  <c r="J346" i="18"/>
  <c r="K346" i="18" s="1"/>
  <c r="J352" i="18"/>
  <c r="K352" i="18" s="1"/>
  <c r="J273" i="18"/>
  <c r="K273" i="18" s="1"/>
  <c r="J225" i="18"/>
  <c r="K225" i="18" s="1"/>
  <c r="J280" i="18"/>
  <c r="K280" i="18" s="1"/>
  <c r="J328" i="18"/>
  <c r="K328" i="18" s="1"/>
  <c r="J293" i="18"/>
  <c r="K293" i="18" s="1"/>
  <c r="J358" i="18"/>
  <c r="K358" i="18" s="1"/>
  <c r="J345" i="18"/>
  <c r="K345" i="18" s="1"/>
  <c r="J279" i="18"/>
  <c r="K279" i="18" s="1"/>
  <c r="J290" i="18"/>
  <c r="K290" i="18" s="1"/>
  <c r="J123" i="21"/>
  <c r="I123" i="21"/>
  <c r="T123" i="21"/>
  <c r="R123" i="21"/>
  <c r="S123" i="21"/>
  <c r="R135" i="21"/>
  <c r="S135" i="21"/>
  <c r="T135" i="21"/>
  <c r="M218" i="18" l="1"/>
  <c r="N218" i="18" s="1"/>
  <c r="L218" i="18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L374" i="18" s="1"/>
  <c r="L375" i="18" s="1"/>
  <c r="L376" i="18" s="1"/>
  <c r="L377" i="18" s="1"/>
  <c r="L378" i="18" s="1"/>
  <c r="L379" i="18" s="1"/>
  <c r="M219" i="18" l="1"/>
  <c r="N219" i="18" s="1"/>
  <c r="M220" i="18" l="1"/>
  <c r="M221" i="18" s="1"/>
  <c r="N221" i="18" l="1"/>
  <c r="M222" i="18"/>
  <c r="M223" i="18" s="1"/>
  <c r="N220" i="18"/>
  <c r="N223" i="18" l="1"/>
  <c r="M224" i="18"/>
  <c r="N222" i="18"/>
  <c r="N224" i="18" l="1"/>
  <c r="M225" i="18"/>
  <c r="N225" i="18" l="1"/>
  <c r="M226" i="18"/>
  <c r="N226" i="18" l="1"/>
  <c r="M227" i="18"/>
  <c r="N227" i="18" l="1"/>
  <c r="M228" i="18"/>
  <c r="N228" i="18" l="1"/>
  <c r="M229" i="18"/>
  <c r="N229" i="18" l="1"/>
  <c r="M230" i="18"/>
  <c r="N230" i="18" l="1"/>
  <c r="M231" i="18"/>
  <c r="N231" i="18" l="1"/>
  <c r="M232" i="18"/>
  <c r="N232" i="18" l="1"/>
  <c r="M233" i="18"/>
  <c r="N233" i="18" l="1"/>
  <c r="M234" i="18"/>
  <c r="N234" i="18" l="1"/>
  <c r="M235" i="18"/>
  <c r="M236" i="18" l="1"/>
  <c r="N235" i="18"/>
  <c r="M237" i="18" l="1"/>
  <c r="N236" i="18"/>
  <c r="M238" i="18" l="1"/>
  <c r="N237" i="18"/>
  <c r="M239" i="18" l="1"/>
  <c r="N238" i="18"/>
  <c r="M240" i="18" l="1"/>
  <c r="M241" i="18" s="1"/>
  <c r="N239" i="18"/>
  <c r="N241" i="18" l="1"/>
  <c r="M242" i="18"/>
  <c r="N240" i="18"/>
  <c r="M243" i="18" l="1"/>
  <c r="N242" i="18"/>
  <c r="M244" i="18" l="1"/>
  <c r="N244" i="18"/>
  <c r="N243" i="18"/>
  <c r="M245" i="18" l="1"/>
  <c r="M246" i="18" l="1"/>
  <c r="N245" i="18"/>
  <c r="M247" i="18" l="1"/>
  <c r="N247" i="18" s="1"/>
  <c r="N246" i="18"/>
  <c r="M248" i="18" l="1"/>
  <c r="M249" i="18" s="1"/>
  <c r="N249" i="18" s="1"/>
  <c r="M250" i="18" l="1"/>
  <c r="N250" i="18" s="1"/>
  <c r="N248" i="18"/>
  <c r="M251" i="18" l="1"/>
  <c r="N251" i="18"/>
  <c r="M252" i="18"/>
  <c r="N252" i="18" s="1"/>
  <c r="M253" i="18" l="1"/>
  <c r="N253" i="18"/>
  <c r="M254" i="18" l="1"/>
  <c r="N254" i="18"/>
  <c r="M255" i="18" l="1"/>
  <c r="N255" i="18"/>
  <c r="M256" i="18" l="1"/>
  <c r="N256" i="18"/>
  <c r="M257" i="18" l="1"/>
  <c r="N257" i="18" s="1"/>
  <c r="M258" i="18" l="1"/>
  <c r="N258" i="18"/>
  <c r="M259" i="18" l="1"/>
  <c r="N259" i="18"/>
  <c r="M260" i="18" l="1"/>
  <c r="N260" i="18"/>
  <c r="M261" i="18" l="1"/>
  <c r="N261" i="18"/>
  <c r="M262" i="18" l="1"/>
  <c r="N262" i="18"/>
  <c r="M263" i="18" l="1"/>
  <c r="N263" i="18" s="1"/>
  <c r="M264" i="18" l="1"/>
  <c r="N264" i="18"/>
  <c r="M265" i="18" l="1"/>
  <c r="N265" i="18"/>
  <c r="M266" i="18" l="1"/>
  <c r="N266" i="18"/>
  <c r="M267" i="18" l="1"/>
  <c r="N267" i="18"/>
  <c r="M268" i="18" l="1"/>
  <c r="N268" i="18"/>
  <c r="M269" i="18" l="1"/>
  <c r="N269" i="18"/>
  <c r="M270" i="18" l="1"/>
  <c r="N270" i="18" s="1"/>
  <c r="M271" i="18" l="1"/>
  <c r="N271" i="18" s="1"/>
  <c r="M272" i="18" l="1"/>
  <c r="N272" i="18" s="1"/>
  <c r="M273" i="18" l="1"/>
  <c r="N273" i="18" s="1"/>
  <c r="M274" i="18" l="1"/>
  <c r="N274" i="18"/>
  <c r="M275" i="18" l="1"/>
  <c r="N275" i="18" s="1"/>
  <c r="M276" i="18" l="1"/>
  <c r="N276" i="18"/>
  <c r="M277" i="18" l="1"/>
  <c r="N277" i="18" s="1"/>
  <c r="M278" i="18" l="1"/>
  <c r="N278" i="18"/>
  <c r="M279" i="18" l="1"/>
  <c r="N279" i="18"/>
  <c r="M280" i="18" l="1"/>
  <c r="N280" i="18"/>
  <c r="M281" i="18" l="1"/>
  <c r="N281" i="18" s="1"/>
  <c r="M282" i="18" l="1"/>
  <c r="N282" i="18"/>
  <c r="M283" i="18" l="1"/>
  <c r="N283" i="18"/>
  <c r="M284" i="18" l="1"/>
  <c r="N284" i="18"/>
  <c r="M285" i="18" l="1"/>
  <c r="N285" i="18"/>
  <c r="M286" i="18" l="1"/>
  <c r="N286" i="18"/>
  <c r="M287" i="18" l="1"/>
  <c r="N287" i="18"/>
  <c r="M288" i="18" l="1"/>
  <c r="N288" i="18"/>
  <c r="M289" i="18" l="1"/>
  <c r="N289" i="18"/>
  <c r="M290" i="18" l="1"/>
  <c r="N290" i="18"/>
  <c r="M291" i="18" l="1"/>
  <c r="N291" i="18"/>
  <c r="M292" i="18" l="1"/>
  <c r="N292" i="18"/>
  <c r="M293" i="18" l="1"/>
  <c r="N293" i="18"/>
  <c r="M294" i="18" l="1"/>
  <c r="N294" i="18"/>
  <c r="M295" i="18" l="1"/>
  <c r="N295" i="18"/>
  <c r="M296" i="18" l="1"/>
  <c r="N296" i="18"/>
  <c r="M297" i="18" l="1"/>
  <c r="N297" i="18"/>
  <c r="M298" i="18" l="1"/>
  <c r="N298" i="18"/>
  <c r="M299" i="18" l="1"/>
  <c r="N299" i="18"/>
  <c r="M300" i="18" l="1"/>
  <c r="N300" i="18"/>
  <c r="M301" i="18" l="1"/>
  <c r="N301" i="18"/>
  <c r="M302" i="18" l="1"/>
  <c r="N302" i="18"/>
  <c r="M303" i="18" l="1"/>
  <c r="N303" i="18"/>
  <c r="M304" i="18" l="1"/>
  <c r="N304" i="18"/>
  <c r="M305" i="18" l="1"/>
  <c r="N305" i="18"/>
  <c r="M306" i="18" l="1"/>
  <c r="N306" i="18"/>
  <c r="M307" i="18" l="1"/>
  <c r="N307" i="18"/>
  <c r="M308" i="18" l="1"/>
  <c r="N308" i="18"/>
  <c r="M309" i="18" l="1"/>
  <c r="N309" i="18"/>
  <c r="M310" i="18" l="1"/>
  <c r="N310" i="18"/>
  <c r="M311" i="18" l="1"/>
  <c r="M312" i="18" s="1"/>
  <c r="N311" i="18" l="1"/>
  <c r="N312" i="18"/>
  <c r="M313" i="18"/>
  <c r="N313" i="18" s="1"/>
  <c r="M314" i="18" l="1"/>
  <c r="N314" i="18" s="1"/>
  <c r="M315" i="18" l="1"/>
  <c r="N315" i="18" s="1"/>
  <c r="M316" i="18" l="1"/>
  <c r="N316" i="18" s="1"/>
  <c r="M317" i="18" l="1"/>
  <c r="N317" i="18"/>
  <c r="M318" i="18" l="1"/>
  <c r="M319" i="18" l="1"/>
  <c r="N319" i="18" s="1"/>
  <c r="N318" i="18"/>
  <c r="M320" i="18" l="1"/>
  <c r="N320" i="18"/>
  <c r="M321" i="18" l="1"/>
  <c r="N321" i="18" s="1"/>
  <c r="M322" i="18" l="1"/>
  <c r="M323" i="18" s="1"/>
  <c r="N322" i="18"/>
  <c r="N323" i="18" l="1"/>
  <c r="M324" i="18"/>
  <c r="N324" i="18" s="1"/>
  <c r="M325" i="18" l="1"/>
  <c r="N325" i="18"/>
  <c r="M326" i="18" l="1"/>
  <c r="N326" i="18"/>
  <c r="M327" i="18" l="1"/>
  <c r="N327" i="18"/>
  <c r="M328" i="18" l="1"/>
  <c r="M329" i="18" l="1"/>
  <c r="N329" i="18" s="1"/>
  <c r="N328" i="18"/>
  <c r="M330" i="18" l="1"/>
  <c r="N330" i="18"/>
  <c r="M331" i="18" l="1"/>
  <c r="N331" i="18"/>
  <c r="M332" i="18" l="1"/>
  <c r="N332" i="18"/>
  <c r="M333" i="18" l="1"/>
  <c r="M334" i="18" l="1"/>
  <c r="N334" i="18" s="1"/>
  <c r="N333" i="18"/>
  <c r="M335" i="18" l="1"/>
  <c r="N335" i="18"/>
  <c r="M336" i="18" l="1"/>
  <c r="N336" i="18"/>
  <c r="M337" i="18" l="1"/>
  <c r="N337" i="18"/>
  <c r="M338" i="18" l="1"/>
  <c r="M339" i="18" l="1"/>
  <c r="N339" i="18" s="1"/>
  <c r="N338" i="18"/>
  <c r="M340" i="18" l="1"/>
  <c r="N340" i="18"/>
  <c r="M341" i="18" l="1"/>
  <c r="N341" i="18"/>
  <c r="M342" i="18" l="1"/>
  <c r="N342" i="18"/>
  <c r="M343" i="18" l="1"/>
  <c r="M344" i="18" l="1"/>
  <c r="N344" i="18" s="1"/>
  <c r="N343" i="18"/>
  <c r="M345" i="18" l="1"/>
  <c r="M346" i="18" s="1"/>
  <c r="N345" i="18"/>
  <c r="N346" i="18" l="1"/>
  <c r="M347" i="18"/>
  <c r="M348" i="18" l="1"/>
  <c r="N347" i="18"/>
  <c r="M349" i="18" l="1"/>
  <c r="N349" i="18"/>
  <c r="N348" i="18"/>
  <c r="M350" i="18" l="1"/>
  <c r="M351" i="18" l="1"/>
  <c r="N350" i="18"/>
  <c r="M352" i="18" l="1"/>
  <c r="N351" i="18"/>
  <c r="M353" i="18" l="1"/>
  <c r="N353" i="18"/>
  <c r="N352" i="18"/>
  <c r="M354" i="18" l="1"/>
  <c r="M355" i="18" l="1"/>
  <c r="N354" i="18"/>
  <c r="M356" i="18" l="1"/>
  <c r="N355" i="18"/>
  <c r="M357" i="18" l="1"/>
  <c r="N356" i="18"/>
  <c r="M358" i="18" l="1"/>
  <c r="N357" i="18"/>
  <c r="M359" i="18" l="1"/>
  <c r="N358" i="18"/>
  <c r="M360" i="18" l="1"/>
  <c r="N360" i="18" s="1"/>
  <c r="N359" i="18"/>
  <c r="M361" i="18" l="1"/>
  <c r="M362" i="18" l="1"/>
  <c r="N361" i="18"/>
  <c r="M363" i="18" l="1"/>
  <c r="N363" i="18" s="1"/>
  <c r="N362" i="18"/>
  <c r="M364" i="18" l="1"/>
  <c r="N364" i="18"/>
  <c r="M365" i="18" l="1"/>
  <c r="M366" i="18" l="1"/>
  <c r="N365" i="18"/>
  <c r="M367" i="18" l="1"/>
  <c r="N367" i="18" s="1"/>
  <c r="N366" i="18"/>
  <c r="M368" i="18" l="1"/>
  <c r="N368" i="18" s="1"/>
  <c r="M369" i="18" l="1"/>
  <c r="N369" i="18" s="1"/>
  <c r="M370" i="18" l="1"/>
  <c r="N370" i="18"/>
  <c r="M371" i="18" l="1"/>
  <c r="N371" i="18" s="1"/>
  <c r="M372" i="18" l="1"/>
  <c r="N372" i="18"/>
  <c r="M373" i="18" l="1"/>
  <c r="M374" i="18" l="1"/>
  <c r="N374" i="18" s="1"/>
  <c r="N373" i="18"/>
  <c r="M375" i="18" l="1"/>
  <c r="N375" i="18"/>
  <c r="M376" i="18" l="1"/>
  <c r="N376" i="18"/>
  <c r="M377" i="18" l="1"/>
  <c r="N377" i="18"/>
  <c r="M378" i="18" l="1"/>
  <c r="M379" i="18" s="1"/>
  <c r="N378" i="18"/>
  <c r="N379" i="18" l="1"/>
  <c r="N217" i="18"/>
  <c r="B387" i="18" s="1"/>
  <c r="E435" i="18" l="1"/>
  <c r="F425" i="18"/>
  <c r="D423" i="18"/>
  <c r="C422" i="18"/>
  <c r="C433" i="18"/>
  <c r="G427" i="18"/>
  <c r="C435" i="18"/>
  <c r="C430" i="18"/>
  <c r="E432" i="18"/>
  <c r="F434" i="18"/>
  <c r="D439" i="18"/>
  <c r="E429" i="18"/>
  <c r="C424" i="18"/>
  <c r="G425" i="18"/>
  <c r="B436" i="18"/>
  <c r="G423" i="18"/>
  <c r="E430" i="18"/>
  <c r="E439" i="18"/>
  <c r="B434" i="18"/>
  <c r="B432" i="18"/>
  <c r="D425" i="18"/>
  <c r="B438" i="18"/>
  <c r="C427" i="18"/>
  <c r="F423" i="18"/>
  <c r="C437" i="18"/>
  <c r="B429" i="18"/>
  <c r="D427" i="18"/>
  <c r="C432" i="18"/>
  <c r="E426" i="18"/>
  <c r="D434" i="18"/>
  <c r="D426" i="18"/>
  <c r="B427" i="18"/>
  <c r="E422" i="18"/>
  <c r="G436" i="18"/>
  <c r="E434" i="18"/>
  <c r="E425" i="18"/>
  <c r="D432" i="18"/>
  <c r="G439" i="18"/>
  <c r="C436" i="18"/>
  <c r="F432" i="18"/>
  <c r="E424" i="18"/>
  <c r="F433" i="18"/>
  <c r="F440" i="18"/>
  <c r="B422" i="18"/>
  <c r="B431" i="18"/>
  <c r="C431" i="18"/>
  <c r="E436" i="18"/>
  <c r="F422" i="18"/>
  <c r="F439" i="18"/>
  <c r="D429" i="18"/>
  <c r="D422" i="18"/>
  <c r="B430" i="18"/>
  <c r="C426" i="18"/>
  <c r="C438" i="18"/>
  <c r="G433" i="18"/>
  <c r="G426" i="18"/>
  <c r="B426" i="18"/>
  <c r="F438" i="18"/>
  <c r="B437" i="18"/>
  <c r="G437" i="18"/>
  <c r="F429" i="18"/>
  <c r="D438" i="18"/>
  <c r="D424" i="18"/>
  <c r="B425" i="18"/>
  <c r="G430" i="18"/>
  <c r="F436" i="18"/>
  <c r="G440" i="18"/>
  <c r="F431" i="18"/>
  <c r="B439" i="18"/>
  <c r="D430" i="18"/>
  <c r="C434" i="18"/>
  <c r="G435" i="18"/>
  <c r="E431" i="18"/>
  <c r="E433" i="18"/>
  <c r="E437" i="18"/>
  <c r="B440" i="18"/>
  <c r="C425" i="18"/>
  <c r="G432" i="18"/>
  <c r="E423" i="18"/>
  <c r="F427" i="18"/>
  <c r="C423" i="18"/>
  <c r="G429" i="18"/>
  <c r="E440" i="18"/>
  <c r="G422" i="18"/>
  <c r="G428" i="18"/>
  <c r="D437" i="18"/>
  <c r="D428" i="18"/>
  <c r="D436" i="18"/>
  <c r="B424" i="18"/>
  <c r="C439" i="18"/>
  <c r="B428" i="18"/>
  <c r="G434" i="18"/>
  <c r="F426" i="18"/>
  <c r="C429" i="18"/>
  <c r="F437" i="18"/>
  <c r="F424" i="18"/>
  <c r="B435" i="18"/>
  <c r="F430" i="18"/>
  <c r="E438" i="18"/>
  <c r="G424" i="18"/>
  <c r="E428" i="18"/>
  <c r="F435" i="18"/>
  <c r="D431" i="18"/>
  <c r="E427" i="18"/>
  <c r="H427" i="18" s="1"/>
  <c r="D435" i="18"/>
  <c r="C440" i="18"/>
  <c r="B423" i="18"/>
  <c r="B433" i="18"/>
  <c r="G431" i="18"/>
  <c r="D433" i="18"/>
  <c r="C428" i="18"/>
  <c r="D440" i="18"/>
  <c r="F428" i="18"/>
  <c r="G438" i="18"/>
  <c r="D39" i="19" l="1"/>
  <c r="D618" i="22"/>
  <c r="B32" i="19"/>
  <c r="B404" i="22"/>
  <c r="G33" i="19"/>
  <c r="G436" i="22"/>
  <c r="B618" i="22"/>
  <c r="B39" i="19"/>
  <c r="G468" i="22"/>
  <c r="G34" i="19"/>
  <c r="B24" i="19"/>
  <c r="B152" i="22"/>
  <c r="B29" i="19"/>
  <c r="B308" i="22"/>
  <c r="B21" i="19"/>
  <c r="B60" i="22"/>
  <c r="E24" i="19"/>
  <c r="H425" i="18"/>
  <c r="C152" i="22"/>
  <c r="B212" i="22"/>
  <c r="B26" i="19"/>
  <c r="C31" i="19"/>
  <c r="C372" i="22"/>
  <c r="B372" i="22"/>
  <c r="B31" i="19"/>
  <c r="H429" i="18"/>
  <c r="D276" i="22"/>
  <c r="E28" i="19"/>
  <c r="E79" i="19" s="1"/>
  <c r="C308" i="22"/>
  <c r="C29" i="19"/>
  <c r="B22" i="19"/>
  <c r="B92" i="22"/>
  <c r="H438" i="18"/>
  <c r="B27" i="19"/>
  <c r="B244" i="22"/>
  <c r="H440" i="18"/>
  <c r="D92" i="22"/>
  <c r="E22" i="19"/>
  <c r="H423" i="18"/>
  <c r="H437" i="18"/>
  <c r="C33" i="19"/>
  <c r="C436" i="22"/>
  <c r="B36" i="19"/>
  <c r="B87" i="19" s="1"/>
  <c r="B528" i="22"/>
  <c r="G32" i="19"/>
  <c r="G404" i="22"/>
  <c r="H436" i="18"/>
  <c r="E436" i="22"/>
  <c r="H434" i="18"/>
  <c r="E33" i="19"/>
  <c r="B436" i="22"/>
  <c r="B33" i="19"/>
  <c r="B498" i="22"/>
  <c r="B35" i="19"/>
  <c r="C468" i="22"/>
  <c r="C34" i="19"/>
  <c r="D30" i="19"/>
  <c r="D340" i="22"/>
  <c r="D404" i="22"/>
  <c r="D32" i="19"/>
  <c r="C618" i="22"/>
  <c r="C39" i="19"/>
  <c r="F34" i="19"/>
  <c r="F468" i="22"/>
  <c r="C276" i="22"/>
  <c r="C28" i="19"/>
  <c r="E404" i="22"/>
  <c r="H433" i="18"/>
  <c r="E32" i="19"/>
  <c r="C30" i="19"/>
  <c r="C340" i="22"/>
  <c r="F32" i="19"/>
  <c r="F404" i="22"/>
  <c r="D33" i="19"/>
  <c r="D436" i="22"/>
  <c r="B276" i="22"/>
  <c r="B28" i="19"/>
  <c r="B37" i="19"/>
  <c r="B558" i="22"/>
  <c r="H439" i="18"/>
  <c r="F33" i="19"/>
  <c r="F436" i="22"/>
  <c r="C244" i="22"/>
  <c r="C27" i="19"/>
  <c r="D468" i="22"/>
  <c r="D34" i="19"/>
  <c r="D244" i="22"/>
  <c r="E27" i="19"/>
  <c r="H428" i="18"/>
  <c r="B468" i="22"/>
  <c r="B34" i="19"/>
  <c r="B120" i="22"/>
  <c r="B23" i="19"/>
  <c r="B74" i="19" s="1"/>
  <c r="C92" i="22"/>
  <c r="C22" i="19"/>
  <c r="E340" i="22"/>
  <c r="H431" i="18"/>
  <c r="E30" i="19"/>
  <c r="B38" i="19"/>
  <c r="B89" i="19" s="1"/>
  <c r="B588" i="22"/>
  <c r="B25" i="19"/>
  <c r="B184" i="22"/>
  <c r="C25" i="19"/>
  <c r="C184" i="22"/>
  <c r="B340" i="22"/>
  <c r="B30" i="19"/>
  <c r="H424" i="18"/>
  <c r="D372" i="22"/>
  <c r="D31" i="19"/>
  <c r="E21" i="19"/>
  <c r="C60" i="22"/>
  <c r="H422" i="18"/>
  <c r="D184" i="22"/>
  <c r="E25" i="19"/>
  <c r="E76" i="19" s="1"/>
  <c r="H426" i="18"/>
  <c r="H430" i="18"/>
  <c r="D308" i="22"/>
  <c r="E29" i="19"/>
  <c r="E80" i="19" s="1"/>
  <c r="E31" i="19"/>
  <c r="H432" i="18"/>
  <c r="E372" i="22"/>
  <c r="C32" i="19"/>
  <c r="C404" i="22"/>
  <c r="E468" i="22"/>
  <c r="E34" i="19"/>
  <c r="H435" i="18"/>
  <c r="C206" i="19" l="1"/>
  <c r="C14" i="21" s="1"/>
  <c r="C588" i="22"/>
  <c r="G340" i="22"/>
  <c r="C120" i="22"/>
  <c r="E78" i="19"/>
  <c r="E124" i="19" s="1"/>
  <c r="C78" i="19"/>
  <c r="C245" i="22" s="1"/>
  <c r="C247" i="22" s="1"/>
  <c r="E276" i="22"/>
  <c r="F83" i="19"/>
  <c r="F405" i="22" s="1"/>
  <c r="D83" i="19"/>
  <c r="D405" i="22" s="1"/>
  <c r="C85" i="19"/>
  <c r="C469" i="22" s="1"/>
  <c r="C471" i="22" s="1"/>
  <c r="B84" i="19"/>
  <c r="B437" i="22" s="1"/>
  <c r="B439" i="22" s="1"/>
  <c r="I436" i="22"/>
  <c r="C528" i="22"/>
  <c r="E92" i="22"/>
  <c r="E125" i="19"/>
  <c r="E251" i="19" s="1"/>
  <c r="D277" i="22"/>
  <c r="C212" i="22"/>
  <c r="B90" i="19"/>
  <c r="B136" i="19" s="1"/>
  <c r="H404" i="22"/>
  <c r="C76" i="19"/>
  <c r="C185" i="22" s="1"/>
  <c r="C187" i="22" s="1"/>
  <c r="B135" i="19"/>
  <c r="B181" i="19"/>
  <c r="B589" i="22"/>
  <c r="C589" i="22" s="1"/>
  <c r="X25" i="23" s="1"/>
  <c r="C73" i="19"/>
  <c r="C93" i="22" s="1"/>
  <c r="B85" i="19"/>
  <c r="B469" i="22" s="1"/>
  <c r="F244" i="22"/>
  <c r="C558" i="22"/>
  <c r="I404" i="22"/>
  <c r="F85" i="19"/>
  <c r="F469" i="22" s="1"/>
  <c r="F471" i="22" s="1"/>
  <c r="D407" i="22"/>
  <c r="H436" i="22"/>
  <c r="B133" i="19"/>
  <c r="B179" i="19"/>
  <c r="B529" i="22"/>
  <c r="C529" i="22" s="1"/>
  <c r="E244" i="22"/>
  <c r="B73" i="19"/>
  <c r="B93" i="22" s="1"/>
  <c r="D279" i="22"/>
  <c r="F276" i="22"/>
  <c r="D152" i="22"/>
  <c r="B72" i="19"/>
  <c r="B61" i="22" s="1"/>
  <c r="B63" i="22" s="1"/>
  <c r="B75" i="19"/>
  <c r="B153" i="22" s="1"/>
  <c r="B155" i="22" s="1"/>
  <c r="F618" i="22"/>
  <c r="E618" i="22"/>
  <c r="B83" i="19"/>
  <c r="B405" i="22" s="1"/>
  <c r="I468" i="22"/>
  <c r="D60" i="22"/>
  <c r="C83" i="19"/>
  <c r="C405" i="22" s="1"/>
  <c r="C407" i="22" s="1"/>
  <c r="E126" i="19"/>
  <c r="E253" i="19" s="1"/>
  <c r="D309" i="22"/>
  <c r="E122" i="19"/>
  <c r="D185" i="22"/>
  <c r="E72" i="19"/>
  <c r="E118" i="19" s="1"/>
  <c r="B81" i="19"/>
  <c r="B341" i="22" s="1"/>
  <c r="E184" i="22"/>
  <c r="E81" i="19"/>
  <c r="E127" i="19" s="1"/>
  <c r="C95" i="22"/>
  <c r="H468" i="22"/>
  <c r="B471" i="22"/>
  <c r="D85" i="19"/>
  <c r="D469" i="22" s="1"/>
  <c r="B88" i="19"/>
  <c r="B134" i="19" s="1"/>
  <c r="D84" i="19"/>
  <c r="D437" i="22" s="1"/>
  <c r="D439" i="22" s="1"/>
  <c r="C81" i="19"/>
  <c r="C341" i="22" s="1"/>
  <c r="C343" i="22" s="1"/>
  <c r="C79" i="19"/>
  <c r="C277" i="22" s="1"/>
  <c r="C90" i="19"/>
  <c r="C619" i="22" s="1"/>
  <c r="C621" i="22" s="1"/>
  <c r="B86" i="19"/>
  <c r="E84" i="19"/>
  <c r="E130" i="19" s="1"/>
  <c r="E73" i="19"/>
  <c r="E119" i="19" s="1"/>
  <c r="B78" i="19"/>
  <c r="B245" i="22" s="1"/>
  <c r="E245" i="22" s="1"/>
  <c r="C80" i="19"/>
  <c r="C309" i="22" s="1"/>
  <c r="C82" i="19"/>
  <c r="C373" i="22" s="1"/>
  <c r="C375" i="22" s="1"/>
  <c r="E308" i="22"/>
  <c r="G85" i="19"/>
  <c r="G469" i="22" s="1"/>
  <c r="G471" i="22" s="1"/>
  <c r="E82" i="19"/>
  <c r="E128" i="19" s="1"/>
  <c r="E85" i="19"/>
  <c r="G372" i="22"/>
  <c r="F308" i="22"/>
  <c r="D311" i="22"/>
  <c r="F184" i="22"/>
  <c r="D187" i="22"/>
  <c r="D82" i="19"/>
  <c r="D373" i="22" s="1"/>
  <c r="D375" i="22" s="1"/>
  <c r="B343" i="22"/>
  <c r="B76" i="19"/>
  <c r="B185" i="22" s="1"/>
  <c r="E185" i="22" s="1"/>
  <c r="B120" i="19"/>
  <c r="B166" i="19"/>
  <c r="B121" i="22"/>
  <c r="C121" i="22" s="1"/>
  <c r="D471" i="22"/>
  <c r="F84" i="19"/>
  <c r="F437" i="22" s="1"/>
  <c r="F439" i="22" s="1"/>
  <c r="B79" i="19"/>
  <c r="B277" i="22" s="1"/>
  <c r="E277" i="22" s="1"/>
  <c r="F407" i="22"/>
  <c r="E83" i="19"/>
  <c r="C279" i="22"/>
  <c r="D81" i="19"/>
  <c r="D341" i="22" s="1"/>
  <c r="D343" i="22" s="1"/>
  <c r="C498" i="22"/>
  <c r="G83" i="19"/>
  <c r="G405" i="22" s="1"/>
  <c r="G407" i="22" s="1"/>
  <c r="C84" i="19"/>
  <c r="C437" i="22" s="1"/>
  <c r="C439" i="22" s="1"/>
  <c r="F92" i="22"/>
  <c r="C311" i="22"/>
  <c r="B82" i="19"/>
  <c r="B373" i="22" s="1"/>
  <c r="B375" i="22" s="1"/>
  <c r="B77" i="19"/>
  <c r="B123" i="19" s="1"/>
  <c r="E75" i="19"/>
  <c r="B80" i="19"/>
  <c r="B309" i="22" s="1"/>
  <c r="E309" i="22" s="1"/>
  <c r="G84" i="19"/>
  <c r="G437" i="22" s="1"/>
  <c r="G439" i="22" s="1"/>
  <c r="D90" i="19"/>
  <c r="D619" i="22" s="1"/>
  <c r="D621" i="22" s="1"/>
  <c r="C124" i="19" l="1"/>
  <c r="C136" i="19"/>
  <c r="F131" i="19"/>
  <c r="G130" i="19"/>
  <c r="C129" i="19"/>
  <c r="C264" i="19" s="1"/>
  <c r="D127" i="19"/>
  <c r="C130" i="19"/>
  <c r="F130" i="19"/>
  <c r="G129" i="19"/>
  <c r="G264" i="19" s="1"/>
  <c r="B125" i="19"/>
  <c r="B251" i="19" s="1"/>
  <c r="B122" i="19"/>
  <c r="B124" i="19"/>
  <c r="E93" i="22"/>
  <c r="E95" i="22" s="1"/>
  <c r="C119" i="19"/>
  <c r="E228" i="19"/>
  <c r="E227" i="19"/>
  <c r="E229" i="19"/>
  <c r="E248" i="19"/>
  <c r="E247" i="19"/>
  <c r="E249" i="19"/>
  <c r="B243" i="19"/>
  <c r="B244" i="19"/>
  <c r="B245" i="19"/>
  <c r="E259" i="19"/>
  <c r="E261" i="19"/>
  <c r="E260" i="19"/>
  <c r="B283" i="19"/>
  <c r="B282" i="19"/>
  <c r="B281" i="19"/>
  <c r="E225" i="19"/>
  <c r="E224" i="19"/>
  <c r="E223" i="19"/>
  <c r="E255" i="19"/>
  <c r="E256" i="19"/>
  <c r="E257" i="19"/>
  <c r="B291" i="19"/>
  <c r="B290" i="19"/>
  <c r="B289" i="19"/>
  <c r="G267" i="19"/>
  <c r="G268" i="19"/>
  <c r="L74" i="21"/>
  <c r="D22" i="20"/>
  <c r="B240" i="19"/>
  <c r="B241" i="19"/>
  <c r="B239" i="19"/>
  <c r="W16" i="23"/>
  <c r="G308" i="22"/>
  <c r="H308" i="22"/>
  <c r="E469" i="22"/>
  <c r="B177" i="19"/>
  <c r="B247" i="19"/>
  <c r="B249" i="19"/>
  <c r="B248" i="19"/>
  <c r="E267" i="19"/>
  <c r="E268" i="19"/>
  <c r="E187" i="22"/>
  <c r="B172" i="19"/>
  <c r="K468" i="22"/>
  <c r="L468" i="22"/>
  <c r="J468" i="22"/>
  <c r="W21" i="23"/>
  <c r="B121" i="19"/>
  <c r="B119" i="19"/>
  <c r="D529" i="22"/>
  <c r="X23" i="23"/>
  <c r="H244" i="22"/>
  <c r="W14" i="23"/>
  <c r="G244" i="22"/>
  <c r="C227" i="19"/>
  <c r="C229" i="19"/>
  <c r="C228" i="19"/>
  <c r="B285" i="19"/>
  <c r="B286" i="19"/>
  <c r="B287" i="19"/>
  <c r="B171" i="19"/>
  <c r="B95" i="22"/>
  <c r="F129" i="19"/>
  <c r="C247" i="19"/>
  <c r="C249" i="19"/>
  <c r="C248" i="19"/>
  <c r="B123" i="22"/>
  <c r="B591" i="22"/>
  <c r="E405" i="22"/>
  <c r="B175" i="19"/>
  <c r="C153" i="22"/>
  <c r="B167" i="19"/>
  <c r="C267" i="19"/>
  <c r="C268" i="19"/>
  <c r="D136" i="19"/>
  <c r="B126" i="19"/>
  <c r="B253" i="19" s="1"/>
  <c r="D498" i="22"/>
  <c r="W22" i="23"/>
  <c r="E129" i="19"/>
  <c r="X10" i="23"/>
  <c r="D121" i="22"/>
  <c r="W18" i="23"/>
  <c r="B311" i="22"/>
  <c r="C126" i="19"/>
  <c r="C253" i="19" s="1"/>
  <c r="E437" i="22"/>
  <c r="B176" i="19"/>
  <c r="C127" i="19"/>
  <c r="D131" i="19"/>
  <c r="B127" i="19"/>
  <c r="B168" i="19"/>
  <c r="F309" i="22"/>
  <c r="G618" i="22"/>
  <c r="W26" i="23"/>
  <c r="B118" i="19"/>
  <c r="L404" i="22"/>
  <c r="W19" i="23"/>
  <c r="J404" i="22"/>
  <c r="K404" i="22"/>
  <c r="C122" i="19"/>
  <c r="F277" i="22"/>
  <c r="F279" i="22" s="1"/>
  <c r="B531" i="22"/>
  <c r="B130" i="19"/>
  <c r="D129" i="19"/>
  <c r="C123" i="22"/>
  <c r="D120" i="22"/>
  <c r="D123" i="22" s="1"/>
  <c r="W10" i="23"/>
  <c r="W25" i="23"/>
  <c r="C591" i="22"/>
  <c r="B169" i="19"/>
  <c r="B213" i="22"/>
  <c r="H184" i="22"/>
  <c r="G184" i="22"/>
  <c r="W12" i="23"/>
  <c r="E373" i="22"/>
  <c r="B174" i="19"/>
  <c r="E311" i="22"/>
  <c r="D93" i="22"/>
  <c r="B165" i="19"/>
  <c r="B178" i="19"/>
  <c r="B499" i="22"/>
  <c r="C289" i="19"/>
  <c r="C290" i="19"/>
  <c r="C291" i="19"/>
  <c r="B180" i="19"/>
  <c r="B559" i="22"/>
  <c r="E341" i="22"/>
  <c r="B173" i="19"/>
  <c r="F185" i="22"/>
  <c r="G23" i="20"/>
  <c r="F76" i="21"/>
  <c r="H173" i="24"/>
  <c r="W8" i="23"/>
  <c r="F60" i="22"/>
  <c r="E60" i="22"/>
  <c r="H405" i="22"/>
  <c r="H407" i="22" s="1"/>
  <c r="H276" i="22"/>
  <c r="G276" i="22"/>
  <c r="W15" i="23"/>
  <c r="B247" i="22"/>
  <c r="B279" i="19"/>
  <c r="B278" i="19"/>
  <c r="B277" i="19"/>
  <c r="W24" i="23"/>
  <c r="D558" i="22"/>
  <c r="H469" i="22"/>
  <c r="H471" i="22" s="1"/>
  <c r="Y25" i="23"/>
  <c r="B182" i="19"/>
  <c r="B619" i="22"/>
  <c r="W13" i="23"/>
  <c r="D212" i="22"/>
  <c r="F74" i="21"/>
  <c r="G22" i="20"/>
  <c r="W23" i="23"/>
  <c r="D528" i="22"/>
  <c r="C531" i="22"/>
  <c r="H437" i="22"/>
  <c r="H439" i="22" s="1"/>
  <c r="E279" i="22"/>
  <c r="D256" i="19"/>
  <c r="D257" i="19"/>
  <c r="D255" i="19"/>
  <c r="F267" i="19"/>
  <c r="F268" i="19"/>
  <c r="E121" i="19"/>
  <c r="B128" i="19"/>
  <c r="W9" i="23"/>
  <c r="H92" i="22"/>
  <c r="G92" i="22"/>
  <c r="B231" i="19"/>
  <c r="B232" i="19"/>
  <c r="B233" i="19"/>
  <c r="D128" i="19"/>
  <c r="E131" i="19"/>
  <c r="G131" i="19"/>
  <c r="C128" i="19"/>
  <c r="B132" i="19"/>
  <c r="C125" i="19"/>
  <c r="C251" i="19" s="1"/>
  <c r="D130" i="19"/>
  <c r="B187" i="22"/>
  <c r="C61" i="22"/>
  <c r="B164" i="19"/>
  <c r="E241" i="19"/>
  <c r="E239" i="19"/>
  <c r="E240" i="19"/>
  <c r="B129" i="19"/>
  <c r="F152" i="22"/>
  <c r="E152" i="22"/>
  <c r="W11" i="23"/>
  <c r="E247" i="22"/>
  <c r="F271" i="19"/>
  <c r="F270" i="19"/>
  <c r="B131" i="19"/>
  <c r="B407" i="22"/>
  <c r="L436" i="22"/>
  <c r="K436" i="22"/>
  <c r="W20" i="23"/>
  <c r="J436" i="22"/>
  <c r="C131" i="19"/>
  <c r="B279" i="22"/>
  <c r="D245" i="22"/>
  <c r="B170" i="19"/>
  <c r="W17" i="23"/>
  <c r="C263" i="19" l="1"/>
  <c r="D76" i="21"/>
  <c r="B22" i="25" s="1"/>
  <c r="G265" i="19"/>
  <c r="C265" i="19"/>
  <c r="M88" i="21" s="1"/>
  <c r="G263" i="19"/>
  <c r="Y10" i="23"/>
  <c r="E51" i="20"/>
  <c r="M87" i="21"/>
  <c r="D206" i="19"/>
  <c r="E206" i="19" s="1"/>
  <c r="F206" i="19" s="1"/>
  <c r="E22" i="20"/>
  <c r="M74" i="21"/>
  <c r="E271" i="19"/>
  <c r="E270" i="19"/>
  <c r="E54" i="21"/>
  <c r="H151" i="24"/>
  <c r="C47" i="25" s="1"/>
  <c r="D54" i="21"/>
  <c r="L54" i="21"/>
  <c r="D17" i="20"/>
  <c r="H27" i="20"/>
  <c r="G90" i="21"/>
  <c r="E619" i="22"/>
  <c r="E621" i="22" s="1"/>
  <c r="F619" i="22"/>
  <c r="B621" i="22"/>
  <c r="D53" i="20"/>
  <c r="E101" i="21"/>
  <c r="H198" i="24"/>
  <c r="B259" i="24" s="1"/>
  <c r="D101" i="21"/>
  <c r="L101" i="21"/>
  <c r="X12" i="23"/>
  <c r="Y12" i="23" s="1"/>
  <c r="G185" i="22"/>
  <c r="G187" i="22" s="1"/>
  <c r="H185" i="22"/>
  <c r="H187" i="22" s="1"/>
  <c r="C499" i="22"/>
  <c r="B501" i="22"/>
  <c r="B225" i="19"/>
  <c r="H145" i="24" s="1"/>
  <c r="B278" i="24" s="1"/>
  <c r="B224" i="19"/>
  <c r="D47" i="21" s="1"/>
  <c r="B223" i="19"/>
  <c r="H143" i="24" s="1"/>
  <c r="C45" i="25" s="1"/>
  <c r="H309" i="22"/>
  <c r="H311" i="22" s="1"/>
  <c r="G309" i="22"/>
  <c r="G311" i="22" s="1"/>
  <c r="X16" i="23"/>
  <c r="Y16" i="23" s="1"/>
  <c r="C255" i="19"/>
  <c r="C256" i="19"/>
  <c r="C257" i="19"/>
  <c r="M90" i="21"/>
  <c r="E27" i="20"/>
  <c r="I405" i="22"/>
  <c r="E407" i="22"/>
  <c r="M72" i="21"/>
  <c r="E66" i="20"/>
  <c r="M51" i="21"/>
  <c r="E43" i="20"/>
  <c r="D531" i="22"/>
  <c r="D48" i="20"/>
  <c r="L71" i="21"/>
  <c r="I469" i="22"/>
  <c r="E471" i="22"/>
  <c r="E74" i="21"/>
  <c r="H90" i="21"/>
  <c r="I27" i="20"/>
  <c r="L112" i="21"/>
  <c r="D33" i="20"/>
  <c r="G49" i="20"/>
  <c r="F79" i="21"/>
  <c r="F48" i="21"/>
  <c r="G60" i="20"/>
  <c r="D48" i="21"/>
  <c r="G50" i="20"/>
  <c r="F83" i="21"/>
  <c r="E67" i="21"/>
  <c r="D47" i="20"/>
  <c r="H164" i="24"/>
  <c r="B251" i="24" s="1"/>
  <c r="L67" i="21"/>
  <c r="D67" i="21"/>
  <c r="H168" i="24"/>
  <c r="B252" i="24" s="1"/>
  <c r="D71" i="21"/>
  <c r="G48" i="20"/>
  <c r="F71" i="21"/>
  <c r="B275" i="19"/>
  <c r="B274" i="19"/>
  <c r="B273" i="19"/>
  <c r="B261" i="19"/>
  <c r="B259" i="19"/>
  <c r="B260" i="19"/>
  <c r="F24" i="20"/>
  <c r="N78" i="21"/>
  <c r="D74" i="21"/>
  <c r="B21" i="25" s="1"/>
  <c r="D102" i="21"/>
  <c r="L102" i="21"/>
  <c r="E102" i="21"/>
  <c r="D73" i="20"/>
  <c r="H199" i="24"/>
  <c r="B291" i="24" s="1"/>
  <c r="R76" i="21"/>
  <c r="T76" i="21"/>
  <c r="I76" i="21"/>
  <c r="C22" i="25"/>
  <c r="J76" i="21"/>
  <c r="S76" i="21"/>
  <c r="E76" i="20"/>
  <c r="M114" i="21"/>
  <c r="X15" i="23"/>
  <c r="Y15" i="23" s="1"/>
  <c r="H277" i="22"/>
  <c r="H279" i="22" s="1"/>
  <c r="G277" i="22"/>
  <c r="G279" i="22" s="1"/>
  <c r="E265" i="19"/>
  <c r="E264" i="19"/>
  <c r="E263" i="19"/>
  <c r="L76" i="21"/>
  <c r="D23" i="20"/>
  <c r="E76" i="21"/>
  <c r="E21" i="20"/>
  <c r="M70" i="21"/>
  <c r="D110" i="21"/>
  <c r="H207" i="24"/>
  <c r="B293" i="24" s="1"/>
  <c r="E60" i="25" s="1"/>
  <c r="D75" i="20"/>
  <c r="L110" i="21"/>
  <c r="E110" i="21"/>
  <c r="E61" i="20"/>
  <c r="M52" i="21"/>
  <c r="B229" i="19"/>
  <c r="B227" i="19"/>
  <c r="H147" i="24" s="1"/>
  <c r="C46" i="25" s="1"/>
  <c r="B228" i="19"/>
  <c r="D51" i="21" s="1"/>
  <c r="L72" i="21"/>
  <c r="D66" i="20"/>
  <c r="E72" i="21"/>
  <c r="D19" i="20"/>
  <c r="L62" i="21"/>
  <c r="H88" i="21"/>
  <c r="I69" i="20"/>
  <c r="D56" i="20"/>
  <c r="L113" i="21"/>
  <c r="G24" i="20"/>
  <c r="F78" i="21"/>
  <c r="L104" i="21"/>
  <c r="D104" i="21"/>
  <c r="B30" i="25" s="1"/>
  <c r="H201" i="24"/>
  <c r="C59" i="25" s="1"/>
  <c r="E104" i="21"/>
  <c r="D31" i="20"/>
  <c r="F84" i="21"/>
  <c r="G68" i="20"/>
  <c r="D66" i="21"/>
  <c r="L66" i="21"/>
  <c r="D20" i="20"/>
  <c r="H163" i="24"/>
  <c r="C50" i="25" s="1"/>
  <c r="E66" i="21"/>
  <c r="G61" i="20"/>
  <c r="F52" i="21"/>
  <c r="D52" i="21"/>
  <c r="C271" i="19"/>
  <c r="C270" i="19"/>
  <c r="B270" i="19"/>
  <c r="B271" i="19"/>
  <c r="B263" i="19"/>
  <c r="B264" i="19"/>
  <c r="B265" i="19"/>
  <c r="D61" i="22"/>
  <c r="C63" i="22"/>
  <c r="D261" i="19"/>
  <c r="D259" i="19"/>
  <c r="D260" i="19"/>
  <c r="G93" i="21"/>
  <c r="H28" i="20"/>
  <c r="M86" i="21"/>
  <c r="E26" i="20"/>
  <c r="F62" i="21"/>
  <c r="G19" i="20"/>
  <c r="C261" i="19"/>
  <c r="C259" i="19"/>
  <c r="C260" i="19"/>
  <c r="E56" i="21"/>
  <c r="H153" i="24"/>
  <c r="B280" i="24" s="1"/>
  <c r="L56" i="21"/>
  <c r="D56" i="21"/>
  <c r="D62" i="20"/>
  <c r="E236" i="19"/>
  <c r="E237" i="19"/>
  <c r="E235" i="19"/>
  <c r="N80" i="21"/>
  <c r="F67" i="20"/>
  <c r="H171" i="24"/>
  <c r="W40" i="23"/>
  <c r="G341" i="22"/>
  <c r="E343" i="22"/>
  <c r="E56" i="20"/>
  <c r="M113" i="21"/>
  <c r="G373" i="22"/>
  <c r="E375" i="22"/>
  <c r="D265" i="19"/>
  <c r="D263" i="19"/>
  <c r="D264" i="19"/>
  <c r="C240" i="19"/>
  <c r="C241" i="19"/>
  <c r="C239" i="19"/>
  <c r="B255" i="19"/>
  <c r="D78" i="21" s="1"/>
  <c r="B256" i="19"/>
  <c r="D79" i="21" s="1"/>
  <c r="B257" i="19"/>
  <c r="I437" i="22"/>
  <c r="E439" i="22"/>
  <c r="D289" i="19"/>
  <c r="H209" i="24" s="1"/>
  <c r="C61" i="25" s="1"/>
  <c r="D291" i="19"/>
  <c r="H211" i="24" s="1"/>
  <c r="B294" i="24" s="1"/>
  <c r="D290" i="19"/>
  <c r="E113" i="21" s="1"/>
  <c r="D153" i="22"/>
  <c r="C155" i="22"/>
  <c r="F265" i="19"/>
  <c r="F264" i="19"/>
  <c r="F263" i="19"/>
  <c r="H206" i="24"/>
  <c r="B261" i="24" s="1"/>
  <c r="D60" i="25" s="1"/>
  <c r="E109" i="21"/>
  <c r="D55" i="20"/>
  <c r="L109" i="21"/>
  <c r="D109" i="21"/>
  <c r="E16" i="20"/>
  <c r="M50" i="21"/>
  <c r="B235" i="19"/>
  <c r="B236" i="19"/>
  <c r="B237" i="19"/>
  <c r="G70" i="20"/>
  <c r="F91" i="21"/>
  <c r="E70" i="21"/>
  <c r="D21" i="20"/>
  <c r="L70" i="21"/>
  <c r="F311" i="22"/>
  <c r="L64" i="21"/>
  <c r="D64" i="20"/>
  <c r="E64" i="21"/>
  <c r="H86" i="21"/>
  <c r="I26" i="20"/>
  <c r="L114" i="21"/>
  <c r="D76" i="20"/>
  <c r="D46" i="21"/>
  <c r="B14" i="25" s="1"/>
  <c r="F46" i="21"/>
  <c r="G15" i="20"/>
  <c r="H202" i="24"/>
  <c r="B260" i="24" s="1"/>
  <c r="D59" i="25" s="1"/>
  <c r="D54" i="20"/>
  <c r="L105" i="21"/>
  <c r="E105" i="21"/>
  <c r="D105" i="21"/>
  <c r="F82" i="21"/>
  <c r="G25" i="20"/>
  <c r="H179" i="24"/>
  <c r="C53" i="25" s="1"/>
  <c r="D82" i="21"/>
  <c r="F72" i="21"/>
  <c r="G66" i="20"/>
  <c r="D72" i="21"/>
  <c r="H169" i="24"/>
  <c r="B284" i="24" s="1"/>
  <c r="G16" i="20"/>
  <c r="F50" i="21"/>
  <c r="D50" i="21"/>
  <c r="B15" i="25" s="1"/>
  <c r="F63" i="21"/>
  <c r="G46" i="20"/>
  <c r="H160" i="24"/>
  <c r="B250" i="24" s="1"/>
  <c r="D63" i="21"/>
  <c r="F245" i="22"/>
  <c r="D247" i="22"/>
  <c r="H71" i="20"/>
  <c r="G94" i="21"/>
  <c r="E69" i="20"/>
  <c r="G64" i="20"/>
  <c r="D64" i="21"/>
  <c r="F64" i="21"/>
  <c r="H161" i="24"/>
  <c r="B282" i="24" s="1"/>
  <c r="D267" i="19"/>
  <c r="D268" i="19"/>
  <c r="G270" i="19"/>
  <c r="G271" i="19"/>
  <c r="D55" i="21"/>
  <c r="E55" i="21"/>
  <c r="D44" i="20"/>
  <c r="L55" i="21"/>
  <c r="H152" i="24"/>
  <c r="B248" i="24" s="1"/>
  <c r="D47" i="25" s="1"/>
  <c r="H70" i="20"/>
  <c r="G91" i="21"/>
  <c r="N79" i="21"/>
  <c r="F49" i="20"/>
  <c r="H197" i="24"/>
  <c r="C58" i="25" s="1"/>
  <c r="L100" i="21"/>
  <c r="D30" i="20"/>
  <c r="E100" i="21"/>
  <c r="D100" i="21"/>
  <c r="B29" i="25" s="1"/>
  <c r="C559" i="22"/>
  <c r="B561" i="22"/>
  <c r="M112" i="21"/>
  <c r="E33" i="20"/>
  <c r="F93" i="22"/>
  <c r="D95" i="22"/>
  <c r="F187" i="22"/>
  <c r="C213" i="22"/>
  <c r="B215" i="22"/>
  <c r="B267" i="19"/>
  <c r="B268" i="19"/>
  <c r="D271" i="19"/>
  <c r="D270" i="19"/>
  <c r="E23" i="20"/>
  <c r="M76" i="21"/>
  <c r="M91" i="21"/>
  <c r="E70" i="20"/>
  <c r="E71" i="21"/>
  <c r="E48" i="20"/>
  <c r="M71" i="21"/>
  <c r="D32" i="20"/>
  <c r="H205" i="24"/>
  <c r="C60" i="25" s="1"/>
  <c r="L108" i="21"/>
  <c r="D108" i="21"/>
  <c r="E108" i="21"/>
  <c r="Y23" i="23"/>
  <c r="G27" i="20"/>
  <c r="F90" i="21"/>
  <c r="L63" i="21"/>
  <c r="D46" i="20"/>
  <c r="E63" i="21"/>
  <c r="H91" i="21"/>
  <c r="I70" i="20"/>
  <c r="I51" i="20"/>
  <c r="H87" i="21"/>
  <c r="F80" i="21"/>
  <c r="G67" i="20"/>
  <c r="D80" i="21"/>
  <c r="F47" i="21"/>
  <c r="G42" i="20"/>
  <c r="H203" i="24"/>
  <c r="B292" i="24" s="1"/>
  <c r="E59" i="25" s="1"/>
  <c r="D74" i="20"/>
  <c r="E106" i="21"/>
  <c r="D106" i="21"/>
  <c r="L106" i="21"/>
  <c r="D65" i="20"/>
  <c r="L68" i="21"/>
  <c r="H165" i="24"/>
  <c r="B283" i="24" s="1"/>
  <c r="E50" i="25" s="1"/>
  <c r="D68" i="21"/>
  <c r="E68" i="21"/>
  <c r="F70" i="21"/>
  <c r="G21" i="20"/>
  <c r="H167" i="24"/>
  <c r="C51" i="25" s="1"/>
  <c r="D70" i="21"/>
  <c r="B20" i="25" s="1"/>
  <c r="G43" i="20"/>
  <c r="F51" i="21"/>
  <c r="H148" i="24"/>
  <c r="B247" i="24" s="1"/>
  <c r="B19" i="25" l="1"/>
  <c r="J66" i="21"/>
  <c r="B16" i="25"/>
  <c r="J54" i="21"/>
  <c r="D84" i="21"/>
  <c r="T84" i="21" s="1"/>
  <c r="H144" i="24"/>
  <c r="B246" i="24" s="1"/>
  <c r="D45" i="25" s="1"/>
  <c r="D46" i="25"/>
  <c r="E47" i="25"/>
  <c r="D90" i="21"/>
  <c r="B26" i="25" s="1"/>
  <c r="E114" i="21"/>
  <c r="T79" i="21"/>
  <c r="S79" i="21"/>
  <c r="R79" i="21"/>
  <c r="R84" i="21"/>
  <c r="S84" i="21"/>
  <c r="T78" i="21"/>
  <c r="C23" i="25"/>
  <c r="S78" i="21"/>
  <c r="R78" i="21"/>
  <c r="P113" i="21"/>
  <c r="O113" i="21"/>
  <c r="Q113" i="21"/>
  <c r="Q68" i="21"/>
  <c r="P68" i="21"/>
  <c r="O68" i="21"/>
  <c r="Q106" i="21"/>
  <c r="P106" i="21"/>
  <c r="O106" i="21"/>
  <c r="I47" i="21"/>
  <c r="J47" i="21"/>
  <c r="S47" i="21"/>
  <c r="T47" i="21"/>
  <c r="R47" i="21"/>
  <c r="H188" i="24"/>
  <c r="B288" i="24" s="1"/>
  <c r="D70" i="20"/>
  <c r="L91" i="21"/>
  <c r="E91" i="21"/>
  <c r="P100" i="21"/>
  <c r="O100" i="21"/>
  <c r="K100" i="21"/>
  <c r="Q100" i="21"/>
  <c r="S55" i="21"/>
  <c r="R55" i="21"/>
  <c r="T55" i="21"/>
  <c r="N90" i="21"/>
  <c r="F27" i="20"/>
  <c r="J50" i="21"/>
  <c r="R50" i="21"/>
  <c r="C15" i="25"/>
  <c r="S50" i="21"/>
  <c r="I50" i="21"/>
  <c r="T50" i="21"/>
  <c r="J72" i="21"/>
  <c r="S72" i="21"/>
  <c r="R72" i="21"/>
  <c r="T72" i="21"/>
  <c r="I72" i="21"/>
  <c r="P105" i="21"/>
  <c r="O105" i="21"/>
  <c r="Q105" i="21"/>
  <c r="P114" i="21"/>
  <c r="Q114" i="21"/>
  <c r="O114" i="21"/>
  <c r="Q70" i="21"/>
  <c r="K70" i="21"/>
  <c r="P70" i="21"/>
  <c r="O70" i="21"/>
  <c r="L60" i="21"/>
  <c r="E60" i="21"/>
  <c r="D63" i="20"/>
  <c r="P109" i="21"/>
  <c r="O109" i="21"/>
  <c r="Q109" i="21"/>
  <c r="H69" i="20"/>
  <c r="G88" i="21"/>
  <c r="D114" i="21"/>
  <c r="N114" i="21"/>
  <c r="F76" i="20"/>
  <c r="X20" i="23"/>
  <c r="Y20" i="23" s="1"/>
  <c r="K437" i="22"/>
  <c r="K439" i="22" s="1"/>
  <c r="J437" i="22"/>
  <c r="J439" i="22" s="1"/>
  <c r="L437" i="22"/>
  <c r="L439" i="22" s="1"/>
  <c r="I439" i="22"/>
  <c r="E19" i="20"/>
  <c r="M62" i="21"/>
  <c r="F26" i="20"/>
  <c r="N86" i="21"/>
  <c r="D58" i="21"/>
  <c r="B17" i="25" s="1"/>
  <c r="H155" i="24"/>
  <c r="C48" i="25" s="1"/>
  <c r="F58" i="21"/>
  <c r="G18" i="20"/>
  <c r="O56" i="21"/>
  <c r="Q56" i="21"/>
  <c r="P56" i="21"/>
  <c r="D62" i="21"/>
  <c r="B18" i="25" s="1"/>
  <c r="N82" i="21"/>
  <c r="F25" i="20"/>
  <c r="L88" i="21"/>
  <c r="D69" i="20"/>
  <c r="E88" i="21"/>
  <c r="D28" i="20"/>
  <c r="L93" i="21"/>
  <c r="E93" i="21"/>
  <c r="O104" i="21"/>
  <c r="Q104" i="21"/>
  <c r="K104" i="21"/>
  <c r="P104" i="21"/>
  <c r="H175" i="24"/>
  <c r="C52" i="25" s="1"/>
  <c r="E62" i="21"/>
  <c r="G26" i="20"/>
  <c r="F86" i="21"/>
  <c r="H183" i="24"/>
  <c r="C54" i="25" s="1"/>
  <c r="Q102" i="21"/>
  <c r="K102" i="21"/>
  <c r="P102" i="21"/>
  <c r="O102" i="21"/>
  <c r="E83" i="21"/>
  <c r="L83" i="21"/>
  <c r="D50" i="20"/>
  <c r="E96" i="21"/>
  <c r="D29" i="20"/>
  <c r="L96" i="21"/>
  <c r="D96" i="21"/>
  <c r="B28" i="25" s="1"/>
  <c r="H193" i="24"/>
  <c r="C57" i="25" s="1"/>
  <c r="R48" i="21"/>
  <c r="I48" i="21"/>
  <c r="S48" i="21"/>
  <c r="J48" i="21"/>
  <c r="T48" i="21"/>
  <c r="L469" i="22"/>
  <c r="L471" i="22" s="1"/>
  <c r="J469" i="22"/>
  <c r="J471" i="22" s="1"/>
  <c r="X21" i="23"/>
  <c r="Y21" i="23" s="1"/>
  <c r="K469" i="22"/>
  <c r="K471" i="22" s="1"/>
  <c r="I471" i="22"/>
  <c r="H177" i="24"/>
  <c r="B285" i="24" s="1"/>
  <c r="E52" i="25" s="1"/>
  <c r="E67" i="20"/>
  <c r="M80" i="21"/>
  <c r="L48" i="21"/>
  <c r="D60" i="20"/>
  <c r="E48" i="21"/>
  <c r="D58" i="25"/>
  <c r="X26" i="23"/>
  <c r="Y26" i="23" s="1"/>
  <c r="G619" i="22"/>
  <c r="G621" i="22" s="1"/>
  <c r="F621" i="22"/>
  <c r="O54" i="21"/>
  <c r="Q54" i="21"/>
  <c r="P54" i="21"/>
  <c r="K54" i="21"/>
  <c r="C26" i="25"/>
  <c r="P71" i="21"/>
  <c r="O71" i="21"/>
  <c r="Q71" i="21"/>
  <c r="D27" i="20"/>
  <c r="E90" i="21"/>
  <c r="L90" i="21"/>
  <c r="I71" i="20"/>
  <c r="H94" i="21"/>
  <c r="E61" i="25"/>
  <c r="D91" i="21"/>
  <c r="D45" i="20"/>
  <c r="E59" i="21"/>
  <c r="L59" i="21"/>
  <c r="T109" i="21"/>
  <c r="S109" i="21"/>
  <c r="R109" i="21"/>
  <c r="E112" i="21"/>
  <c r="F33" i="20"/>
  <c r="N112" i="21"/>
  <c r="E80" i="21"/>
  <c r="L80" i="21"/>
  <c r="D67" i="20"/>
  <c r="M64" i="21"/>
  <c r="E64" i="20"/>
  <c r="H185" i="24"/>
  <c r="B287" i="24" s="1"/>
  <c r="N88" i="21"/>
  <c r="F69" i="20"/>
  <c r="H157" i="24"/>
  <c r="B281" i="24" s="1"/>
  <c r="E48" i="25" s="1"/>
  <c r="F60" i="21"/>
  <c r="D60" i="21"/>
  <c r="G63" i="20"/>
  <c r="S56" i="21"/>
  <c r="R56" i="21"/>
  <c r="T56" i="21"/>
  <c r="M83" i="21"/>
  <c r="E50" i="20"/>
  <c r="N84" i="21"/>
  <c r="F68" i="20"/>
  <c r="E87" i="21"/>
  <c r="D51" i="20"/>
  <c r="L87" i="21"/>
  <c r="E28" i="20"/>
  <c r="M93" i="21"/>
  <c r="H159" i="24"/>
  <c r="C49" i="25" s="1"/>
  <c r="D49" i="25" s="1"/>
  <c r="D43" i="20"/>
  <c r="E51" i="21"/>
  <c r="L51" i="21"/>
  <c r="O76" i="21"/>
  <c r="K76" i="21"/>
  <c r="Q76" i="21"/>
  <c r="P76" i="21"/>
  <c r="F87" i="21"/>
  <c r="G51" i="20"/>
  <c r="H184" i="24"/>
  <c r="B255" i="24" s="1"/>
  <c r="D54" i="25" s="1"/>
  <c r="R74" i="21"/>
  <c r="T74" i="21"/>
  <c r="C21" i="25"/>
  <c r="J74" i="21"/>
  <c r="I74" i="21"/>
  <c r="S74" i="21"/>
  <c r="L82" i="21"/>
  <c r="D25" i="20"/>
  <c r="E82" i="21"/>
  <c r="D97" i="21"/>
  <c r="H194" i="24"/>
  <c r="B258" i="24" s="1"/>
  <c r="L97" i="21"/>
  <c r="E97" i="21"/>
  <c r="D52" i="20"/>
  <c r="R71" i="21"/>
  <c r="T71" i="21"/>
  <c r="S71" i="21"/>
  <c r="D50" i="25"/>
  <c r="H180" i="24"/>
  <c r="B254" i="24" s="1"/>
  <c r="D53" i="25" s="1"/>
  <c r="E45" i="25"/>
  <c r="D112" i="21"/>
  <c r="B32" i="25" s="1"/>
  <c r="X19" i="23"/>
  <c r="Y19" i="23" s="1"/>
  <c r="L405" i="22"/>
  <c r="L407" i="22" s="1"/>
  <c r="J405" i="22"/>
  <c r="J407" i="22" s="1"/>
  <c r="K405" i="22"/>
  <c r="K407" i="22" s="1"/>
  <c r="I407" i="22"/>
  <c r="M79" i="21"/>
  <c r="E49" i="20"/>
  <c r="K101" i="21"/>
  <c r="O101" i="21"/>
  <c r="Q101" i="21"/>
  <c r="P101" i="21"/>
  <c r="F93" i="21"/>
  <c r="G28" i="20"/>
  <c r="H190" i="24"/>
  <c r="C56" i="25" s="1"/>
  <c r="D93" i="21"/>
  <c r="B27" i="25" s="1"/>
  <c r="E14" i="21"/>
  <c r="D14" i="21"/>
  <c r="T51" i="21"/>
  <c r="I51" i="21"/>
  <c r="S51" i="21"/>
  <c r="J51" i="21"/>
  <c r="R51" i="21"/>
  <c r="T68" i="21"/>
  <c r="S68" i="21"/>
  <c r="R68" i="21"/>
  <c r="Q63" i="21"/>
  <c r="O63" i="21"/>
  <c r="P63" i="21"/>
  <c r="H187" i="24"/>
  <c r="C55" i="25" s="1"/>
  <c r="P108" i="21"/>
  <c r="O108" i="21"/>
  <c r="Q108" i="21"/>
  <c r="N93" i="21"/>
  <c r="F28" i="20"/>
  <c r="G93" i="22"/>
  <c r="G95" i="22" s="1"/>
  <c r="X9" i="23"/>
  <c r="Y9" i="23" s="1"/>
  <c r="H93" i="22"/>
  <c r="H95" i="22" s="1"/>
  <c r="F95" i="22"/>
  <c r="D559" i="22"/>
  <c r="D561" i="22" s="1"/>
  <c r="X24" i="23"/>
  <c r="Y24" i="23" s="1"/>
  <c r="C561" i="22"/>
  <c r="H93" i="21"/>
  <c r="H156" i="21" s="1"/>
  <c r="I28" i="20"/>
  <c r="X14" i="23"/>
  <c r="Y14" i="23" s="1"/>
  <c r="G245" i="22"/>
  <c r="G247" i="22" s="1"/>
  <c r="H245" i="22"/>
  <c r="H247" i="22" s="1"/>
  <c r="F247" i="22"/>
  <c r="O64" i="21"/>
  <c r="K64" i="21"/>
  <c r="Q64" i="21"/>
  <c r="P64" i="21"/>
  <c r="E58" i="21"/>
  <c r="L58" i="21"/>
  <c r="D18" i="20"/>
  <c r="D86" i="21"/>
  <c r="B25" i="25" s="1"/>
  <c r="G86" i="21"/>
  <c r="H26" i="20"/>
  <c r="E153" i="22"/>
  <c r="E155" i="22" s="1"/>
  <c r="X11" i="23"/>
  <c r="Y11" i="23" s="1"/>
  <c r="F153" i="22"/>
  <c r="F155" i="22" s="1"/>
  <c r="D155" i="22"/>
  <c r="L79" i="21"/>
  <c r="E79" i="21"/>
  <c r="D49" i="20"/>
  <c r="M63" i="21"/>
  <c r="E46" i="20"/>
  <c r="F59" i="21"/>
  <c r="G45" i="20"/>
  <c r="D59" i="21"/>
  <c r="H156" i="24"/>
  <c r="B249" i="24" s="1"/>
  <c r="D48" i="25" s="1"/>
  <c r="E25" i="20"/>
  <c r="M82" i="21"/>
  <c r="D26" i="20"/>
  <c r="L86" i="21"/>
  <c r="E86" i="21"/>
  <c r="M94" i="21"/>
  <c r="E71" i="20"/>
  <c r="K66" i="21"/>
  <c r="P66" i="21"/>
  <c r="O66" i="21"/>
  <c r="Q66" i="21"/>
  <c r="R66" i="21"/>
  <c r="T66" i="21"/>
  <c r="C19" i="25"/>
  <c r="I66" i="21"/>
  <c r="S66" i="21"/>
  <c r="S104" i="21"/>
  <c r="C30" i="25"/>
  <c r="I104" i="21"/>
  <c r="J104" i="21"/>
  <c r="T104" i="21"/>
  <c r="R104" i="21"/>
  <c r="K72" i="21"/>
  <c r="P72" i="21"/>
  <c r="O72" i="21"/>
  <c r="Q72" i="21"/>
  <c r="E50" i="21"/>
  <c r="D16" i="20"/>
  <c r="L50" i="21"/>
  <c r="P110" i="21"/>
  <c r="O110" i="21"/>
  <c r="Q110" i="21"/>
  <c r="R110" i="21"/>
  <c r="T110" i="21"/>
  <c r="S110" i="21"/>
  <c r="F88" i="21"/>
  <c r="G69" i="20"/>
  <c r="D88" i="21"/>
  <c r="E58" i="25"/>
  <c r="S102" i="21"/>
  <c r="I102" i="21"/>
  <c r="T102" i="21"/>
  <c r="R102" i="21"/>
  <c r="D68" i="20"/>
  <c r="L84" i="21"/>
  <c r="E84" i="21"/>
  <c r="E98" i="21"/>
  <c r="D72" i="20"/>
  <c r="D98" i="21"/>
  <c r="L98" i="21"/>
  <c r="H195" i="24"/>
  <c r="B290" i="24" s="1"/>
  <c r="D51" i="25"/>
  <c r="D83" i="21"/>
  <c r="Q74" i="21"/>
  <c r="K74" i="21"/>
  <c r="P74" i="21"/>
  <c r="O74" i="21"/>
  <c r="M78" i="21"/>
  <c r="E24" i="20"/>
  <c r="D15" i="20"/>
  <c r="L46" i="21"/>
  <c r="E46" i="21"/>
  <c r="D499" i="22"/>
  <c r="D501" i="22" s="1"/>
  <c r="X22" i="23"/>
  <c r="Y22" i="23" s="1"/>
  <c r="C501" i="22"/>
  <c r="S54" i="21"/>
  <c r="C16" i="25"/>
  <c r="T54" i="21"/>
  <c r="I54" i="21"/>
  <c r="R54" i="21"/>
  <c r="F94" i="21"/>
  <c r="G71" i="20"/>
  <c r="D94" i="21"/>
  <c r="H191" i="24"/>
  <c r="B289" i="24" s="1"/>
  <c r="E56" i="25" s="1"/>
  <c r="I70" i="21"/>
  <c r="R70" i="21"/>
  <c r="C20" i="25"/>
  <c r="S70" i="21"/>
  <c r="T70" i="21"/>
  <c r="J70" i="21"/>
  <c r="R106" i="21"/>
  <c r="T106" i="21"/>
  <c r="S106" i="21"/>
  <c r="T80" i="21"/>
  <c r="R80" i="21"/>
  <c r="S80" i="21"/>
  <c r="J108" i="21"/>
  <c r="T108" i="21"/>
  <c r="C31" i="25"/>
  <c r="S108" i="21"/>
  <c r="R108" i="21"/>
  <c r="N94" i="21"/>
  <c r="F71" i="20"/>
  <c r="X13" i="23"/>
  <c r="Y13" i="23" s="1"/>
  <c r="D213" i="22"/>
  <c r="D215" i="22" s="1"/>
  <c r="C215" i="22"/>
  <c r="R100" i="21"/>
  <c r="C29" i="25"/>
  <c r="I100" i="21"/>
  <c r="T100" i="21"/>
  <c r="S100" i="21"/>
  <c r="J100" i="21"/>
  <c r="P55" i="21"/>
  <c r="O55" i="21"/>
  <c r="Q55" i="21"/>
  <c r="F70" i="20"/>
  <c r="N91" i="21"/>
  <c r="S64" i="21"/>
  <c r="J64" i="21"/>
  <c r="I64" i="21"/>
  <c r="R64" i="21"/>
  <c r="T64" i="21"/>
  <c r="S63" i="21"/>
  <c r="T63" i="21"/>
  <c r="R63" i="21"/>
  <c r="E51" i="25"/>
  <c r="S82" i="21"/>
  <c r="R82" i="21"/>
  <c r="T82" i="21"/>
  <c r="C24" i="25"/>
  <c r="S105" i="21"/>
  <c r="R105" i="21"/>
  <c r="T105" i="21"/>
  <c r="I46" i="21"/>
  <c r="R46" i="21"/>
  <c r="T46" i="21"/>
  <c r="C14" i="25"/>
  <c r="J46" i="21"/>
  <c r="S46" i="21"/>
  <c r="D87" i="21"/>
  <c r="H51" i="20"/>
  <c r="G87" i="21"/>
  <c r="H210" i="24"/>
  <c r="B262" i="24" s="1"/>
  <c r="D61" i="25" s="1"/>
  <c r="F56" i="20"/>
  <c r="N113" i="21"/>
  <c r="E78" i="21"/>
  <c r="D24" i="20"/>
  <c r="L78" i="21"/>
  <c r="F51" i="20"/>
  <c r="N87" i="21"/>
  <c r="X18" i="23"/>
  <c r="Y18" i="23" s="1"/>
  <c r="G375" i="22"/>
  <c r="X17" i="23"/>
  <c r="Y17" i="23" s="1"/>
  <c r="G343" i="22"/>
  <c r="E68" i="20"/>
  <c r="M84" i="21"/>
  <c r="F50" i="20"/>
  <c r="N83" i="21"/>
  <c r="E61" i="22"/>
  <c r="E63" i="22" s="1"/>
  <c r="X8" i="23"/>
  <c r="F61" i="22"/>
  <c r="F63" i="22" s="1"/>
  <c r="D63" i="22"/>
  <c r="L94" i="21"/>
  <c r="E94" i="21"/>
  <c r="D71" i="20"/>
  <c r="S52" i="21"/>
  <c r="T52" i="21"/>
  <c r="R52" i="21"/>
  <c r="I52" i="21"/>
  <c r="J52" i="21"/>
  <c r="H181" i="24"/>
  <c r="B286" i="24" s="1"/>
  <c r="E53" i="25" s="1"/>
  <c r="D113" i="21"/>
  <c r="H149" i="24"/>
  <c r="B279" i="24" s="1"/>
  <c r="E46" i="25" s="1"/>
  <c r="E52" i="21"/>
  <c r="L52" i="21"/>
  <c r="D61" i="20"/>
  <c r="S67" i="21"/>
  <c r="R67" i="21"/>
  <c r="T67" i="21"/>
  <c r="Q67" i="21"/>
  <c r="P67" i="21"/>
  <c r="O67" i="21"/>
  <c r="H176" i="24"/>
  <c r="B253" i="24" s="1"/>
  <c r="D52" i="25" s="1"/>
  <c r="L47" i="21"/>
  <c r="D42" i="20"/>
  <c r="E47" i="21"/>
  <c r="S101" i="21"/>
  <c r="R101" i="21"/>
  <c r="I101" i="21"/>
  <c r="T101" i="21"/>
  <c r="D57" i="25" l="1"/>
  <c r="E54" i="25"/>
  <c r="R90" i="21"/>
  <c r="E57" i="25"/>
  <c r="T90" i="21"/>
  <c r="I90" i="21"/>
  <c r="S90" i="21"/>
  <c r="J90" i="21"/>
  <c r="D156" i="21"/>
  <c r="F156" i="21"/>
  <c r="Q46" i="21"/>
  <c r="K46" i="21"/>
  <c r="P46" i="21"/>
  <c r="O46" i="21"/>
  <c r="E156" i="21"/>
  <c r="O84" i="21"/>
  <c r="Q84" i="21"/>
  <c r="P84" i="21"/>
  <c r="I88" i="21"/>
  <c r="T88" i="21"/>
  <c r="R88" i="21"/>
  <c r="S88" i="21"/>
  <c r="J88" i="21"/>
  <c r="G156" i="21"/>
  <c r="K58" i="21"/>
  <c r="Q58" i="21"/>
  <c r="P58" i="21"/>
  <c r="O58" i="21"/>
  <c r="T97" i="21"/>
  <c r="S97" i="21"/>
  <c r="R97" i="21"/>
  <c r="I97" i="21"/>
  <c r="Q80" i="21"/>
  <c r="O80" i="21"/>
  <c r="P80" i="21"/>
  <c r="O59" i="21"/>
  <c r="Q59" i="21"/>
  <c r="K59" i="21"/>
  <c r="P59" i="21"/>
  <c r="P48" i="21"/>
  <c r="Q48" i="21"/>
  <c r="O48" i="21"/>
  <c r="K48" i="21"/>
  <c r="P96" i="21"/>
  <c r="K96" i="21"/>
  <c r="O96" i="21"/>
  <c r="Q96" i="21"/>
  <c r="O88" i="21"/>
  <c r="Q88" i="21"/>
  <c r="P88" i="21"/>
  <c r="K88" i="21"/>
  <c r="T58" i="21"/>
  <c r="R58" i="21"/>
  <c r="S58" i="21"/>
  <c r="J58" i="21"/>
  <c r="C17" i="25"/>
  <c r="I58" i="21"/>
  <c r="R114" i="21"/>
  <c r="T114" i="21"/>
  <c r="S114" i="21"/>
  <c r="K91" i="21"/>
  <c r="Q91" i="21"/>
  <c r="P91" i="21"/>
  <c r="O91" i="21"/>
  <c r="K52" i="21"/>
  <c r="P52" i="21"/>
  <c r="O52" i="21"/>
  <c r="Q52" i="21"/>
  <c r="P78" i="21"/>
  <c r="O78" i="21"/>
  <c r="Q78" i="21"/>
  <c r="I94" i="21"/>
  <c r="T94" i="21"/>
  <c r="R94" i="21"/>
  <c r="S94" i="21"/>
  <c r="J94" i="21"/>
  <c r="T83" i="21"/>
  <c r="S83" i="21"/>
  <c r="R83" i="21"/>
  <c r="R98" i="21"/>
  <c r="T98" i="21"/>
  <c r="I98" i="21"/>
  <c r="S98" i="21"/>
  <c r="O86" i="21"/>
  <c r="K86" i="21"/>
  <c r="Q86" i="21"/>
  <c r="P86" i="21"/>
  <c r="O79" i="21"/>
  <c r="Q79" i="21"/>
  <c r="P79" i="21"/>
  <c r="C25" i="25"/>
  <c r="R86" i="21"/>
  <c r="T86" i="21"/>
  <c r="J86" i="21"/>
  <c r="I86" i="21"/>
  <c r="S86" i="21"/>
  <c r="C32" i="25"/>
  <c r="S112" i="21"/>
  <c r="I112" i="21"/>
  <c r="R112" i="21"/>
  <c r="T112" i="21"/>
  <c r="J112" i="21"/>
  <c r="P97" i="21"/>
  <c r="K97" i="21"/>
  <c r="Q97" i="21"/>
  <c r="O97" i="21"/>
  <c r="Q82" i="21"/>
  <c r="P82" i="21"/>
  <c r="O82" i="21"/>
  <c r="Q87" i="21"/>
  <c r="P87" i="21"/>
  <c r="O87" i="21"/>
  <c r="E49" i="25"/>
  <c r="K90" i="21"/>
  <c r="P90" i="21"/>
  <c r="O90" i="21"/>
  <c r="Q90" i="21"/>
  <c r="C28" i="25"/>
  <c r="T96" i="21"/>
  <c r="I96" i="21"/>
  <c r="J96" i="21"/>
  <c r="R96" i="21"/>
  <c r="S96" i="21"/>
  <c r="K93" i="21"/>
  <c r="O93" i="21"/>
  <c r="P93" i="21"/>
  <c r="Q93" i="21"/>
  <c r="R62" i="21"/>
  <c r="T62" i="21"/>
  <c r="I62" i="21"/>
  <c r="J62" i="21"/>
  <c r="C18" i="25"/>
  <c r="S62" i="21"/>
  <c r="O47" i="21"/>
  <c r="Q47" i="21"/>
  <c r="P47" i="21"/>
  <c r="K47" i="21"/>
  <c r="I93" i="21"/>
  <c r="R93" i="21"/>
  <c r="J93" i="21"/>
  <c r="C27" i="25"/>
  <c r="T93" i="21"/>
  <c r="S93" i="21"/>
  <c r="Q51" i="21"/>
  <c r="K51" i="21"/>
  <c r="P51" i="21"/>
  <c r="O51" i="21"/>
  <c r="J60" i="21"/>
  <c r="T60" i="21"/>
  <c r="I60" i="21"/>
  <c r="S60" i="21"/>
  <c r="R60" i="21"/>
  <c r="S91" i="21"/>
  <c r="J91" i="21"/>
  <c r="T91" i="21"/>
  <c r="I91" i="21"/>
  <c r="R91" i="21"/>
  <c r="R113" i="21"/>
  <c r="T113" i="21"/>
  <c r="S113" i="21"/>
  <c r="O94" i="21"/>
  <c r="Q94" i="21"/>
  <c r="K94" i="21"/>
  <c r="P94" i="21"/>
  <c r="X40" i="23"/>
  <c r="Y40" i="23"/>
  <c r="Y8" i="23"/>
  <c r="T87" i="21"/>
  <c r="S87" i="21"/>
  <c r="R87" i="21"/>
  <c r="Q98" i="21"/>
  <c r="P98" i="21"/>
  <c r="K98" i="21"/>
  <c r="O98" i="21"/>
  <c r="K50" i="21"/>
  <c r="Q50" i="21"/>
  <c r="P50" i="21"/>
  <c r="O50" i="21"/>
  <c r="R59" i="21"/>
  <c r="T59" i="21"/>
  <c r="I59" i="21"/>
  <c r="J59" i="21"/>
  <c r="S59" i="21"/>
  <c r="K112" i="21"/>
  <c r="P112" i="21"/>
  <c r="O112" i="21"/>
  <c r="Q112" i="21"/>
  <c r="Q83" i="21"/>
  <c r="O83" i="21"/>
  <c r="P83" i="21"/>
  <c r="Q62" i="21"/>
  <c r="P62" i="21"/>
  <c r="K62" i="21"/>
  <c r="O62" i="21"/>
  <c r="Q60" i="21"/>
  <c r="P60" i="21"/>
  <c r="O60" i="21"/>
  <c r="K60" i="21"/>
  <c r="E55" i="25"/>
</calcChain>
</file>

<file path=xl/sharedStrings.xml><?xml version="1.0" encoding="utf-8"?>
<sst xmlns="http://schemas.openxmlformats.org/spreadsheetml/2006/main" count="8556" uniqueCount="1912">
  <si>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</si>
  <si>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</si>
  <si>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</si>
  <si>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</si>
  <si>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</si>
  <si>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</si>
  <si>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</si>
  <si>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</si>
  <si>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</si>
  <si>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</si>
  <si>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</si>
  <si>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</si>
  <si>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</si>
  <si>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</si>
  <si>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</si>
  <si>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</si>
  <si>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</si>
  <si>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</si>
  <si>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</si>
  <si>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</si>
  <si>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</si>
  <si>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</si>
  <si>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</si>
  <si>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</si>
  <si>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</si>
  <si>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</si>
  <si>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</si>
  <si>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</si>
  <si>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</si>
  <si>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</si>
  <si>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</si>
  <si>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</si>
  <si>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</si>
  <si>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</si>
  <si>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</si>
  <si>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</si>
  <si>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</si>
  <si>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</si>
  <si>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</si>
  <si>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</si>
  <si>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</si>
  <si>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</si>
  <si>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</si>
  <si>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</si>
  <si>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</si>
  <si>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</si>
  <si>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</si>
  <si>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</si>
  <si>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</si>
  <si>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</si>
  <si>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</si>
  <si>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</si>
  <si>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</si>
  <si>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</si>
  <si>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</si>
  <si>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</si>
  <si>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</si>
  <si>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</si>
  <si>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</si>
  <si>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</si>
  <si>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</si>
  <si>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</si>
  <si>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</si>
  <si>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</si>
  <si>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</si>
  <si>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</si>
  <si>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</si>
  <si>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</si>
  <si>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</si>
  <si>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</si>
  <si>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</si>
  <si>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</si>
  <si>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</si>
  <si>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</si>
  <si>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</si>
  <si>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</si>
  <si>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</si>
  <si>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</si>
  <si>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</si>
  <si>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</si>
  <si>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</si>
  <si>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</si>
  <si>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</si>
  <si>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</si>
  <si>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</si>
  <si>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</si>
  <si>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</si>
  <si>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</si>
  <si>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</si>
  <si>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</si>
  <si>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</si>
  <si>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</si>
  <si>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</si>
  <si>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</si>
  <si>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</si>
  <si>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</si>
  <si>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</si>
  <si>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</si>
  <si>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</si>
  <si>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</si>
  <si>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</si>
  <si>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</si>
  <si>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</si>
  <si>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</si>
  <si>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</si>
  <si>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</si>
  <si>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</si>
  <si>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</si>
  <si>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</si>
  <si>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</si>
  <si>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</si>
  <si>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</si>
  <si>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</si>
  <si>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</si>
  <si>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</si>
  <si>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</si>
  <si>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</si>
  <si>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</si>
  <si>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</si>
  <si>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</si>
  <si>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</si>
  <si>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</si>
  <si>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</si>
  <si>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</si>
  <si>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</si>
  <si>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</si>
  <si>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</si>
  <si>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</si>
  <si>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</si>
  <si>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</si>
  <si>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</si>
  <si>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</si>
  <si>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</si>
  <si>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</si>
  <si>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</si>
  <si>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</si>
  <si>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</si>
  <si>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</si>
  <si>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</si>
  <si>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</si>
  <si>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</si>
  <si>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</si>
  <si>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</si>
  <si>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</si>
  <si>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</si>
  <si>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</si>
  <si>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</si>
  <si>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</si>
  <si>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</si>
  <si>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</si>
  <si>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</si>
  <si>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</si>
  <si>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</si>
  <si>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</si>
  <si>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</si>
  <si>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</si>
  <si>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</si>
  <si>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</si>
  <si>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</si>
  <si>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</si>
  <si>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</si>
  <si>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</si>
  <si>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</si>
  <si>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</si>
  <si>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</si>
  <si>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</si>
  <si>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</si>
  <si>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</si>
  <si>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</si>
  <si>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</si>
  <si>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</si>
  <si>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</si>
  <si>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</si>
  <si>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</si>
  <si>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</si>
  <si>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</si>
  <si>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</si>
  <si>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</si>
  <si>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</si>
  <si>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</si>
  <si>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</si>
  <si>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</si>
  <si>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</si>
  <si>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</si>
  <si>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</si>
  <si>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</si>
  <si>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</si>
  <si>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</si>
  <si>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</si>
  <si>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</si>
  <si>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</si>
  <si>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</si>
  <si>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</si>
  <si>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</si>
  <si>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</si>
  <si>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</si>
  <si>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</si>
  <si>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</si>
  <si>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</si>
  <si>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</si>
  <si>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</si>
  <si>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</si>
  <si>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</si>
  <si>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</si>
  <si>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</si>
  <si>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</si>
  <si>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</si>
  <si>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</si>
  <si>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</si>
  <si>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</si>
  <si>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</si>
  <si>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</si>
  <si>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</si>
  <si>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</si>
  <si>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</si>
  <si>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</si>
  <si>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</si>
  <si>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</si>
  <si>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</si>
  <si>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</si>
  <si>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</si>
  <si>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</si>
  <si>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</si>
  <si>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</si>
  <si>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</si>
  <si>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</si>
  <si>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</si>
  <si>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</si>
  <si>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</si>
  <si>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</si>
  <si>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</si>
  <si>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</si>
  <si>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</si>
  <si>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</si>
  <si>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</si>
  <si>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</si>
  <si>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</si>
  <si>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</si>
  <si>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</si>
  <si>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</si>
  <si>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</si>
  <si>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</si>
  <si>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</si>
  <si>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</si>
  <si>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</si>
  <si>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</si>
  <si>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</si>
  <si>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</si>
  <si>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</si>
  <si>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</si>
  <si>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</si>
  <si>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</si>
  <si>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</si>
  <si>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</si>
  <si>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</si>
  <si>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</si>
  <si>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</si>
  <si>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</si>
  <si>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</si>
  <si>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</si>
  <si>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</si>
  <si>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</si>
  <si>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</si>
  <si>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</si>
  <si>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</si>
  <si>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</si>
  <si>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</si>
  <si>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</si>
  <si>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</si>
  <si>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</si>
  <si>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</si>
  <si>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</si>
  <si>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</si>
  <si>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</si>
  <si>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</si>
  <si>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</si>
  <si>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</si>
  <si>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</si>
  <si>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</si>
  <si>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</si>
  <si>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</si>
  <si>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</si>
  <si>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</si>
  <si>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</si>
  <si>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</si>
  <si>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</si>
  <si>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</si>
  <si>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</si>
  <si>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</si>
  <si>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</si>
  <si>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</si>
  <si>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</si>
  <si>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</si>
  <si>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</si>
  <si>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</si>
  <si>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</si>
  <si>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</si>
  <si>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</si>
  <si>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</si>
  <si>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</si>
  <si>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</si>
  <si>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</si>
  <si>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</si>
  <si>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</si>
  <si>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</si>
  <si>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</si>
  <si>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</si>
  <si>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</si>
  <si>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</si>
  <si>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</si>
  <si>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</si>
  <si>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</si>
  <si>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</si>
  <si>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</si>
  <si>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</si>
  <si>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</si>
  <si>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</si>
  <si>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</si>
  <si>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</si>
  <si>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</si>
  <si>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</si>
  <si>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</si>
  <si>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</si>
  <si>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</si>
  <si>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</si>
  <si>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</si>
  <si>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</si>
  <si>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</si>
  <si>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</si>
  <si>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</si>
  <si>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</si>
  <si>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</si>
  <si>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</si>
  <si>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</si>
  <si>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</si>
  <si>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</si>
  <si>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</si>
  <si>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</si>
  <si>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</si>
  <si>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</si>
  <si>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</si>
  <si>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</si>
  <si>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</si>
  <si>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</si>
  <si>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</si>
  <si>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</si>
  <si>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</si>
  <si>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</si>
  <si>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</si>
  <si>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</si>
  <si>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</si>
  <si>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</si>
  <si>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</si>
  <si>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</si>
  <si>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</si>
  <si>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</si>
  <si>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</si>
  <si>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</si>
  <si>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</si>
  <si>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</si>
  <si>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</si>
  <si>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</si>
  <si>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</si>
  <si>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</si>
  <si>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</si>
  <si>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</si>
  <si>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</si>
  <si>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</si>
  <si>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</si>
  <si>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</si>
  <si>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</si>
  <si>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</si>
  <si>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</si>
  <si>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</si>
  <si>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</si>
  <si>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</si>
  <si>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</si>
  <si>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</si>
  <si>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</si>
  <si>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</si>
  <si>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</si>
  <si>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</si>
  <si>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</si>
  <si>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</si>
  <si>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</si>
  <si>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</si>
  <si>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</si>
  <si>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</si>
  <si>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</si>
  <si>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</si>
  <si>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</si>
  <si>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</si>
  <si>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</si>
  <si>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</si>
  <si>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</si>
  <si>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</si>
  <si>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</si>
  <si>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</si>
  <si>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</si>
  <si>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</si>
  <si>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</si>
  <si>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</si>
  <si>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</si>
  <si>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</si>
  <si>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</si>
  <si>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</si>
  <si>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</si>
  <si>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</si>
  <si>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</si>
  <si>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</si>
  <si>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</si>
  <si>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</si>
  <si>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</si>
  <si>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</si>
  <si>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</si>
  <si>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</si>
  <si>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</si>
  <si>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</si>
  <si>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</si>
  <si>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</si>
  <si>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</si>
  <si>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</si>
  <si>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</si>
  <si>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</si>
  <si>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</si>
  <si>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</si>
  <si>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</si>
  <si>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</si>
  <si>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</si>
  <si>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</si>
  <si>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</si>
  <si>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</si>
  <si>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</si>
  <si>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</si>
  <si>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</si>
  <si>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</si>
  <si>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</si>
  <si>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</si>
  <si>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</si>
  <si>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</si>
  <si>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</si>
  <si>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</si>
  <si>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</si>
  <si>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</si>
  <si>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</si>
  <si>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</si>
  <si>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</si>
  <si>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</si>
  <si>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</si>
  <si>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</si>
  <si>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</si>
  <si>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</si>
  <si>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</si>
  <si>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</si>
  <si>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</si>
  <si>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</si>
  <si>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</si>
  <si>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</si>
  <si>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</si>
  <si>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</si>
  <si>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</si>
  <si>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</si>
  <si>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</si>
  <si>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</si>
  <si>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</si>
  <si>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</si>
  <si>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</si>
  <si>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</si>
  <si>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</si>
  <si>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</si>
  <si>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</si>
  <si>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</si>
  <si>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</si>
  <si>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</si>
  <si>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</si>
  <si>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</si>
  <si>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</si>
  <si>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</si>
  <si>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</si>
  <si>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</si>
  <si>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</si>
  <si>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</si>
  <si>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</si>
  <si>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</si>
  <si>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</si>
  <si>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</si>
  <si>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</si>
  <si>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</si>
  <si>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</si>
  <si>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</si>
  <si>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</si>
  <si>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</si>
  <si>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</si>
  <si>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</si>
  <si>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</si>
  <si>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</si>
  <si>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</si>
  <si>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</si>
  <si>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</si>
  <si>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</si>
  <si>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</si>
  <si>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</si>
  <si>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</si>
  <si>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</si>
  <si>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</si>
  <si>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</si>
  <si>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</si>
  <si>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</si>
  <si>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</si>
  <si>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</si>
  <si>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</si>
  <si>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</si>
  <si>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</si>
  <si>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</si>
  <si>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</si>
  <si>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</si>
  <si>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</si>
  <si>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</si>
  <si>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</si>
  <si>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</si>
  <si>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</si>
  <si>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</si>
  <si>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</si>
  <si>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</si>
  <si>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</si>
  <si>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</si>
  <si>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</si>
  <si>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</si>
  <si>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</si>
  <si>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</si>
  <si>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</si>
  <si>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</si>
  <si>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</si>
  <si>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</si>
  <si>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</si>
  <si>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</si>
  <si>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</si>
  <si>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</si>
  <si>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</si>
  <si>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</si>
  <si>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</si>
  <si>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</si>
  <si>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</si>
  <si>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</si>
  <si>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</si>
  <si>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</si>
  <si>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</si>
  <si>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</si>
  <si>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</si>
  <si>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</si>
  <si>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</si>
  <si>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</si>
  <si>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</si>
  <si>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</si>
  <si>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</si>
  <si>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</si>
  <si>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</si>
  <si>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</si>
  <si>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</si>
  <si>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</si>
  <si>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</si>
  <si>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</si>
  <si>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</si>
  <si>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</si>
  <si>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</si>
  <si>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</si>
  <si>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</si>
  <si>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</si>
  <si>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</si>
  <si>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</si>
  <si>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</si>
  <si>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</si>
  <si>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</si>
  <si>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</si>
  <si>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</si>
  <si>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</si>
  <si>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</si>
  <si>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</si>
  <si>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</si>
  <si>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</si>
  <si>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</si>
  <si>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</si>
  <si>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</si>
  <si>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</si>
  <si>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</si>
  <si>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</si>
  <si>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</si>
  <si>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</si>
  <si>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</si>
  <si>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</si>
  <si>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</si>
  <si>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</si>
  <si>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</si>
  <si>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</si>
  <si>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</si>
  <si>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</si>
  <si>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</si>
  <si>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</si>
  <si>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</si>
  <si>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</si>
  <si>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</si>
  <si>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</si>
  <si>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</si>
  <si>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</si>
  <si>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</si>
  <si>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</si>
  <si>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</si>
  <si>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</si>
  <si>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</si>
  <si>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</si>
  <si>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</si>
  <si>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</si>
  <si>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</si>
  <si>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</si>
  <si>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</si>
  <si>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</si>
  <si>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</si>
  <si>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</si>
  <si>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</si>
  <si>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</si>
  <si>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</si>
  <si>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</si>
  <si>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</si>
  <si>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</si>
  <si>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</si>
  <si>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</si>
  <si>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</si>
  <si>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</si>
  <si>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</si>
  <si>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</si>
  <si>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</si>
  <si>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</si>
  <si>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</si>
  <si>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</si>
  <si>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</si>
  <si>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</si>
  <si>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</si>
  <si>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</si>
  <si>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</si>
  <si>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</si>
  <si>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</si>
  <si>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</si>
  <si>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</si>
  <si>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</si>
  <si>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</si>
  <si>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</si>
  <si>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</si>
  <si>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</si>
  <si>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</si>
  <si>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</si>
  <si>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</si>
  <si>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</si>
  <si>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</si>
  <si>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</si>
  <si>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</si>
  <si>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</si>
  <si>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</si>
  <si>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</si>
  <si>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</si>
  <si>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</si>
  <si>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</si>
  <si>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</si>
  <si>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</si>
  <si>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</si>
  <si>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</si>
  <si>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</si>
  <si>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</si>
  <si>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</si>
  <si>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</si>
  <si>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</si>
  <si>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</si>
  <si>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</si>
  <si>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</si>
  <si>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</si>
  <si>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</si>
  <si>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</si>
  <si>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</si>
  <si>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</si>
  <si>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</si>
  <si>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</si>
  <si>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</si>
  <si>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</si>
  <si>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</si>
  <si>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</si>
  <si>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</si>
  <si>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</si>
  <si>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</si>
  <si>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</si>
  <si>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</si>
  <si>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</si>
  <si>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</si>
  <si>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</si>
  <si>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</si>
  <si>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</si>
  <si>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</si>
  <si>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</si>
  <si>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</si>
  <si>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</si>
  <si>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</si>
  <si>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</si>
  <si>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</si>
  <si>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</si>
  <si>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</si>
  <si>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</si>
  <si>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</si>
  <si>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</si>
  <si>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</si>
  <si>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</si>
  <si>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</si>
  <si>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</si>
  <si>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</si>
  <si>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</si>
  <si>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</si>
  <si>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</si>
  <si>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</si>
  <si>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</si>
  <si>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</si>
  <si>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</si>
  <si>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</si>
  <si>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</si>
  <si>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</si>
  <si>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</si>
  <si>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</si>
  <si>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</si>
  <si>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</si>
  <si>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</si>
  <si>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</si>
  <si>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</si>
  <si>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</si>
  <si>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</si>
  <si>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</si>
  <si>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</si>
  <si>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</si>
  <si>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</si>
  <si>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</si>
  <si>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</si>
  <si>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</si>
  <si>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</si>
  <si>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</si>
  <si>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</si>
  <si>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</si>
  <si>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</si>
  <si>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</si>
  <si>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</si>
  <si>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</si>
  <si>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</si>
  <si>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</si>
  <si>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</si>
  <si>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</si>
  <si>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</si>
  <si>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</si>
  <si>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</si>
  <si>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</si>
  <si>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</si>
  <si>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</si>
  <si>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</si>
  <si>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</si>
  <si>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</si>
  <si>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</si>
  <si>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</si>
  <si>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</si>
  <si>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</si>
  <si>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</si>
  <si>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</si>
  <si>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</si>
  <si>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</si>
  <si>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</si>
  <si>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</si>
  <si>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</si>
  <si>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</si>
  <si>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</si>
  <si>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</si>
  <si>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</si>
  <si>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</si>
  <si>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</si>
  <si>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</si>
  <si>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</si>
  <si>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</si>
  <si>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</si>
  <si>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</si>
  <si>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</si>
  <si>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</si>
  <si>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</si>
  <si>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</si>
  <si>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</si>
  <si>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</si>
  <si>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</si>
  <si>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</si>
  <si>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</si>
  <si>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</si>
  <si>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</si>
  <si>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</si>
  <si>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</si>
  <si>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</si>
  <si>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</si>
  <si>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</si>
  <si>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</si>
  <si>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</si>
  <si>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</si>
  <si>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</si>
  <si>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</si>
  <si>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</si>
  <si>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</si>
  <si>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</si>
  <si>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</si>
  <si>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</si>
  <si>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</si>
  <si>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</si>
  <si>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</si>
  <si>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</si>
  <si>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</si>
  <si>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</si>
  <si>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</si>
  <si>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</si>
  <si>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</si>
  <si>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</si>
  <si>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</si>
  <si>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</si>
  <si>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</si>
  <si>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</si>
  <si>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</si>
  <si>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</si>
  <si>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</si>
  <si>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</si>
  <si>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</si>
  <si>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</si>
  <si>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</si>
  <si>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</si>
  <si>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</si>
  <si>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</si>
  <si>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</si>
  <si>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</si>
  <si>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</si>
  <si>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</si>
  <si>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</si>
  <si>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</si>
  <si>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</si>
  <si>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</si>
  <si>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</si>
  <si>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</si>
  <si>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</si>
  <si>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</si>
  <si>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</si>
  <si>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</si>
  <si>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</si>
  <si>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</si>
  <si>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</si>
  <si>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</si>
  <si>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</si>
  <si>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</si>
  <si>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</si>
  <si>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</si>
  <si>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</si>
  <si>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</si>
  <si>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</si>
  <si>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</si>
  <si>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</si>
  <si>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</si>
  <si>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</si>
  <si>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</si>
  <si>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</si>
  <si>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</si>
  <si>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</si>
  <si>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</si>
  <si>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</si>
  <si>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</si>
  <si>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</si>
  <si>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</si>
  <si>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</si>
  <si>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</si>
  <si>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</si>
  <si>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</si>
  <si>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</si>
  <si>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</si>
  <si>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</si>
  <si>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</si>
  <si>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</si>
  <si>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</si>
  <si>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</si>
  <si>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</si>
  <si>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</si>
  <si>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</si>
  <si>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</si>
  <si>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</si>
  <si>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</si>
  <si>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</si>
  <si>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</si>
  <si>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</si>
  <si>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</si>
  <si>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</si>
  <si>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</si>
  <si>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</si>
  <si>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</si>
  <si>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</si>
  <si>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</si>
  <si>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</si>
  <si>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</si>
  <si>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</si>
  <si>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</si>
  <si>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</si>
  <si>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</si>
  <si>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</si>
  <si>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</si>
  <si>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</si>
  <si>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</si>
  <si>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</si>
  <si>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</si>
  <si>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</si>
  <si>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</si>
  <si>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</si>
  <si>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</si>
  <si>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</si>
  <si>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</si>
  <si>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</si>
  <si>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</si>
  <si>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</si>
  <si>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</si>
  <si>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</si>
  <si>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</si>
  <si>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</si>
  <si>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</si>
  <si>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</si>
  <si>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</si>
  <si>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</si>
  <si>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</si>
  <si>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</si>
  <si>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</si>
  <si>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</si>
  <si>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</si>
  <si>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</si>
  <si>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</si>
  <si>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</si>
  <si>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</si>
  <si>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</si>
  <si>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</si>
  <si>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</si>
  <si>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</si>
  <si>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</si>
  <si>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</si>
  <si>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</si>
  <si>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</si>
  <si>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</si>
  <si>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</si>
  <si>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</si>
  <si>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</si>
  <si>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</si>
  <si>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</si>
  <si>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</si>
  <si>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</si>
  <si>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</si>
  <si>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</si>
  <si>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</si>
  <si>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</si>
  <si>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</si>
  <si>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</si>
  <si>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</si>
  <si>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</si>
  <si>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</si>
  <si>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</si>
  <si>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</si>
  <si>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</si>
  <si>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</si>
  <si>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</si>
  <si>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</si>
  <si>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</si>
  <si>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</si>
  <si>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</si>
  <si>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</si>
  <si>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</si>
  <si>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</si>
  <si>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</si>
  <si>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</si>
  <si>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</si>
  <si>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</si>
  <si>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</si>
  <si>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</si>
  <si>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</si>
  <si>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</si>
  <si>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</si>
  <si>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</si>
  <si>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</si>
  <si>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</si>
  <si>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</si>
  <si>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</si>
  <si>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</si>
  <si>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</si>
  <si>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</si>
  <si>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</si>
  <si>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</si>
  <si>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</si>
  <si>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</si>
  <si>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</si>
  <si>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</si>
  <si>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</si>
  <si>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</si>
  <si>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</si>
  <si>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</si>
  <si>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</si>
  <si>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</si>
  <si>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</si>
  <si>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</si>
  <si>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</si>
  <si>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</si>
  <si>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</si>
  <si>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</si>
  <si>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</si>
  <si>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</si>
  <si>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</si>
  <si>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</si>
  <si>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</si>
  <si>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</si>
  <si>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</si>
  <si>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</si>
  <si>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</si>
  <si>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</si>
  <si>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</si>
  <si>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</si>
  <si>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</si>
  <si>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</si>
  <si>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</si>
  <si>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</si>
  <si>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</si>
  <si>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</si>
  <si>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</si>
  <si>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</si>
  <si>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</si>
  <si>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</si>
  <si>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</si>
  <si>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</si>
  <si>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</si>
  <si>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</si>
  <si>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</si>
  <si>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</si>
  <si>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</si>
  <si>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</si>
  <si>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</si>
  <si>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</si>
  <si>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</si>
  <si>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</si>
  <si>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</si>
  <si>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</si>
  <si>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</si>
  <si>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</si>
  <si>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</si>
  <si>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</si>
  <si>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</si>
  <si>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</si>
  <si>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</si>
  <si>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</si>
  <si>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</si>
  <si>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</si>
  <si>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</si>
  <si>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</si>
  <si>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</si>
  <si>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</si>
  <si>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</si>
  <si>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</si>
  <si>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</si>
  <si>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</si>
  <si>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</si>
  <si>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</si>
  <si>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</si>
  <si>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</si>
  <si>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</si>
  <si>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</si>
  <si>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</si>
  <si>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</si>
  <si>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</si>
  <si>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</si>
  <si>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</si>
  <si>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</si>
  <si>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</si>
  <si>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</si>
  <si>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</si>
  <si>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</si>
  <si>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</si>
  <si>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</si>
  <si>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</si>
  <si>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</si>
  <si>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</si>
  <si>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</si>
  <si>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</si>
  <si>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</si>
  <si>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</si>
  <si>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</si>
  <si>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</si>
  <si>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</si>
  <si>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</si>
  <si>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</si>
  <si>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</si>
  <si>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</si>
  <si>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</si>
  <si>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</si>
  <si>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</si>
  <si>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</si>
  <si>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</si>
  <si>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</si>
  <si>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</si>
  <si>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</si>
  <si>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</si>
  <si>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</si>
  <si>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</si>
  <si>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</si>
  <si>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</si>
  <si>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</si>
  <si>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</si>
  <si>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</si>
  <si>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</si>
  <si>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</si>
  <si>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</si>
  <si>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</si>
  <si>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</si>
  <si>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</si>
  <si>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</si>
  <si>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</si>
  <si>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</si>
  <si>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</si>
  <si>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</si>
  <si>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</si>
  <si>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</si>
  <si>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</si>
  <si>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</si>
  <si>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</si>
  <si>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</si>
  <si>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</si>
  <si>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</si>
  <si>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</si>
  <si>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</si>
  <si>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</si>
  <si>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</si>
  <si>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</si>
  <si>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</si>
  <si>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</si>
  <si>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</si>
  <si>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</si>
  <si>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</si>
  <si>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</si>
  <si>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</si>
  <si>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</si>
  <si>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</si>
  <si>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</si>
  <si>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</si>
  <si>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</si>
  <si>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</si>
  <si>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</si>
  <si>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</si>
  <si>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</si>
  <si>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</si>
  <si>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</si>
  <si>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</si>
  <si>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</si>
  <si>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</si>
  <si>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</si>
  <si>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</si>
  <si>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</si>
  <si>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</si>
  <si>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</si>
  <si>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</si>
  <si>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</si>
  <si>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</si>
  <si>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</si>
  <si>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</si>
  <si>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</si>
  <si>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</si>
  <si>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</si>
  <si>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</si>
  <si>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</si>
  <si>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</si>
  <si>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</si>
  <si>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</si>
  <si>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</si>
  <si>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</si>
  <si>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</si>
  <si>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</si>
  <si>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</si>
  <si>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</si>
  <si>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</si>
  <si>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</si>
  <si>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</si>
  <si>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</si>
  <si>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</si>
  <si>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</si>
  <si>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</si>
  <si>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</si>
  <si>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</si>
  <si>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</si>
  <si>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</si>
  <si>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</si>
  <si>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</si>
  <si>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</si>
  <si>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</si>
  <si>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</si>
  <si>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</si>
  <si>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</si>
  <si>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</si>
  <si>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</si>
  <si>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</si>
  <si>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</si>
  <si>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</si>
  <si>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</si>
  <si>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</si>
  <si>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</si>
  <si>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</si>
  <si>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</si>
  <si>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</si>
  <si>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</si>
  <si>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</si>
  <si>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</si>
  <si>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</si>
  <si>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</si>
  <si>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</si>
  <si>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</si>
  <si>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</si>
  <si>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</si>
  <si>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</si>
  <si>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</si>
  <si>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</si>
  <si>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</si>
  <si>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</si>
  <si>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</si>
  <si>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</si>
  <si>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</si>
  <si>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</si>
  <si>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</si>
  <si>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</si>
  <si>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</si>
  <si>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</si>
  <si>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</si>
  <si>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</si>
  <si>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</si>
  <si>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</si>
  <si>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</si>
  <si>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</si>
  <si>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</si>
  <si>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</si>
  <si>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</si>
  <si>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</si>
  <si>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</si>
  <si>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</si>
  <si>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</si>
  <si>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</si>
  <si>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</si>
  <si>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</si>
  <si>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</si>
  <si>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</si>
  <si>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</si>
  <si>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</si>
  <si>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</si>
  <si>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</si>
  <si>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</si>
  <si>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</si>
  <si>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</si>
  <si>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</si>
  <si>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</si>
  <si>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</si>
  <si>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</si>
  <si>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</si>
  <si>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</si>
  <si>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</si>
  <si>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</si>
  <si>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</si>
  <si>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</si>
  <si>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</si>
  <si>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</si>
  <si>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</si>
  <si>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</si>
  <si>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</si>
  <si>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</si>
  <si>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</si>
  <si>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</si>
  <si>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</si>
  <si>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</si>
  <si>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</si>
  <si>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</si>
  <si>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</si>
  <si>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</si>
  <si>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</si>
  <si>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</si>
  <si>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</si>
  <si>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</si>
  <si>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</si>
  <si>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</si>
  <si>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</si>
  <si>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</si>
  <si>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</si>
  <si>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</si>
  <si>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</si>
  <si>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</si>
  <si>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</si>
  <si>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</si>
  <si>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</si>
  <si>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</si>
  <si>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</si>
  <si>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</si>
  <si>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</si>
  <si>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</si>
  <si>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</si>
  <si>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</si>
  <si>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</si>
  <si>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</si>
  <si>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</si>
  <si>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</si>
  <si>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</si>
  <si>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</si>
  <si>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</si>
  <si>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</si>
  <si>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</si>
  <si>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</si>
  <si>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</si>
  <si>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</si>
  <si>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</si>
  <si>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</si>
  <si>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</si>
  <si>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</si>
  <si>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</si>
  <si>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</si>
  <si>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</si>
  <si>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</si>
  <si>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</si>
  <si>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</si>
  <si>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</si>
  <si>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</si>
  <si>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</si>
  <si>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</si>
  <si>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</si>
  <si>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</si>
  <si>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</si>
  <si>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</si>
  <si>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</si>
  <si>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</si>
  <si>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</si>
  <si>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</si>
  <si>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</si>
  <si>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</si>
  <si>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</si>
  <si>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</si>
  <si>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</si>
  <si>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</si>
  <si>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</si>
  <si>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</si>
  <si>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</si>
  <si>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</si>
  <si>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</si>
  <si>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</si>
  <si>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</si>
  <si>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</si>
  <si>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</si>
  <si>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</si>
  <si>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</si>
  <si>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</si>
  <si>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</si>
  <si>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</si>
  <si>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</si>
  <si>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</si>
  <si>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</si>
  <si>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</si>
  <si>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</si>
  <si>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</si>
  <si>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</si>
  <si>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</si>
  <si>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</si>
  <si>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</si>
  <si>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</si>
  <si>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</si>
  <si>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</si>
  <si>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</si>
  <si>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</si>
  <si>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</si>
  <si>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</si>
  <si>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</si>
  <si>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</si>
  <si>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</si>
  <si>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</si>
  <si>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</si>
  <si>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</si>
  <si>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</si>
  <si>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</si>
  <si>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</si>
  <si>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</si>
  <si>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</si>
  <si>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</si>
  <si>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</si>
  <si>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</si>
  <si>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</si>
  <si>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</si>
  <si>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</si>
  <si>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</si>
  <si>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</si>
  <si>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</si>
  <si>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</si>
  <si>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</si>
  <si>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</si>
  <si>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</si>
  <si>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</si>
  <si>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</si>
  <si>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</si>
  <si>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</si>
  <si>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</si>
  <si>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</si>
  <si>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</si>
  <si>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</si>
  <si>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</si>
  <si>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</si>
  <si>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</si>
  <si>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</si>
  <si>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</si>
  <si>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</si>
  <si>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</si>
  <si>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</si>
  <si>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</si>
  <si>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</si>
  <si>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</si>
  <si>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</si>
  <si>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</si>
  <si>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</si>
  <si>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</si>
  <si>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</si>
  <si>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</si>
  <si>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</si>
  <si>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</si>
  <si>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</si>
  <si>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</si>
  <si>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</si>
  <si>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</si>
  <si>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</si>
  <si>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</si>
  <si>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</si>
  <si>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</si>
  <si>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</si>
  <si>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</si>
  <si>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</si>
  <si>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</si>
  <si>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</si>
  <si>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</si>
  <si>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</si>
  <si>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</si>
  <si>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</si>
  <si>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</si>
  <si>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</si>
  <si>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</si>
  <si>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</si>
  <si>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</si>
  <si>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</si>
  <si>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</si>
  <si>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</si>
  <si>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</si>
  <si>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</si>
  <si>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</si>
  <si>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</si>
  <si>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</si>
  <si>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</si>
  <si>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</si>
  <si>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</si>
  <si>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</si>
  <si>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</si>
  <si>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</si>
  <si>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</si>
  <si>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</si>
  <si>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</si>
  <si>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</si>
  <si>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</si>
  <si>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</si>
  <si>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</si>
  <si>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</si>
  <si>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</si>
  <si>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</si>
  <si>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</si>
  <si>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</si>
  <si>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</si>
  <si>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</si>
  <si>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</si>
  <si>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</si>
  <si>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</si>
  <si>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</si>
  <si>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</si>
  <si>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</si>
  <si>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</si>
  <si>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</si>
  <si>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</si>
  <si>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</si>
  <si>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</si>
  <si>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</si>
  <si>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</si>
  <si>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</si>
  <si>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</si>
  <si>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</si>
  <si>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</si>
  <si>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</si>
  <si>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</si>
  <si>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</si>
  <si>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</si>
  <si>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</si>
  <si>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</si>
  <si>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</si>
  <si>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</si>
  <si>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</si>
  <si>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</si>
  <si>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</si>
  <si>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</si>
  <si>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</si>
  <si>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</si>
  <si>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</si>
  <si>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</si>
  <si>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</si>
  <si>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</si>
  <si>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</si>
  <si>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</si>
  <si>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</si>
  <si>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</si>
  <si>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</si>
  <si>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</si>
  <si>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</si>
  <si>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</si>
  <si>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</si>
  <si>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</si>
  <si>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</si>
  <si>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</si>
  <si>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</si>
  <si>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</si>
  <si>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</si>
  <si>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</si>
  <si>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</si>
  <si>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</si>
  <si>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</si>
  <si>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</si>
  <si>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</si>
  <si>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</si>
  <si>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</si>
  <si>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</si>
  <si>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</si>
  <si>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</si>
  <si>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</si>
  <si>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</si>
  <si>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</si>
  <si>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</si>
  <si>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</si>
  <si>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</si>
  <si>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</si>
  <si>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</si>
  <si>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</si>
  <si>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</si>
  <si>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</si>
  <si>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</si>
  <si>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</si>
  <si>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</si>
  <si>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</si>
  <si>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</si>
  <si>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</si>
  <si>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</si>
  <si>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</si>
  <si>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</si>
  <si>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</si>
  <si>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</si>
  <si>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</si>
  <si>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</si>
  <si>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</si>
  <si>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</si>
  <si>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</si>
  <si>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</si>
  <si>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</si>
  <si>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</si>
  <si>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</si>
  <si>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</si>
  <si>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</si>
  <si>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</si>
  <si>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</si>
  <si>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</si>
  <si>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</si>
  <si>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</si>
  <si>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</si>
  <si>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</si>
  <si>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</si>
  <si>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</si>
  <si>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</si>
  <si>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</si>
  <si>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</si>
  <si>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</si>
  <si>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</si>
  <si>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</si>
  <si>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</si>
  <si>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</si>
  <si>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</si>
  <si>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</si>
  <si>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</si>
  <si>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</si>
  <si>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</si>
  <si>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</si>
  <si>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</si>
  <si>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</si>
  <si>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</si>
  <si>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</si>
  <si>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</si>
  <si>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</si>
  <si>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</si>
  <si>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</si>
  <si>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</si>
  <si>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</si>
  <si>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</si>
  <si>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</si>
  <si>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</si>
  <si>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</si>
  <si>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</si>
  <si>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</si>
  <si>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</si>
  <si>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</si>
  <si>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</si>
  <si>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</si>
  <si>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</si>
  <si>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</si>
  <si>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</si>
  <si>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</si>
  <si>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</si>
  <si>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</si>
  <si>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</si>
  <si>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</si>
  <si>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</si>
  <si>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</si>
  <si>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</si>
  <si>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</si>
  <si>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</si>
  <si>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</si>
  <si>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</si>
  <si>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</si>
  <si>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</si>
  <si>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</si>
  <si>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</si>
  <si>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</si>
  <si>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</si>
  <si>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</si>
  <si>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</si>
  <si>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</si>
  <si>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</si>
  <si>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</si>
  <si>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</si>
  <si>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</si>
  <si>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</si>
  <si>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</si>
  <si>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</si>
  <si>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</si>
  <si>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</si>
  <si>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</si>
  <si>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</si>
  <si>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</si>
  <si>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</si>
  <si>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</si>
  <si>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</si>
  <si>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</si>
  <si>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</si>
  <si>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</si>
  <si>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</si>
  <si>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</si>
  <si>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</si>
  <si>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</si>
  <si>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</si>
  <si>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</si>
  <si>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</si>
  <si>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</si>
  <si>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</si>
  <si>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</si>
  <si>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</si>
  <si>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</si>
  <si>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</si>
  <si>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</si>
  <si>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</si>
  <si>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</si>
  <si>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</si>
  <si>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</si>
  <si>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</si>
  <si>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</si>
  <si>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</si>
  <si>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</si>
  <si>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</si>
  <si>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</si>
  <si>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</si>
  <si>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</si>
  <si>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</si>
  <si>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</si>
  <si>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</si>
  <si>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</si>
  <si>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</si>
  <si>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</si>
  <si>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</si>
  <si>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</si>
  <si>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</si>
  <si>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</si>
  <si>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</si>
  <si>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</si>
  <si>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</si>
  <si>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</si>
  <si>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</si>
  <si>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</si>
  <si>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</si>
  <si>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</si>
  <si>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</si>
  <si>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</si>
  <si>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</si>
  <si>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</si>
  <si>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</si>
  <si>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</si>
  <si>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</si>
  <si>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</si>
  <si>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</si>
  <si>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</si>
  <si>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</si>
  <si>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</si>
  <si>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</si>
  <si>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</si>
  <si>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</si>
  <si>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</si>
  <si>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</si>
  <si>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</si>
  <si>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</si>
  <si>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</si>
  <si>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</si>
  <si>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</si>
  <si>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</si>
  <si>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</si>
  <si>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</si>
  <si>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</si>
  <si>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</si>
  <si>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</si>
  <si>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</si>
  <si>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</si>
  <si>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</si>
  <si>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</si>
  <si>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</si>
  <si>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</si>
  <si>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</si>
  <si>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</si>
  <si>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</si>
  <si>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</si>
  <si>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</si>
  <si>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</si>
  <si>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</si>
  <si>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</si>
  <si>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</si>
  <si>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</si>
  <si>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</si>
  <si>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</si>
  <si>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</si>
  <si>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</si>
  <si>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</si>
  <si>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</si>
  <si>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</si>
  <si>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</si>
  <si>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</si>
  <si>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</si>
  <si>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</si>
  <si>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</si>
  <si>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</si>
  <si>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</si>
  <si>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</si>
  <si>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</si>
  <si>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</si>
  <si>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</si>
  <si>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</si>
  <si>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</si>
  <si>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</si>
  <si>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</si>
  <si>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</si>
  <si>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</si>
  <si>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</si>
  <si>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</si>
  <si>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</si>
  <si>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</si>
  <si>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</si>
  <si>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</si>
  <si>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</si>
  <si>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</si>
  <si>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</si>
  <si>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</si>
  <si>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</si>
  <si>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</si>
  <si>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</si>
  <si>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</si>
  <si>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</si>
  <si>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</si>
  <si>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</si>
  <si>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</si>
  <si>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</si>
  <si>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</si>
  <si>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</si>
  <si>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</si>
  <si>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</si>
  <si>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</si>
  <si>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</si>
  <si>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</si>
  <si>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</si>
  <si>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</si>
  <si>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</si>
  <si>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</si>
  <si>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</si>
  <si>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</si>
  <si>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</si>
  <si>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</si>
  <si>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</si>
  <si>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</si>
  <si>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</si>
  <si>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</si>
  <si>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</si>
  <si>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</si>
  <si>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</si>
  <si>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</si>
  <si>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</si>
  <si>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</si>
  <si>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</si>
  <si>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</si>
  <si>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</si>
  <si>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</si>
  <si>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</si>
  <si>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</si>
  <si>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</si>
  <si>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</si>
  <si>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</si>
  <si>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</si>
  <si>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</si>
  <si>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</si>
  <si>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</si>
  <si>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</si>
  <si>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</si>
  <si>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</si>
  <si>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</si>
  <si>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</si>
  <si>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</si>
  <si>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</si>
  <si>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</si>
  <si>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</si>
  <si>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</si>
  <si>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</si>
  <si>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</si>
  <si>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</si>
  <si>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</si>
  <si>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</si>
  <si>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</si>
  <si>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</si>
  <si>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</si>
  <si>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</si>
  <si>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</si>
  <si>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</si>
  <si>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</si>
  <si>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</si>
  <si>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</si>
  <si>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</si>
  <si>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</si>
  <si>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</si>
  <si>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</si>
  <si>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</si>
  <si>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</si>
  <si>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</si>
  <si>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</si>
  <si>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</si>
  <si>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</si>
  <si>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</si>
  <si>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</si>
  <si>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</si>
  <si>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</si>
  <si>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</si>
  <si>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</si>
  <si>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</si>
  <si>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</si>
  <si>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</si>
  <si>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</si>
  <si>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</si>
  <si>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</si>
  <si>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</si>
  <si>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</si>
  <si>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</si>
  <si>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</si>
  <si>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</si>
  <si>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</si>
  <si>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</si>
  <si>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</si>
  <si>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</si>
  <si>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</si>
  <si>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</si>
  <si>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</si>
  <si>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</si>
  <si>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</si>
  <si>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</si>
  <si>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</si>
  <si>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</si>
  <si>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</si>
  <si>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</si>
  <si>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</si>
  <si>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</si>
  <si>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</si>
  <si>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</si>
  <si>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</si>
  <si>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</si>
  <si>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</si>
  <si>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</si>
  <si>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</si>
  <si>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</si>
  <si>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</si>
  <si>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</si>
  <si>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</si>
  <si>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</si>
  <si>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</si>
  <si>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</si>
  <si>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</si>
  <si>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</si>
  <si>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</si>
  <si>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>WPD South Wales</t>
  </si>
  <si>
    <t>April 15</t>
  </si>
  <si>
    <t>DCP179</t>
  </si>
  <si>
    <t>n/a</t>
  </si>
  <si>
    <t>100, 105, 800, 860</t>
  </si>
  <si>
    <t xml:space="preserve">101, 106, 801, 861,  </t>
  </si>
  <si>
    <t>194, 843</t>
  </si>
  <si>
    <t>200, 810, 862</t>
  </si>
  <si>
    <t>201, 811, 863</t>
  </si>
  <si>
    <t>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</si>
</sst>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</numFmts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workbookViewId="0">
      <pane ySplit="1" topLeftCell="A146" activePane="bottomLeft" state="frozen"/>
      <selection pane="bottomLeft" activeCell="B174" sqref="B174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WPD South Wales in April 15 (DCP179)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F52" activePane="bottomRight" state="frozen"/>
      <selection pane="topRight" activeCell="B1" sqref="B1"/>
      <selection pane="bottomLeft" activeCell="A2" sqref="A2"/>
      <selection pane="bottomRight" activeCell="I68" sqref="I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WPD South Wales in April 15 (DCP179)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9891224.7698980197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447091915.3457557</v>
      </c>
      <c r="C20" s="17">
        <f>IF(DRM!$B$114,AMD!$D218*Input!$B$91/DRM!$B$114/1000,0)</f>
        <v>40883001.117943913</v>
      </c>
      <c r="D20" s="17">
        <f>IF(DRM!$B$115,AMD!$E218*Input!$B$92/DRM!$B$115/1000,0)</f>
        <v>147301243.45922673</v>
      </c>
      <c r="E20" s="17">
        <f>IF(DRM!$B$116,AMD!$F218*Input!$B$93/DRM!$B$116/1000,0)</f>
        <v>114709564.95317811</v>
      </c>
      <c r="F20" s="17">
        <f>IF(DRM!$B$117,AMD!$G218*Input!$B$94/DRM!$B$117/1000,0)</f>
        <v>37946896.145910218</v>
      </c>
      <c r="G20" s="17">
        <f>IF(DRM!$B$118,AMD!$H218*Input!$B$95/DRM!$B$118/1000,0)</f>
        <v>614819332.49321961</v>
      </c>
      <c r="H20" s="17">
        <f>IF(DRM!$B$119,AMD!$I218*Input!$B$96/DRM!$B$119/1000,0)</f>
        <v>181513436.79762885</v>
      </c>
      <c r="I20" s="17">
        <f>IF(DRM!$B$120,AMD!$J218*Input!$B$97/DRM!$B$120/1000,0)</f>
        <v>350927184.13190949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7688.7695715680156</v>
      </c>
      <c r="C28" s="10"/>
    </row>
    <row r="29" spans="1:10" x14ac:dyDescent="0.25">
      <c r="A29" s="11" t="s">
        <v>214</v>
      </c>
      <c r="B29" s="33">
        <f>Multi!B$134</f>
        <v>6049.835122971047</v>
      </c>
      <c r="C29" s="10"/>
    </row>
    <row r="30" spans="1:10" x14ac:dyDescent="0.25">
      <c r="A30" s="11" t="s">
        <v>215</v>
      </c>
      <c r="B30" s="33">
        <f>Multi!B$135</f>
        <v>378.27038018128798</v>
      </c>
      <c r="C30" s="10"/>
    </row>
    <row r="31" spans="1:10" x14ac:dyDescent="0.25">
      <c r="A31" s="11" t="s">
        <v>216</v>
      </c>
      <c r="B31" s="33">
        <f>Multi!B$136</f>
        <v>0</v>
      </c>
      <c r="C31" s="10"/>
    </row>
    <row r="32" spans="1:10" x14ac:dyDescent="0.25">
      <c r="A32" s="11" t="s">
        <v>217</v>
      </c>
      <c r="B32" s="33">
        <f>Multi!B$137</f>
        <v>144605.38818021171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158722.26325493207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299364942.77349812</v>
      </c>
      <c r="C56" s="17">
        <f>SUMPRODUCT(SM!C$66:C$92,Loads!$E$302:$E$328)</f>
        <v>5717975.0838783169</v>
      </c>
      <c r="D56" s="17">
        <f>SM!B35*$B40</f>
        <v>36282972.360021904</v>
      </c>
      <c r="E56" s="33">
        <f>$D56</f>
        <v>36282972.360021904</v>
      </c>
      <c r="F56" s="9"/>
      <c r="G56" s="17">
        <f>B56+E56</f>
        <v>335647915.13352001</v>
      </c>
      <c r="H56" s="17">
        <f>C56+F56</f>
        <v>5717975.0838783169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447091915.3457557</v>
      </c>
      <c r="D68" s="33">
        <f>$C20</f>
        <v>40883001.117943913</v>
      </c>
      <c r="E68" s="33">
        <f>$D20</f>
        <v>147301243.45922673</v>
      </c>
      <c r="F68" s="33">
        <f>$E20</f>
        <v>114709564.95317811</v>
      </c>
      <c r="G68" s="33">
        <f>$F20</f>
        <v>37946896.145910218</v>
      </c>
      <c r="H68" s="33">
        <f>$G20</f>
        <v>614819332.49321961</v>
      </c>
      <c r="I68" s="33">
        <f>$H20</f>
        <v>181513436.79762885</v>
      </c>
      <c r="J68" s="33">
        <f>$I20</f>
        <v>350927184.13190949</v>
      </c>
      <c r="K68" s="33">
        <f>$G56</f>
        <v>335647915.13352001</v>
      </c>
      <c r="L68" s="33">
        <f>$H56</f>
        <v>5717975.0838783169</v>
      </c>
      <c r="M68" s="33">
        <f>SUM($B68:$L68)</f>
        <v>2276558464.6621714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70418101.375822425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9891224.7698980197</v>
      </c>
      <c r="C90" s="17">
        <f t="shared" si="0"/>
        <v>13829367.577344427</v>
      </c>
      <c r="D90" s="17">
        <f t="shared" si="0"/>
        <v>1264585.716536144</v>
      </c>
      <c r="E90" s="17">
        <f t="shared" si="0"/>
        <v>4556295.854337207</v>
      </c>
      <c r="F90" s="17">
        <f t="shared" si="0"/>
        <v>3548175.8536115866</v>
      </c>
      <c r="G90" s="17">
        <f t="shared" si="0"/>
        <v>1173766.6399430875</v>
      </c>
      <c r="H90" s="17">
        <f t="shared" si="0"/>
        <v>19017482.201911148</v>
      </c>
      <c r="I90" s="17">
        <f t="shared" si="0"/>
        <v>5614541.3315296154</v>
      </c>
      <c r="J90" s="17">
        <f t="shared" si="0"/>
        <v>10854817.221397288</v>
      </c>
      <c r="K90" s="17">
        <f t="shared" si="0"/>
        <v>10382201.591279168</v>
      </c>
      <c r="L90" s="17">
        <f t="shared" si="0"/>
        <v>176867.38793274123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3.0931822076562431E-2</v>
      </c>
      <c r="D99" s="29">
        <f t="shared" si="1"/>
        <v>3.0931822076562431E-2</v>
      </c>
      <c r="E99" s="29">
        <f t="shared" si="1"/>
        <v>3.0931822076562435E-2</v>
      </c>
      <c r="F99" s="29">
        <f t="shared" si="1"/>
        <v>3.0931822076562431E-2</v>
      </c>
      <c r="G99" s="29">
        <f t="shared" si="1"/>
        <v>3.0931822076562431E-2</v>
      </c>
      <c r="H99" s="29">
        <f t="shared" si="1"/>
        <v>3.0931822076562431E-2</v>
      </c>
      <c r="I99" s="29">
        <f t="shared" si="1"/>
        <v>3.0931822076562431E-2</v>
      </c>
      <c r="J99" s="29">
        <f t="shared" si="1"/>
        <v>3.0931822076562435E-2</v>
      </c>
      <c r="K99" s="29">
        <f t="shared" si="1"/>
        <v>3.0931822076562431E-2</v>
      </c>
      <c r="L99" s="29">
        <f t="shared" si="1"/>
        <v>3.0931822076562428E-2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6.0234240780769941</v>
      </c>
      <c r="C108" s="6">
        <f>IF(AMD!C218&gt;0,$C90/AMD!C218,0)</f>
        <v>8.4221563929836769</v>
      </c>
      <c r="D108" s="6">
        <f>IF(AMD!D218&gt;0,$D90/AMD!D218,0)</f>
        <v>1.1182607403205638</v>
      </c>
      <c r="E108" s="6">
        <f>IF(AMD!E218&gt;0,$E90/AMD!E218,0)</f>
        <v>3.9419642414992073</v>
      </c>
      <c r="F108" s="6">
        <f>IF(AMD!F218&gt;0,$F90/AMD!F218,0)</f>
        <v>2.7468420936670888</v>
      </c>
      <c r="G108" s="6">
        <f>IF(AMD!G218&gt;0,$G90/AMD!G218,0)</f>
        <v>2.0620918939159951</v>
      </c>
      <c r="H108" s="6">
        <f>IF(AMD!H218&gt;0,$H90/AMD!H218,0)</f>
        <v>10.987154897183604</v>
      </c>
      <c r="I108" s="6">
        <f>IF(AMD!I218&gt;0,$I90/AMD!I218,0)</f>
        <v>3.9506639434804884</v>
      </c>
      <c r="J108" s="6">
        <f>IF(AMD!J218&gt;0,$J90/AMD!J218,0)</f>
        <v>8.6400588117511123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2.036054453419911</v>
      </c>
      <c r="C121" s="6">
        <f>100/Input!$F$58*$L$99*SM!$C66</f>
        <v>0</v>
      </c>
      <c r="D121" s="6">
        <f t="shared" ref="D121:D147" si="2">SUM($B121:$C121)</f>
        <v>2.036054453419911</v>
      </c>
      <c r="E121" s="10"/>
    </row>
    <row r="122" spans="1:5" x14ac:dyDescent="0.25">
      <c r="A122" s="11" t="s">
        <v>172</v>
      </c>
      <c r="B122" s="6">
        <f>100/Input!$F$58*$K$99*SM!$B67</f>
        <v>2.036054453419911</v>
      </c>
      <c r="C122" s="6">
        <f>100/Input!$F$58*$L$99*SM!$C67</f>
        <v>0</v>
      </c>
      <c r="D122" s="6">
        <f t="shared" si="2"/>
        <v>2.036054453419911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4.976537749275975</v>
      </c>
      <c r="C124" s="6">
        <f>100/Input!$F$58*$L$99*SM!$C69</f>
        <v>0</v>
      </c>
      <c r="D124" s="6">
        <f t="shared" si="2"/>
        <v>4.976537749275975</v>
      </c>
      <c r="E124" s="10"/>
    </row>
    <row r="125" spans="1:5" x14ac:dyDescent="0.25">
      <c r="A125" s="11" t="s">
        <v>174</v>
      </c>
      <c r="B125" s="6">
        <f>100/Input!$F$58*$K$99*SM!$B70</f>
        <v>4.976537749275975</v>
      </c>
      <c r="C125" s="6">
        <f>100/Input!$F$58*$L$99*SM!$C70</f>
        <v>0</v>
      </c>
      <c r="D125" s="6">
        <f t="shared" si="2"/>
        <v>4.976537749275975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5.817506733135879</v>
      </c>
      <c r="C127" s="6">
        <f>100/Input!$F$58*$L$99*SM!$C72</f>
        <v>0</v>
      </c>
      <c r="D127" s="6">
        <f t="shared" si="2"/>
        <v>5.817506733135879</v>
      </c>
      <c r="E127" s="10"/>
    </row>
    <row r="128" spans="1:5" x14ac:dyDescent="0.25">
      <c r="A128" s="11" t="s">
        <v>176</v>
      </c>
      <c r="B128" s="6">
        <f>100/Input!$F$58*$K$99*SM!$B73</f>
        <v>4.2959630102869539</v>
      </c>
      <c r="C128" s="6">
        <f>100/Input!$F$58*$L$99*SM!$C73</f>
        <v>0</v>
      </c>
      <c r="D128" s="6">
        <f t="shared" si="2"/>
        <v>4.2959630102869539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75.818886919721621</v>
      </c>
      <c r="D129" s="6">
        <f t="shared" si="2"/>
        <v>75.818886919721621</v>
      </c>
      <c r="E129" s="10"/>
    </row>
    <row r="130" spans="1:5" x14ac:dyDescent="0.25">
      <c r="A130" s="11" t="s">
        <v>177</v>
      </c>
      <c r="B130" s="6">
        <f>100/Input!$F$58*$K$99*SM!$B75</f>
        <v>2.036054453419911</v>
      </c>
      <c r="C130" s="6">
        <f>100/Input!$F$58*$L$99*SM!$C75</f>
        <v>0</v>
      </c>
      <c r="D130" s="6">
        <f t="shared" si="2"/>
        <v>2.036054453419911</v>
      </c>
      <c r="E130" s="10"/>
    </row>
    <row r="131" spans="1:5" x14ac:dyDescent="0.25">
      <c r="A131" s="11" t="s">
        <v>178</v>
      </c>
      <c r="B131" s="6">
        <f>100/Input!$F$58*$K$99*SM!$B76</f>
        <v>4.976537749275975</v>
      </c>
      <c r="C131" s="6">
        <f>100/Input!$F$58*$L$99*SM!$C76</f>
        <v>0</v>
      </c>
      <c r="D131" s="6">
        <f t="shared" si="2"/>
        <v>4.976537749275975</v>
      </c>
      <c r="E131" s="10"/>
    </row>
    <row r="132" spans="1:5" x14ac:dyDescent="0.25">
      <c r="A132" s="11" t="s">
        <v>179</v>
      </c>
      <c r="B132" s="6">
        <f>100/Input!$F$58*$K$99*SM!$B77</f>
        <v>9.9721739548812032</v>
      </c>
      <c r="C132" s="6">
        <f>100/Input!$F$58*$L$99*SM!$C77</f>
        <v>0</v>
      </c>
      <c r="D132" s="6">
        <f t="shared" si="2"/>
        <v>9.9721739548812032</v>
      </c>
      <c r="E132" s="10"/>
    </row>
    <row r="133" spans="1:5" x14ac:dyDescent="0.25">
      <c r="A133" s="11" t="s">
        <v>180</v>
      </c>
      <c r="B133" s="6">
        <f>100/Input!$F$58*$K$99*SM!$B78</f>
        <v>7.5428674293526843</v>
      </c>
      <c r="C133" s="6">
        <f>100/Input!$F$58*$L$99*SM!$C78</f>
        <v>0</v>
      </c>
      <c r="D133" s="6">
        <f t="shared" si="2"/>
        <v>7.5428674293526843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75.818886919721621</v>
      </c>
      <c r="D134" s="6">
        <f t="shared" si="2"/>
        <v>75.818886919721621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36.63003839265572</v>
      </c>
      <c r="D146" s="6">
        <f t="shared" si="2"/>
        <v>36.63003839265572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36.63003839265572</v>
      </c>
      <c r="D147" s="6">
        <f t="shared" si="2"/>
        <v>36.63003839265572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0.70708319200719072</v>
      </c>
      <c r="C156" s="10"/>
    </row>
    <row r="157" spans="1:5" x14ac:dyDescent="0.25">
      <c r="A157" s="11" t="s">
        <v>214</v>
      </c>
      <c r="B157" s="6">
        <f>0.1*$K$99*SM!$B$35</f>
        <v>0.70708319200719072</v>
      </c>
      <c r="C157" s="10"/>
    </row>
    <row r="158" spans="1:5" x14ac:dyDescent="0.25">
      <c r="A158" s="11" t="s">
        <v>215</v>
      </c>
      <c r="B158" s="6">
        <f>0.1*$K$99*SM!$B$35</f>
        <v>0.70708319200719072</v>
      </c>
      <c r="C158" s="10"/>
    </row>
    <row r="159" spans="1:5" x14ac:dyDescent="0.25">
      <c r="A159" s="11" t="s">
        <v>216</v>
      </c>
      <c r="B159" s="6">
        <f>0.1*$K$99*SM!$B$35</f>
        <v>0.70708319200719072</v>
      </c>
      <c r="C159" s="10"/>
    </row>
    <row r="160" spans="1:5" x14ac:dyDescent="0.25">
      <c r="A160" s="11" t="s">
        <v>217</v>
      </c>
      <c r="B160" s="6">
        <f>0.1*$K$99*SM!$B$35</f>
        <v>0.70708319200719072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&amp;L&amp;A&amp;C&amp;R&amp;P of &amp;N</oddHeader>
    <oddFooter>&amp;L&amp;Z&amp;F&amp;A&amp;R&amp;D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WPD South Wales in April 15 (DCP179)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0.36</v>
      </c>
      <c r="E43" s="29">
        <f>Input!$C$304*(1-Input!$D$58)</f>
        <v>0.36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0.36</v>
      </c>
      <c r="E44" s="29">
        <f>Input!$D$304*(1-Input!$D$58)</f>
        <v>0.36</v>
      </c>
      <c r="F44" s="10"/>
    </row>
    <row r="45" spans="1:6" x14ac:dyDescent="0.25">
      <c r="A45" s="11" t="s">
        <v>459</v>
      </c>
      <c r="B45" s="29">
        <f>Input!$E$301*(1-Input!$D$58)</f>
        <v>0.75</v>
      </c>
      <c r="C45" s="29">
        <f>Input!$E$302*(1-Input!$D$58)</f>
        <v>0.75</v>
      </c>
      <c r="D45" s="29">
        <f>Input!$E$303*(1-Input!$D$58)</f>
        <v>0.91</v>
      </c>
      <c r="E45" s="29">
        <f>Input!$E$304*(1-Input!$D$58)</f>
        <v>0.91</v>
      </c>
      <c r="F45" s="10"/>
    </row>
    <row r="46" spans="1:6" x14ac:dyDescent="0.25">
      <c r="A46" s="11" t="s">
        <v>460</v>
      </c>
      <c r="B46" s="29">
        <f>Input!$F$301*(1-Input!$D$58)</f>
        <v>0.75</v>
      </c>
      <c r="C46" s="29">
        <f>Input!$F$302*(1-Input!$D$58)</f>
        <v>0.75</v>
      </c>
      <c r="D46" s="29">
        <f>Input!$F$303*(1-Input!$D$58)</f>
        <v>0.91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0.75</v>
      </c>
      <c r="C47" s="29">
        <f>Input!$G$302*(1-Input!$D$58)</f>
        <v>0.75</v>
      </c>
      <c r="D47" s="29">
        <f>Input!$G$303*(1-Input!$D$58)</f>
        <v>0.91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0.95</v>
      </c>
      <c r="C48" s="29">
        <f>Input!$H$302*(1-Input!$D$58)</f>
        <v>0.95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0.95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0.75</v>
      </c>
      <c r="F58" s="29">
        <f t="shared" ref="F58:F84" si="4">SUMPRODUCT($B7:$E7,$B$46:$E$46)</f>
        <v>0.75</v>
      </c>
      <c r="G58" s="29">
        <f t="shared" ref="G58:G84" si="5">SUMPRODUCT($B7:$E7,$B$47:$E$47)</f>
        <v>0.75</v>
      </c>
      <c r="H58" s="29">
        <f t="shared" ref="H58:H84" si="6">SUMPRODUCT($B7:$E7,$B$48:$E$48)</f>
        <v>0.95</v>
      </c>
      <c r="I58" s="29">
        <f t="shared" ref="I58:I84" si="7">SUMPRODUCT($B7:$E7,$B$49:$E$49)</f>
        <v>0.95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0.75</v>
      </c>
      <c r="F59" s="29">
        <f t="shared" si="4"/>
        <v>0.75</v>
      </c>
      <c r="G59" s="29">
        <f t="shared" si="5"/>
        <v>0.75</v>
      </c>
      <c r="H59" s="29">
        <f t="shared" si="6"/>
        <v>0.95</v>
      </c>
      <c r="I59" s="29">
        <f t="shared" si="7"/>
        <v>0.95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0.75</v>
      </c>
      <c r="F60" s="29">
        <f t="shared" si="4"/>
        <v>0.75</v>
      </c>
      <c r="G60" s="29">
        <f t="shared" si="5"/>
        <v>0.75</v>
      </c>
      <c r="H60" s="29">
        <f t="shared" si="6"/>
        <v>0.95</v>
      </c>
      <c r="I60" s="29">
        <f t="shared" si="7"/>
        <v>0.95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0.75</v>
      </c>
      <c r="F61" s="29">
        <f t="shared" si="4"/>
        <v>0.75</v>
      </c>
      <c r="G61" s="29">
        <f t="shared" si="5"/>
        <v>0.75</v>
      </c>
      <c r="H61" s="29">
        <f t="shared" si="6"/>
        <v>0.95</v>
      </c>
      <c r="I61" s="29">
        <f t="shared" si="7"/>
        <v>0.95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0.75</v>
      </c>
      <c r="F62" s="29">
        <f t="shared" si="4"/>
        <v>0.75</v>
      </c>
      <c r="G62" s="29">
        <f t="shared" si="5"/>
        <v>0.75</v>
      </c>
      <c r="H62" s="29">
        <f t="shared" si="6"/>
        <v>0.95</v>
      </c>
      <c r="I62" s="29">
        <f t="shared" si="7"/>
        <v>0.95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0.75</v>
      </c>
      <c r="F63" s="29">
        <f t="shared" si="4"/>
        <v>0.75</v>
      </c>
      <c r="G63" s="29">
        <f t="shared" si="5"/>
        <v>0.75</v>
      </c>
      <c r="H63" s="29">
        <f t="shared" si="6"/>
        <v>0.95</v>
      </c>
      <c r="I63" s="29">
        <f t="shared" si="7"/>
        <v>0.95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0.75</v>
      </c>
      <c r="F64" s="29">
        <f t="shared" si="4"/>
        <v>0.75</v>
      </c>
      <c r="G64" s="29">
        <f t="shared" si="5"/>
        <v>0.75</v>
      </c>
      <c r="H64" s="29">
        <f t="shared" si="6"/>
        <v>0.95</v>
      </c>
      <c r="I64" s="29">
        <f t="shared" si="7"/>
        <v>0.95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0.75</v>
      </c>
      <c r="F65" s="29">
        <f t="shared" si="4"/>
        <v>0.75</v>
      </c>
      <c r="G65" s="29">
        <f t="shared" si="5"/>
        <v>0.75</v>
      </c>
      <c r="H65" s="29">
        <f t="shared" si="6"/>
        <v>0.95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0.36</v>
      </c>
      <c r="D66" s="29">
        <f t="shared" si="2"/>
        <v>0.36</v>
      </c>
      <c r="E66" s="29">
        <f t="shared" si="3"/>
        <v>0.91</v>
      </c>
      <c r="F66" s="29">
        <f t="shared" si="4"/>
        <v>0.91</v>
      </c>
      <c r="G66" s="29">
        <f t="shared" si="5"/>
        <v>0.91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0.75</v>
      </c>
      <c r="F67" s="29">
        <f t="shared" si="4"/>
        <v>0.75</v>
      </c>
      <c r="G67" s="29">
        <f t="shared" si="5"/>
        <v>0.75</v>
      </c>
      <c r="H67" s="29">
        <f t="shared" si="6"/>
        <v>0.95</v>
      </c>
      <c r="I67" s="29">
        <f t="shared" si="7"/>
        <v>0.95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0.75</v>
      </c>
      <c r="F68" s="29">
        <f t="shared" si="4"/>
        <v>0.75</v>
      </c>
      <c r="G68" s="29">
        <f t="shared" si="5"/>
        <v>0.75</v>
      </c>
      <c r="H68" s="29">
        <f t="shared" si="6"/>
        <v>0.95</v>
      </c>
      <c r="I68" s="29">
        <f t="shared" si="7"/>
        <v>0.95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0.75</v>
      </c>
      <c r="F69" s="29">
        <f t="shared" si="4"/>
        <v>0.75</v>
      </c>
      <c r="G69" s="29">
        <f t="shared" si="5"/>
        <v>0.75</v>
      </c>
      <c r="H69" s="29">
        <f t="shared" si="6"/>
        <v>0.95</v>
      </c>
      <c r="I69" s="29">
        <f t="shared" si="7"/>
        <v>0.95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0.75</v>
      </c>
      <c r="F70" s="29">
        <f t="shared" si="4"/>
        <v>0.75</v>
      </c>
      <c r="G70" s="29">
        <f t="shared" si="5"/>
        <v>0.75</v>
      </c>
      <c r="H70" s="29">
        <f t="shared" si="6"/>
        <v>0.95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0.36</v>
      </c>
      <c r="D71" s="29">
        <f t="shared" si="2"/>
        <v>0.36</v>
      </c>
      <c r="E71" s="29">
        <f t="shared" si="3"/>
        <v>0.91</v>
      </c>
      <c r="F71" s="29">
        <f t="shared" si="4"/>
        <v>0.91</v>
      </c>
      <c r="G71" s="29">
        <f t="shared" si="5"/>
        <v>0.91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0.75</v>
      </c>
      <c r="F72" s="29">
        <f t="shared" si="4"/>
        <v>0.75</v>
      </c>
      <c r="G72" s="29">
        <f t="shared" si="5"/>
        <v>0.75</v>
      </c>
      <c r="H72" s="29">
        <f t="shared" si="6"/>
        <v>0.95</v>
      </c>
      <c r="I72" s="29">
        <f t="shared" si="7"/>
        <v>0.95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0.75</v>
      </c>
      <c r="F73" s="29">
        <f t="shared" si="4"/>
        <v>0.75</v>
      </c>
      <c r="G73" s="29">
        <f t="shared" si="5"/>
        <v>0.75</v>
      </c>
      <c r="H73" s="29">
        <f t="shared" si="6"/>
        <v>0.95</v>
      </c>
      <c r="I73" s="29">
        <f t="shared" si="7"/>
        <v>0.95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0.75</v>
      </c>
      <c r="F74" s="29">
        <f t="shared" si="4"/>
        <v>0.75</v>
      </c>
      <c r="G74" s="29">
        <f t="shared" si="5"/>
        <v>0.75</v>
      </c>
      <c r="H74" s="29">
        <f t="shared" si="6"/>
        <v>0.95</v>
      </c>
      <c r="I74" s="29">
        <f t="shared" si="7"/>
        <v>0.95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0.75</v>
      </c>
      <c r="F75" s="29">
        <f t="shared" si="4"/>
        <v>0.75</v>
      </c>
      <c r="G75" s="29">
        <f t="shared" si="5"/>
        <v>0.75</v>
      </c>
      <c r="H75" s="29">
        <f t="shared" si="6"/>
        <v>0.95</v>
      </c>
      <c r="I75" s="29">
        <f t="shared" si="7"/>
        <v>0.95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0.75</v>
      </c>
      <c r="F76" s="29">
        <f t="shared" si="4"/>
        <v>0.75</v>
      </c>
      <c r="G76" s="29">
        <f t="shared" si="5"/>
        <v>0.75</v>
      </c>
      <c r="H76" s="29">
        <f t="shared" si="6"/>
        <v>0.95</v>
      </c>
      <c r="I76" s="29">
        <f t="shared" si="7"/>
        <v>0.95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0.75</v>
      </c>
      <c r="F77" s="29">
        <f t="shared" si="4"/>
        <v>0.75</v>
      </c>
      <c r="G77" s="29">
        <f t="shared" si="5"/>
        <v>0.75</v>
      </c>
      <c r="H77" s="29">
        <f t="shared" si="6"/>
        <v>0.95</v>
      </c>
      <c r="I77" s="29">
        <f t="shared" si="7"/>
        <v>0.95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0.75</v>
      </c>
      <c r="F78" s="29">
        <f t="shared" si="4"/>
        <v>0.75</v>
      </c>
      <c r="G78" s="29">
        <f t="shared" si="5"/>
        <v>0.75</v>
      </c>
      <c r="H78" s="29">
        <f t="shared" si="6"/>
        <v>0.95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0.75</v>
      </c>
      <c r="F79" s="29">
        <f t="shared" si="4"/>
        <v>0.75</v>
      </c>
      <c r="G79" s="29">
        <f t="shared" si="5"/>
        <v>0.75</v>
      </c>
      <c r="H79" s="29">
        <f t="shared" si="6"/>
        <v>0.95</v>
      </c>
      <c r="I79" s="29">
        <f t="shared" si="7"/>
        <v>0.95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0.75</v>
      </c>
      <c r="F80" s="29">
        <f t="shared" si="4"/>
        <v>0.75</v>
      </c>
      <c r="G80" s="29">
        <f t="shared" si="5"/>
        <v>0.75</v>
      </c>
      <c r="H80" s="29">
        <f t="shared" si="6"/>
        <v>0.95</v>
      </c>
      <c r="I80" s="29">
        <f t="shared" si="7"/>
        <v>0.95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0.75</v>
      </c>
      <c r="F81" s="29">
        <f t="shared" si="4"/>
        <v>0.75</v>
      </c>
      <c r="G81" s="29">
        <f t="shared" si="5"/>
        <v>0.75</v>
      </c>
      <c r="H81" s="29">
        <f t="shared" si="6"/>
        <v>0.95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0.75</v>
      </c>
      <c r="F82" s="29">
        <f t="shared" si="4"/>
        <v>0.75</v>
      </c>
      <c r="G82" s="29">
        <f t="shared" si="5"/>
        <v>0.75</v>
      </c>
      <c r="H82" s="29">
        <f t="shared" si="6"/>
        <v>0.95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0.36</v>
      </c>
      <c r="D83" s="29">
        <f t="shared" si="2"/>
        <v>0.36</v>
      </c>
      <c r="E83" s="29">
        <f t="shared" si="3"/>
        <v>0.91</v>
      </c>
      <c r="F83" s="29">
        <f t="shared" si="4"/>
        <v>0.91</v>
      </c>
      <c r="G83" s="29">
        <f t="shared" si="5"/>
        <v>0.91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0.36</v>
      </c>
      <c r="D84" s="29">
        <f t="shared" si="2"/>
        <v>0.36</v>
      </c>
      <c r="E84" s="29">
        <f t="shared" si="3"/>
        <v>0.91</v>
      </c>
      <c r="F84" s="29">
        <f t="shared" si="4"/>
        <v>0.91</v>
      </c>
      <c r="G84" s="29">
        <f t="shared" si="5"/>
        <v>0.91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0.75</v>
      </c>
      <c r="G94" s="31">
        <f t="shared" ref="G94:G120" si="12">$F58</f>
        <v>0.75</v>
      </c>
      <c r="H94" s="31">
        <f t="shared" ref="H94:H120" si="13">$G58</f>
        <v>0.75</v>
      </c>
      <c r="I94" s="31">
        <f t="shared" ref="I94:I120" si="14">$H58</f>
        <v>0.95</v>
      </c>
      <c r="J94" s="31">
        <f t="shared" ref="J94:J120" si="15">$I58</f>
        <v>0.95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0.75</v>
      </c>
      <c r="G95" s="31">
        <f t="shared" si="12"/>
        <v>0.75</v>
      </c>
      <c r="H95" s="31">
        <f t="shared" si="13"/>
        <v>0.75</v>
      </c>
      <c r="I95" s="31">
        <f t="shared" si="14"/>
        <v>0.95</v>
      </c>
      <c r="J95" s="31">
        <f t="shared" si="15"/>
        <v>0.95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0.75</v>
      </c>
      <c r="G96" s="31">
        <f t="shared" si="12"/>
        <v>0.75</v>
      </c>
      <c r="H96" s="31">
        <f t="shared" si="13"/>
        <v>0.75</v>
      </c>
      <c r="I96" s="31">
        <f t="shared" si="14"/>
        <v>0.95</v>
      </c>
      <c r="J96" s="31">
        <f t="shared" si="15"/>
        <v>0.95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0.75</v>
      </c>
      <c r="G97" s="31">
        <f t="shared" si="12"/>
        <v>0.75</v>
      </c>
      <c r="H97" s="31">
        <f t="shared" si="13"/>
        <v>0.75</v>
      </c>
      <c r="I97" s="31">
        <f t="shared" si="14"/>
        <v>0.95</v>
      </c>
      <c r="J97" s="31">
        <f t="shared" si="15"/>
        <v>0.95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0.75</v>
      </c>
      <c r="G98" s="31">
        <f t="shared" si="12"/>
        <v>0.75</v>
      </c>
      <c r="H98" s="31">
        <f t="shared" si="13"/>
        <v>0.75</v>
      </c>
      <c r="I98" s="31">
        <f t="shared" si="14"/>
        <v>0.95</v>
      </c>
      <c r="J98" s="31">
        <f t="shared" si="15"/>
        <v>0.95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0.75</v>
      </c>
      <c r="G99" s="31">
        <f t="shared" si="12"/>
        <v>0.75</v>
      </c>
      <c r="H99" s="31">
        <f t="shared" si="13"/>
        <v>0.75</v>
      </c>
      <c r="I99" s="31">
        <f t="shared" si="14"/>
        <v>0.95</v>
      </c>
      <c r="J99" s="31">
        <f t="shared" si="15"/>
        <v>0.95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0.75</v>
      </c>
      <c r="G100" s="31">
        <f t="shared" si="12"/>
        <v>0.75</v>
      </c>
      <c r="H100" s="31">
        <f t="shared" si="13"/>
        <v>0.75</v>
      </c>
      <c r="I100" s="31">
        <f t="shared" si="14"/>
        <v>0.95</v>
      </c>
      <c r="J100" s="31">
        <f t="shared" si="15"/>
        <v>0.95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0.75</v>
      </c>
      <c r="G101" s="31">
        <f t="shared" si="12"/>
        <v>0.75</v>
      </c>
      <c r="H101" s="31">
        <f t="shared" si="13"/>
        <v>0.75</v>
      </c>
      <c r="I101" s="31">
        <f t="shared" si="14"/>
        <v>0.95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0.36</v>
      </c>
      <c r="E102" s="31">
        <f t="shared" si="10"/>
        <v>0.36</v>
      </c>
      <c r="F102" s="31">
        <f t="shared" si="11"/>
        <v>0.91</v>
      </c>
      <c r="G102" s="31">
        <f t="shared" si="12"/>
        <v>0.91</v>
      </c>
      <c r="H102" s="31">
        <f t="shared" si="13"/>
        <v>0.91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0.75</v>
      </c>
      <c r="G103" s="31">
        <f t="shared" si="12"/>
        <v>0.75</v>
      </c>
      <c r="H103" s="31">
        <f t="shared" si="13"/>
        <v>0.75</v>
      </c>
      <c r="I103" s="31">
        <f t="shared" si="14"/>
        <v>0.95</v>
      </c>
      <c r="J103" s="31">
        <f t="shared" si="15"/>
        <v>0.95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0.75</v>
      </c>
      <c r="G104" s="31">
        <f t="shared" si="12"/>
        <v>0.75</v>
      </c>
      <c r="H104" s="31">
        <f t="shared" si="13"/>
        <v>0.75</v>
      </c>
      <c r="I104" s="31">
        <f t="shared" si="14"/>
        <v>0.95</v>
      </c>
      <c r="J104" s="31">
        <f t="shared" si="15"/>
        <v>0.95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0.75</v>
      </c>
      <c r="G105" s="31">
        <f t="shared" si="12"/>
        <v>0.75</v>
      </c>
      <c r="H105" s="31">
        <f t="shared" si="13"/>
        <v>0.75</v>
      </c>
      <c r="I105" s="31">
        <f t="shared" si="14"/>
        <v>0.95</v>
      </c>
      <c r="J105" s="31">
        <f t="shared" si="15"/>
        <v>0.95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0.75</v>
      </c>
      <c r="G106" s="31">
        <f t="shared" si="12"/>
        <v>0.75</v>
      </c>
      <c r="H106" s="31">
        <f t="shared" si="13"/>
        <v>0.75</v>
      </c>
      <c r="I106" s="31">
        <f t="shared" si="14"/>
        <v>0.95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0.36</v>
      </c>
      <c r="E107" s="31">
        <f t="shared" si="10"/>
        <v>0.36</v>
      </c>
      <c r="F107" s="31">
        <f t="shared" si="11"/>
        <v>0.91</v>
      </c>
      <c r="G107" s="31">
        <f t="shared" si="12"/>
        <v>0.91</v>
      </c>
      <c r="H107" s="31">
        <f t="shared" si="13"/>
        <v>0.91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0.75</v>
      </c>
      <c r="G108" s="31">
        <f t="shared" si="12"/>
        <v>0.75</v>
      </c>
      <c r="H108" s="31">
        <f t="shared" si="13"/>
        <v>0.75</v>
      </c>
      <c r="I108" s="31">
        <f t="shared" si="14"/>
        <v>0.95</v>
      </c>
      <c r="J108" s="31">
        <f t="shared" si="15"/>
        <v>0.95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0.75</v>
      </c>
      <c r="G109" s="31">
        <f t="shared" si="12"/>
        <v>0.75</v>
      </c>
      <c r="H109" s="31">
        <f t="shared" si="13"/>
        <v>0.75</v>
      </c>
      <c r="I109" s="31">
        <f t="shared" si="14"/>
        <v>0.95</v>
      </c>
      <c r="J109" s="31">
        <f t="shared" si="15"/>
        <v>0.95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0.75</v>
      </c>
      <c r="G110" s="31">
        <f t="shared" si="12"/>
        <v>0.75</v>
      </c>
      <c r="H110" s="31">
        <f t="shared" si="13"/>
        <v>0.75</v>
      </c>
      <c r="I110" s="31">
        <f t="shared" si="14"/>
        <v>0.95</v>
      </c>
      <c r="J110" s="31">
        <f t="shared" si="15"/>
        <v>0.95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0.75</v>
      </c>
      <c r="G111" s="31">
        <f t="shared" si="12"/>
        <v>0.75</v>
      </c>
      <c r="H111" s="31">
        <f t="shared" si="13"/>
        <v>0.75</v>
      </c>
      <c r="I111" s="31">
        <f t="shared" si="14"/>
        <v>0.95</v>
      </c>
      <c r="J111" s="31">
        <f t="shared" si="15"/>
        <v>0.95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0.75</v>
      </c>
      <c r="G112" s="31">
        <f t="shared" si="12"/>
        <v>0.75</v>
      </c>
      <c r="H112" s="31">
        <f t="shared" si="13"/>
        <v>0.75</v>
      </c>
      <c r="I112" s="31">
        <f t="shared" si="14"/>
        <v>0.95</v>
      </c>
      <c r="J112" s="31">
        <f t="shared" si="15"/>
        <v>0.95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0.75</v>
      </c>
      <c r="G113" s="31">
        <f t="shared" si="12"/>
        <v>0.75</v>
      </c>
      <c r="H113" s="31">
        <f t="shared" si="13"/>
        <v>0.75</v>
      </c>
      <c r="I113" s="31">
        <f t="shared" si="14"/>
        <v>0.95</v>
      </c>
      <c r="J113" s="31">
        <f t="shared" si="15"/>
        <v>0.95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0.75</v>
      </c>
      <c r="G114" s="31">
        <f t="shared" si="12"/>
        <v>0.75</v>
      </c>
      <c r="H114" s="31">
        <f t="shared" si="13"/>
        <v>0.75</v>
      </c>
      <c r="I114" s="31">
        <f t="shared" si="14"/>
        <v>0.95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0.75</v>
      </c>
      <c r="G115" s="31">
        <f t="shared" si="12"/>
        <v>0.75</v>
      </c>
      <c r="H115" s="31">
        <f t="shared" si="13"/>
        <v>0.75</v>
      </c>
      <c r="I115" s="31">
        <f t="shared" si="14"/>
        <v>0.95</v>
      </c>
      <c r="J115" s="31">
        <f t="shared" si="15"/>
        <v>0.95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0.75</v>
      </c>
      <c r="G116" s="31">
        <f t="shared" si="12"/>
        <v>0.75</v>
      </c>
      <c r="H116" s="31">
        <f t="shared" si="13"/>
        <v>0.75</v>
      </c>
      <c r="I116" s="31">
        <f t="shared" si="14"/>
        <v>0.95</v>
      </c>
      <c r="J116" s="31">
        <f t="shared" si="15"/>
        <v>0.95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0.75</v>
      </c>
      <c r="G117" s="31">
        <f t="shared" si="12"/>
        <v>0.75</v>
      </c>
      <c r="H117" s="31">
        <f t="shared" si="13"/>
        <v>0.75</v>
      </c>
      <c r="I117" s="31">
        <f t="shared" si="14"/>
        <v>0.95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0.75</v>
      </c>
      <c r="G118" s="31">
        <f t="shared" si="12"/>
        <v>0.75</v>
      </c>
      <c r="H118" s="31">
        <f t="shared" si="13"/>
        <v>0.75</v>
      </c>
      <c r="I118" s="31">
        <f t="shared" si="14"/>
        <v>0.95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0.36</v>
      </c>
      <c r="E119" s="31">
        <f t="shared" si="10"/>
        <v>0.36</v>
      </c>
      <c r="F119" s="31">
        <f t="shared" si="11"/>
        <v>0.91</v>
      </c>
      <c r="G119" s="31">
        <f t="shared" si="12"/>
        <v>0.91</v>
      </c>
      <c r="H119" s="31">
        <f t="shared" si="13"/>
        <v>0.91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0.36</v>
      </c>
      <c r="E120" s="31">
        <f t="shared" si="10"/>
        <v>0.36</v>
      </c>
      <c r="F120" s="31">
        <f t="shared" si="11"/>
        <v>0.91</v>
      </c>
      <c r="G120" s="31">
        <f t="shared" si="12"/>
        <v>0.91</v>
      </c>
      <c r="H120" s="31">
        <f t="shared" si="13"/>
        <v>0.91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WPD South Wales in April 15 (DCP179)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17.192091150371546</v>
      </c>
      <c r="D11" s="7">
        <f>DRM!$B$131</f>
        <v>2.2826981215273139</v>
      </c>
      <c r="E11" s="7">
        <f>DRM!$B$132</f>
        <v>8.046705070428029</v>
      </c>
      <c r="F11" s="7">
        <f>DRM!$B$133</f>
        <v>5.6071102751479769</v>
      </c>
      <c r="G11" s="7">
        <f>DRM!$B$134</f>
        <v>4.2093343018636098</v>
      </c>
      <c r="H11" s="7">
        <f>DRM!$B$135</f>
        <v>22.428005330439337</v>
      </c>
      <c r="I11" s="7">
        <f>DRM!$B$136</f>
        <v>8.0644637135194657</v>
      </c>
      <c r="J11" s="7">
        <f>DRM!$B$137</f>
        <v>17.636893890968597</v>
      </c>
      <c r="K11" s="7">
        <f>Otex!$B108</f>
        <v>6.0234240780769941</v>
      </c>
      <c r="L11" s="7">
        <f>Otex!$C108</f>
        <v>8.4221563929836769</v>
      </c>
      <c r="M11" s="7">
        <f>Otex!$D108</f>
        <v>1.1182607403205638</v>
      </c>
      <c r="N11" s="7">
        <f>Otex!$E108</f>
        <v>3.9419642414992073</v>
      </c>
      <c r="O11" s="7">
        <f>Otex!$F108</f>
        <v>2.7468420936670888</v>
      </c>
      <c r="P11" s="7">
        <f>Otex!$G108</f>
        <v>2.0620918939159951</v>
      </c>
      <c r="Q11" s="7">
        <f>Otex!$H108</f>
        <v>10.987154897183604</v>
      </c>
      <c r="R11" s="7">
        <f>Otex!$I108</f>
        <v>3.9506639434804884</v>
      </c>
      <c r="S11" s="7">
        <f>Otex!$J108</f>
        <v>8.6400588117511123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0.40989075784427048</v>
      </c>
      <c r="D23" s="6">
        <f>D$11*Loads!$B46*LAFs!D237*(1-Contrib!D94)/(24*Input!$F$58)*100</f>
        <v>3.7927541519360966E-2</v>
      </c>
      <c r="E23" s="6">
        <f>E$11*Loads!$B46*LAFs!E237*(1-Contrib!E94)/(24*Input!$F$58)*100</f>
        <v>0.13203146962786819</v>
      </c>
      <c r="F23" s="6">
        <f>F$11*Loads!$B46*LAFs!F237*(1-Contrib!F94)/(24*Input!$F$58)*100</f>
        <v>2.2824986871799163E-2</v>
      </c>
      <c r="G23" s="6">
        <f>G$11*Loads!$B46*LAFs!G237*(1-Contrib!G94)/(24*Input!$F$58)*100</f>
        <v>7.3435840870697145E-3</v>
      </c>
      <c r="H23" s="6">
        <f>H$11*Loads!$B46*LAFs!H237*(1-Contrib!H94)/(24*Input!$F$58)*100</f>
        <v>0.12930149281717629</v>
      </c>
      <c r="I23" s="6">
        <f>I$11*Loads!$B46*LAFs!I237*(1-Contrib!I94)/(24*Input!$F$58)*100</f>
        <v>9.1229573747512831E-3</v>
      </c>
      <c r="J23" s="6">
        <f>J$11*Loads!$B46*LAFs!J237*(1-Contrib!J94)/(24*Input!$F$58)*100</f>
        <v>1.9565643920106783E-2</v>
      </c>
      <c r="K23" s="6">
        <f>K$11*Loads!$B46*LAFs!B237*(1-Contrib!K94)/(24*Input!$F$58)*100</f>
        <v>0.14500240914382775</v>
      </c>
      <c r="L23" s="6">
        <f>L$11*Loads!$B46*LAFs!C237*(1-Contrib!L94)/(24*Input!$F$58)*100</f>
        <v>0.20079954418624879</v>
      </c>
      <c r="M23" s="6">
        <f>M$11*Loads!$B46*LAFs!D237*(1-Contrib!M94)/(24*Input!$F$58)*100</f>
        <v>1.8580153134572952E-2</v>
      </c>
      <c r="N23" s="6">
        <f>N$11*Loads!$B46*LAFs!E237*(1-Contrib!N94)/(24*Input!$F$58)*100</f>
        <v>6.468030423264412E-2</v>
      </c>
      <c r="O23" s="6">
        <f>O$11*Loads!$B46*LAFs!F237*(1-Contrib!O94)/(24*Input!$F$58)*100</f>
        <v>4.4726521612919054E-2</v>
      </c>
      <c r="P23" s="6">
        <f>P$11*Loads!$B46*LAFs!G237*(1-Contrib!P94)/(24*Input!$F$58)*100</f>
        <v>1.439006183142316E-2</v>
      </c>
      <c r="Q23" s="6">
        <f>Q$11*Loads!$B46*LAFs!H237*(1-Contrib!Q94)/(24*Input!$F$58)*100</f>
        <v>0.25337171256888769</v>
      </c>
      <c r="R23" s="6">
        <f>R$11*Loads!$B46*LAFs!I237*(1-Contrib!R94)/(24*Input!$F$58)*100</f>
        <v>8.9384093074702575E-2</v>
      </c>
      <c r="S23" s="6">
        <f>S$11*Loads!$B46*LAFs!J237*(1-Contrib!S94)/(24*Input!$F$58)*100</f>
        <v>0.19169851018502571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0.2428347574838175</v>
      </c>
      <c r="D24" s="6">
        <f>D$11*Loads!$B47*LAFs!D238*(1-Contrib!D95)/(24*Input!$F$58)*100</f>
        <v>2.2469707283106474E-2</v>
      </c>
      <c r="E24" s="6">
        <f>E$11*Loads!$B47*LAFs!E238*(1-Contrib!E95)/(24*Input!$F$58)*100</f>
        <v>7.8220426525197756E-2</v>
      </c>
      <c r="F24" s="6">
        <f>F$11*Loads!$B47*LAFs!F238*(1-Contrib!F95)/(24*Input!$F$58)*100</f>
        <v>1.3522383819374872E-2</v>
      </c>
      <c r="G24" s="6">
        <f>G$11*Loads!$B47*LAFs!G238*(1-Contrib!G95)/(24*Input!$F$58)*100</f>
        <v>4.3506164184436528E-3</v>
      </c>
      <c r="H24" s="6">
        <f>H$11*Loads!$B47*LAFs!H238*(1-Contrib!H95)/(24*Input!$F$58)*100</f>
        <v>7.6603085211508798E-2</v>
      </c>
      <c r="I24" s="6">
        <f>I$11*Loads!$B47*LAFs!I238*(1-Contrib!I95)/(24*Input!$F$58)*100</f>
        <v>5.4047843217646194E-3</v>
      </c>
      <c r="J24" s="6">
        <f>J$11*Loads!$B47*LAFs!J238*(1-Contrib!J95)/(24*Input!$F$58)*100</f>
        <v>1.1591426021269271E-2</v>
      </c>
      <c r="K24" s="6">
        <f>K$11*Loads!$B47*LAFs!B238*(1-Contrib!K95)/(24*Input!$F$58)*100</f>
        <v>8.5904900720861405E-2</v>
      </c>
      <c r="L24" s="6">
        <f>L$11*Loads!$B47*LAFs!C238*(1-Contrib!L95)/(24*Input!$F$58)*100</f>
        <v>0.11896122974759675</v>
      </c>
      <c r="M24" s="6">
        <f>M$11*Loads!$B47*LAFs!D238*(1-Contrib!M95)/(24*Input!$F$58)*100</f>
        <v>1.100758407965963E-2</v>
      </c>
      <c r="N24" s="6">
        <f>N$11*Loads!$B47*LAFs!E238*(1-Contrib!N95)/(24*Input!$F$58)*100</f>
        <v>3.8319053776472503E-2</v>
      </c>
      <c r="O24" s="6">
        <f>O$11*Loads!$B47*LAFs!F238*(1-Contrib!O95)/(24*Input!$F$58)*100</f>
        <v>2.6497679738108147E-2</v>
      </c>
      <c r="P24" s="6">
        <f>P$11*Loads!$B47*LAFs!G238*(1-Contrib!P95)/(24*Input!$F$58)*100</f>
        <v>8.5252158243060688E-3</v>
      </c>
      <c r="Q24" s="6">
        <f>Q$11*Loads!$B47*LAFs!H238*(1-Contrib!Q95)/(24*Input!$F$58)*100</f>
        <v>0.15010696678918878</v>
      </c>
      <c r="R24" s="6">
        <f>R$11*Loads!$B47*LAFs!I238*(1-Contrib!R95)/(24*Input!$F$58)*100</f>
        <v>5.2954510803956564E-2</v>
      </c>
      <c r="S24" s="6">
        <f>S$11*Loads!$B47*LAFs!J238*(1-Contrib!S95)/(24*Input!$F$58)*100</f>
        <v>0.11356943365987272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0.32237731189299679</v>
      </c>
      <c r="D26" s="6">
        <f>D$11*Loads!$B49*LAFs!D240*(1-Contrib!D97)/(24*Input!$F$58)*100</f>
        <v>2.9829847703877727E-2</v>
      </c>
      <c r="E26" s="6">
        <f>E$11*Loads!$B49*LAFs!E240*(1-Contrib!E97)/(24*Input!$F$58)*100</f>
        <v>0.10384218099419866</v>
      </c>
      <c r="F26" s="6">
        <f>F$11*Loads!$B49*LAFs!F240*(1-Contrib!F97)/(24*Input!$F$58)*100</f>
        <v>1.7951753658517894E-2</v>
      </c>
      <c r="G26" s="6">
        <f>G$11*Loads!$B49*LAFs!G240*(1-Contrib!G97)/(24*Input!$F$58)*100</f>
        <v>5.7756971884425053E-3</v>
      </c>
      <c r="H26" s="6">
        <f>H$11*Loads!$B49*LAFs!H240*(1-Contrib!H97)/(24*Input!$F$58)*100</f>
        <v>0.10169506601558909</v>
      </c>
      <c r="I26" s="6">
        <f>I$11*Loads!$B49*LAFs!I240*(1-Contrib!I97)/(24*Input!$F$58)*100</f>
        <v>7.175166599155413E-3</v>
      </c>
      <c r="J26" s="6">
        <f>J$11*Loads!$B49*LAFs!J240*(1-Contrib!J97)/(24*Input!$F$58)*100</f>
        <v>1.5388294494837067E-2</v>
      </c>
      <c r="K26" s="6">
        <f>K$11*Loads!$B49*LAFs!B240*(1-Contrib!K97)/(24*Input!$F$58)*100</f>
        <v>0.11404376893893192</v>
      </c>
      <c r="L26" s="6">
        <f>L$11*Loads!$B49*LAFs!C240*(1-Contrib!L97)/(24*Input!$F$58)*100</f>
        <v>0.15792797482078372</v>
      </c>
      <c r="M26" s="6">
        <f>M$11*Loads!$B49*LAFs!D240*(1-Contrib!M97)/(24*Input!$F$58)*100</f>
        <v>1.4613210245544432E-2</v>
      </c>
      <c r="N26" s="6">
        <f>N$11*Loads!$B49*LAFs!E240*(1-Contrib!N97)/(24*Input!$F$58)*100</f>
        <v>5.087078010883845E-2</v>
      </c>
      <c r="O26" s="6">
        <f>O$11*Loads!$B49*LAFs!F240*(1-Contrib!O97)/(24*Input!$F$58)*100</f>
        <v>3.51772162020179E-2</v>
      </c>
      <c r="P26" s="6">
        <f>P$11*Loads!$B49*LAFs!G240*(1-Contrib!P97)/(24*Input!$F$58)*100</f>
        <v>1.1317721520695316E-2</v>
      </c>
      <c r="Q26" s="6">
        <f>Q$11*Loads!$B49*LAFs!H240*(1-Contrib!Q97)/(24*Input!$F$58)*100</f>
        <v>0.19927575834416877</v>
      </c>
      <c r="R26" s="6">
        <f>R$11*Loads!$B49*LAFs!I240*(1-Contrib!R97)/(24*Input!$F$58)*100</f>
        <v>7.0300203407767145E-2</v>
      </c>
      <c r="S26" s="6">
        <f>S$11*Loads!$B49*LAFs!J240*(1-Contrib!S97)/(24*Input!$F$58)*100</f>
        <v>0.15077005086028358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0.27707802556101335</v>
      </c>
      <c r="D27" s="6">
        <f>D$11*Loads!$B50*LAFs!D241*(1-Contrib!D98)/(24*Input!$F$58)*100</f>
        <v>2.5638266092743965E-2</v>
      </c>
      <c r="E27" s="6">
        <f>E$11*Loads!$B50*LAFs!E241*(1-Contrib!E98)/(24*Input!$F$58)*100</f>
        <v>8.9250655732783249E-2</v>
      </c>
      <c r="F27" s="6">
        <f>F$11*Loads!$B50*LAFs!F241*(1-Contrib!F98)/(24*Input!$F$58)*100</f>
        <v>1.5429238583361638E-2</v>
      </c>
      <c r="G27" s="6">
        <f>G$11*Loads!$B50*LAFs!G241*(1-Contrib!G98)/(24*Input!$F$58)*100</f>
        <v>4.9641172445259478E-3</v>
      </c>
      <c r="H27" s="6">
        <f>H$11*Loads!$B50*LAFs!H241*(1-Contrib!H98)/(24*Input!$F$58)*100</f>
        <v>8.7405245534924514E-2</v>
      </c>
      <c r="I27" s="6">
        <f>I$11*Loads!$B50*LAFs!I241*(1-Contrib!I98)/(24*Input!$F$58)*100</f>
        <v>6.166938308069257E-3</v>
      </c>
      <c r="J27" s="6">
        <f>J$11*Loads!$B50*LAFs!J241*(1-Contrib!J98)/(24*Input!$F$58)*100</f>
        <v>1.3225987369719394E-2</v>
      </c>
      <c r="K27" s="6">
        <f>K$11*Loads!$B50*LAFs!B241*(1-Contrib!K98)/(24*Input!$F$58)*100</f>
        <v>9.8018753675891468E-2</v>
      </c>
      <c r="L27" s="6">
        <f>L$11*Loads!$B50*LAFs!C241*(1-Contrib!L98)/(24*Input!$F$58)*100</f>
        <v>0.13573651069687065</v>
      </c>
      <c r="M27" s="6">
        <f>M$11*Loads!$B50*LAFs!D241*(1-Contrib!M98)/(24*Input!$F$58)*100</f>
        <v>1.255981513763401E-2</v>
      </c>
      <c r="N27" s="6">
        <f>N$11*Loads!$B50*LAFs!E241*(1-Contrib!N98)/(24*Input!$F$58)*100</f>
        <v>4.3722603270492828E-2</v>
      </c>
      <c r="O27" s="6">
        <f>O$11*Loads!$B50*LAFs!F241*(1-Contrib!O98)/(24*Input!$F$58)*100</f>
        <v>3.0234241835303748E-2</v>
      </c>
      <c r="P27" s="6">
        <f>P$11*Loads!$B50*LAFs!G241*(1-Contrib!P98)/(24*Input!$F$58)*100</f>
        <v>9.7273964919854846E-3</v>
      </c>
      <c r="Q27" s="6">
        <f>Q$11*Loads!$B50*LAFs!H241*(1-Contrib!Q98)/(24*Input!$F$58)*100</f>
        <v>0.17127425419597392</v>
      </c>
      <c r="R27" s="6">
        <f>R$11*Loads!$B50*LAFs!I241*(1-Contrib!R98)/(24*Input!$F$58)*100</f>
        <v>6.0421874735487199E-2</v>
      </c>
      <c r="S27" s="6">
        <f>S$11*Loads!$B50*LAFs!J241*(1-Contrib!S98)/(24*Input!$F$58)*100</f>
        <v>0.12958439215464046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0.29952658135251492</v>
      </c>
      <c r="D29" s="6">
        <f>D$11*Loads!$B52*LAFs!D243*(1-Contrib!D100)/(24*Input!$F$58)*100</f>
        <v>2.7715450111992692E-2</v>
      </c>
      <c r="E29" s="6">
        <f>E$11*Loads!$B52*LAFs!E243*(1-Contrib!E100)/(24*Input!$F$58)*100</f>
        <v>9.6481645345145334E-2</v>
      </c>
      <c r="F29" s="6">
        <f>F$11*Loads!$B52*LAFs!F243*(1-Contrib!F100)/(24*Input!$F$58)*100</f>
        <v>1.6679298462551565E-2</v>
      </c>
      <c r="G29" s="6">
        <f>G$11*Loads!$B52*LAFs!G243*(1-Contrib!G100)/(24*Input!$F$58)*100</f>
        <v>5.3663045442717983E-3</v>
      </c>
      <c r="H29" s="6">
        <f>H$11*Loads!$B52*LAFs!H243*(1-Contrib!H100)/(24*Input!$F$58)*100</f>
        <v>9.4486722050024716E-2</v>
      </c>
      <c r="I29" s="6">
        <f>I$11*Loads!$B52*LAFs!I243*(1-Contrib!I100)/(24*Input!$F$58)*100</f>
        <v>6.6665768427063392E-3</v>
      </c>
      <c r="J29" s="6">
        <f>J$11*Loads!$B52*LAFs!J243*(1-Contrib!J100)/(24*Input!$F$58)*100</f>
        <v>1.4297542267534496E-2</v>
      </c>
      <c r="K29" s="6">
        <f>K$11*Loads!$B52*LAFs!B243*(1-Contrib!K100)/(24*Input!$F$58)*100</f>
        <v>0.10596012490535467</v>
      </c>
      <c r="L29" s="6">
        <f>L$11*Loads!$B52*LAFs!C243*(1-Contrib!L100)/(24*Input!$F$58)*100</f>
        <v>0.14673373296721445</v>
      </c>
      <c r="M29" s="6">
        <f>M$11*Loads!$B52*LAFs!D243*(1-Contrib!M100)/(24*Input!$F$58)*100</f>
        <v>1.3577397496528212E-2</v>
      </c>
      <c r="N29" s="6">
        <f>N$11*Loads!$B52*LAFs!E243*(1-Contrib!N100)/(24*Input!$F$58)*100</f>
        <v>4.726496032634394E-2</v>
      </c>
      <c r="O29" s="6">
        <f>O$11*Loads!$B52*LAFs!F243*(1-Contrib!O100)/(24*Input!$F$58)*100</f>
        <v>3.2683786736164573E-2</v>
      </c>
      <c r="P29" s="6">
        <f>P$11*Loads!$B52*LAFs!G243*(1-Contrib!P100)/(24*Input!$F$58)*100</f>
        <v>1.0515499418640375E-2</v>
      </c>
      <c r="Q29" s="6">
        <f>Q$11*Loads!$B52*LAFs!H243*(1-Contrib!Q100)/(24*Input!$F$58)*100</f>
        <v>0.18515070521796048</v>
      </c>
      <c r="R29" s="6">
        <f>R$11*Loads!$B52*LAFs!I243*(1-Contrib!R100)/(24*Input!$F$58)*100</f>
        <v>6.5317188332732493E-2</v>
      </c>
      <c r="S29" s="6">
        <f>S$11*Loads!$B52*LAFs!J243*(1-Contrib!S100)/(24*Input!$F$58)*100</f>
        <v>0.14008317657141733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0.29372929268117598</v>
      </c>
      <c r="D30" s="6">
        <f>D$11*Loads!$B53*LAFs!D244*(1-Contrib!D101)/(24*Input!$F$58)*100</f>
        <v>2.7179022045308966E-2</v>
      </c>
      <c r="E30" s="6">
        <f>E$11*Loads!$B53*LAFs!E244*(1-Contrib!E101)/(24*Input!$F$58)*100</f>
        <v>9.4614258661045753E-2</v>
      </c>
      <c r="F30" s="6">
        <f>F$11*Loads!$B53*LAFs!F244*(1-Contrib!F101)/(24*Input!$F$58)*100</f>
        <v>1.635647333101831E-2</v>
      </c>
      <c r="G30" s="6">
        <f>G$11*Loads!$B53*LAFs!G244*(1-Contrib!G101)/(24*Input!$F$58)*100</f>
        <v>5.2624405853504089E-3</v>
      </c>
      <c r="H30" s="6">
        <f>H$11*Loads!$B53*LAFs!H244*(1-Contrib!H101)/(24*Input!$F$58)*100</f>
        <v>9.2657946784540368E-2</v>
      </c>
      <c r="I30" s="6">
        <f>I$11*Loads!$B53*LAFs!I244*(1-Contrib!I101)/(24*Input!$F$58)*100</f>
        <v>6.5375463231700888E-3</v>
      </c>
      <c r="J30" s="6">
        <f>J$11*Loads!$B53*LAFs!J244*(1-Contrib!J101)/(24*Input!$F$58)*100</f>
        <v>0</v>
      </c>
      <c r="K30" s="6">
        <f>K$11*Loads!$B53*LAFs!B244*(1-Contrib!K101)/(24*Input!$F$58)*100</f>
        <v>0.10390928377815427</v>
      </c>
      <c r="L30" s="6">
        <f>L$11*Loads!$B53*LAFs!C244*(1-Contrib!L101)/(24*Input!$F$58)*100</f>
        <v>0.14389372523236515</v>
      </c>
      <c r="M30" s="6">
        <f>M$11*Loads!$B53*LAFs!D244*(1-Contrib!M101)/(24*Input!$F$58)*100</f>
        <v>1.3314609157885729E-2</v>
      </c>
      <c r="N30" s="6">
        <f>N$11*Loads!$B53*LAFs!E244*(1-Contrib!N101)/(24*Input!$F$58)*100</f>
        <v>4.6350154642608242E-2</v>
      </c>
      <c r="O30" s="6">
        <f>O$11*Loads!$B53*LAFs!F244*(1-Contrib!O101)/(24*Input!$F$58)*100</f>
        <v>3.205119731546463E-2</v>
      </c>
      <c r="P30" s="6">
        <f>P$11*Loads!$B53*LAFs!G244*(1-Contrib!P101)/(24*Input!$F$58)*100</f>
        <v>1.0311973623440884E-2</v>
      </c>
      <c r="Q30" s="6">
        <f>Q$11*Loads!$B53*LAFs!H244*(1-Contrib!Q101)/(24*Input!$F$58)*100</f>
        <v>0.18156714318148381</v>
      </c>
      <c r="R30" s="6">
        <f>R$11*Loads!$B53*LAFs!I244*(1-Contrib!R101)/(24*Input!$F$58)*100</f>
        <v>6.4052984687582845E-2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0.27925742050792401</v>
      </c>
      <c r="D31" s="6">
        <f>D$11*Loads!$B54*LAFs!D245*(1-Contrib!D102)/(24*Input!$F$58)*100</f>
        <v>1.6537553514573023E-2</v>
      </c>
      <c r="E31" s="6">
        <f>E$11*Loads!$B54*LAFs!E245*(1-Contrib!E102)/(24*Input!$F$58)*100</f>
        <v>5.7569708109448316E-2</v>
      </c>
      <c r="F31" s="6">
        <f>F$11*Loads!$B54*LAFs!F245*(1-Contrib!F102)/(24*Input!$F$58)*100</f>
        <v>5.5982157699011039E-3</v>
      </c>
      <c r="G31" s="6">
        <f>G$11*Loads!$B54*LAFs!G245*(1-Contrib!G102)/(24*Input!$F$58)*100</f>
        <v>1.8011387465296678E-3</v>
      </c>
      <c r="H31" s="6">
        <f>H$11*Loads!$B54*LAFs!H245*(1-Contrib!H102)/(24*Input!$F$58)*100</f>
        <v>3.1713387623246117E-2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9.8789733532670759E-2</v>
      </c>
      <c r="L31" s="6">
        <f>L$11*Loads!$B54*LAFs!C245*(1-Contrib!L102)/(24*Input!$F$58)*100</f>
        <v>0.13680416470849821</v>
      </c>
      <c r="M31" s="6">
        <f>M$11*Loads!$B54*LAFs!D245*(1-Contrib!M102)/(24*Input!$F$58)*100</f>
        <v>1.2658606074193014E-2</v>
      </c>
      <c r="N31" s="6">
        <f>N$11*Loads!$B54*LAFs!E245*(1-Contrib!N102)/(24*Input!$F$58)*100</f>
        <v>4.4066509361351376E-2</v>
      </c>
      <c r="O31" s="6">
        <f>O$11*Loads!$B54*LAFs!F245*(1-Contrib!O102)/(24*Input!$F$58)*100</f>
        <v>3.0472053382235777E-2</v>
      </c>
      <c r="P31" s="6">
        <f>P$11*Loads!$B54*LAFs!G245*(1-Contrib!P102)/(24*Input!$F$58)*100</f>
        <v>9.8039086539236462E-3</v>
      </c>
      <c r="Q31" s="6">
        <f>Q$11*Loads!$B54*LAFs!H245*(1-Contrib!Q102)/(24*Input!$F$58)*100</f>
        <v>0.17262143516918466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0.40454239968547751</v>
      </c>
      <c r="D32" s="6">
        <f>D$11*Loads!$B55*LAFs!D246*(1-Contrib!D103)/(24*Input!$F$58)*100</f>
        <v>3.7432653376005695E-2</v>
      </c>
      <c r="E32" s="6">
        <f>E$11*Loads!$B55*LAFs!E246*(1-Contrib!E103)/(24*Input!$F$58)*100</f>
        <v>0.13030868965713771</v>
      </c>
      <c r="F32" s="6">
        <f>F$11*Loads!$B55*LAFs!F246*(1-Contrib!F103)/(24*Input!$F$58)*100</f>
        <v>2.2527160676834038E-2</v>
      </c>
      <c r="G32" s="6">
        <f>G$11*Loads!$B55*LAFs!G246*(1-Contrib!G103)/(24*Input!$F$58)*100</f>
        <v>7.2477631466966582E-3</v>
      </c>
      <c r="H32" s="6">
        <f>H$11*Loads!$B55*LAFs!H246*(1-Contrib!H103)/(24*Input!$F$58)*100</f>
        <v>0.12761433427354404</v>
      </c>
      <c r="I32" s="6">
        <f>I$11*Loads!$B55*LAFs!I246*(1-Contrib!I103)/(24*Input!$F$58)*100</f>
        <v>9.00391872219862E-3</v>
      </c>
      <c r="J32" s="6">
        <f>J$11*Loads!$B55*LAFs!J246*(1-Contrib!J103)/(24*Input!$F$58)*100</f>
        <v>1.9310346455381079E-2</v>
      </c>
      <c r="K32" s="6">
        <f>K$11*Loads!$B55*LAFs!B246*(1-Contrib!K103)/(24*Input!$F$58)*100</f>
        <v>0.14311038107745289</v>
      </c>
      <c r="L32" s="6">
        <f>L$11*Loads!$B55*LAFs!C246*(1-Contrib!L103)/(24*Input!$F$58)*100</f>
        <v>0.19817946100584566</v>
      </c>
      <c r="M32" s="6">
        <f>M$11*Loads!$B55*LAFs!D246*(1-Contrib!M103)/(24*Input!$F$58)*100</f>
        <v>1.8337714602580796E-2</v>
      </c>
      <c r="N32" s="6">
        <f>N$11*Loads!$B55*LAFs!E246*(1-Contrib!N103)/(24*Input!$F$58)*100</f>
        <v>6.3836339282872551E-2</v>
      </c>
      <c r="O32" s="6">
        <f>O$11*Loads!$B55*LAFs!F246*(1-Contrib!O103)/(24*Input!$F$58)*100</f>
        <v>4.4142918659681035E-2</v>
      </c>
      <c r="P32" s="6">
        <f>P$11*Loads!$B55*LAFs!G246*(1-Contrib!P103)/(24*Input!$F$58)*100</f>
        <v>1.4202296669294602E-2</v>
      </c>
      <c r="Q32" s="6">
        <f>Q$11*Loads!$B55*LAFs!H246*(1-Contrib!Q103)/(24*Input!$F$58)*100</f>
        <v>0.25006565445415457</v>
      </c>
      <c r="R32" s="6">
        <f>R$11*Loads!$B55*LAFs!I246*(1-Contrib!R103)/(24*Input!$F$58)*100</f>
        <v>8.8217786847217372E-2</v>
      </c>
      <c r="S32" s="6">
        <f>S$11*Loads!$B55*LAFs!J246*(1-Contrib!S103)/(24*Input!$F$58)*100</f>
        <v>0.18919717959545904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0.31283619572440502</v>
      </c>
      <c r="D33" s="6">
        <f>D$11*Loads!$B56*LAFs!D247*(1-Contrib!D104)/(24*Input!$F$58)*100</f>
        <v>2.8947000084847501E-2</v>
      </c>
      <c r="E33" s="6">
        <f>E$11*Loads!$B56*LAFs!E247*(1-Contrib!E104)/(24*Input!$F$58)*100</f>
        <v>0.10076885580810604</v>
      </c>
      <c r="F33" s="6">
        <f>F$11*Loads!$B56*LAFs!F247*(1-Contrib!F104)/(24*Input!$F$58)*100</f>
        <v>1.7420451483187663E-2</v>
      </c>
      <c r="G33" s="6">
        <f>G$11*Loads!$B56*LAFs!G247*(1-Contrib!G104)/(24*Input!$F$58)*100</f>
        <v>5.6047589871591917E-3</v>
      </c>
      <c r="H33" s="6">
        <f>H$11*Loads!$B56*LAFs!H247*(1-Contrib!H104)/(24*Input!$F$58)*100</f>
        <v>9.8685287092469945E-2</v>
      </c>
      <c r="I33" s="6">
        <f>I$11*Loads!$B56*LAFs!I247*(1-Contrib!I104)/(24*Input!$F$58)*100</f>
        <v>6.9628095395051848E-3</v>
      </c>
      <c r="J33" s="6">
        <f>J$11*Loads!$B56*LAFs!J247*(1-Contrib!J104)/(24*Input!$F$58)*100</f>
        <v>1.4932860753083945E-2</v>
      </c>
      <c r="K33" s="6">
        <f>K$11*Loads!$B56*LAFs!B247*(1-Contrib!K104)/(24*Input!$F$58)*100</f>
        <v>0.11066851637738834</v>
      </c>
      <c r="L33" s="6">
        <f>L$11*Loads!$B56*LAFs!C247*(1-Contrib!L104)/(24*Input!$F$58)*100</f>
        <v>0.1532539202318067</v>
      </c>
      <c r="M33" s="6">
        <f>M$11*Loads!$B56*LAFs!D247*(1-Contrib!M104)/(24*Input!$F$58)*100</f>
        <v>1.4180715986782597E-2</v>
      </c>
      <c r="N33" s="6">
        <f>N$11*Loads!$B56*LAFs!E247*(1-Contrib!N104)/(24*Input!$F$58)*100</f>
        <v>4.9365202623390537E-2</v>
      </c>
      <c r="O33" s="6">
        <f>O$11*Loads!$B56*LAFs!F247*(1-Contrib!O104)/(24*Input!$F$58)*100</f>
        <v>3.4136107247109429E-2</v>
      </c>
      <c r="P33" s="6">
        <f>P$11*Loads!$B56*LAFs!G247*(1-Contrib!P104)/(24*Input!$F$58)*100</f>
        <v>1.0982760926977834E-2</v>
      </c>
      <c r="Q33" s="6">
        <f>Q$11*Loads!$B56*LAFs!H247*(1-Contrib!Q104)/(24*Input!$F$58)*100</f>
        <v>0.19337796997692469</v>
      </c>
      <c r="R33" s="6">
        <f>R$11*Loads!$B56*LAFs!I247*(1-Contrib!R104)/(24*Input!$F$58)*100</f>
        <v>6.8219590465589106E-2</v>
      </c>
      <c r="S33" s="6">
        <f>S$11*Loads!$B56*LAFs!J247*(1-Contrib!S104)/(24*Input!$F$58)*100</f>
        <v>0.14630784301583105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0.27376343035235373</v>
      </c>
      <c r="D34" s="6">
        <f>D$11*Loads!$B57*LAFs!D248*(1-Contrib!D105)/(24*Input!$F$58)*100</f>
        <v>2.533156377025815E-2</v>
      </c>
      <c r="E34" s="6">
        <f>E$11*Loads!$B57*LAFs!E248*(1-Contrib!E105)/(24*Input!$F$58)*100</f>
        <v>8.8182978874387044E-2</v>
      </c>
      <c r="F34" s="6">
        <f>F$11*Loads!$B57*LAFs!F248*(1-Contrib!F105)/(24*Input!$F$58)*100</f>
        <v>1.5244663569958372E-2</v>
      </c>
      <c r="G34" s="6">
        <f>G$11*Loads!$B57*LAFs!G248*(1-Contrib!G105)/(24*Input!$F$58)*100</f>
        <v>4.9047331082321555E-3</v>
      </c>
      <c r="H34" s="6">
        <f>H$11*Loads!$B57*LAFs!H248*(1-Contrib!H105)/(24*Input!$F$58)*100</f>
        <v>8.635964472455647E-2</v>
      </c>
      <c r="I34" s="6">
        <f>I$11*Loads!$B57*LAFs!I248*(1-Contrib!I105)/(24*Input!$F$58)*100</f>
        <v>6.0931652106659606E-3</v>
      </c>
      <c r="J34" s="6">
        <f>J$11*Loads!$B57*LAFs!J248*(1-Contrib!J105)/(24*Input!$F$58)*100</f>
        <v>1.3067769141201628E-2</v>
      </c>
      <c r="K34" s="6">
        <f>K$11*Loads!$B57*LAFs!B248*(1-Contrib!K105)/(24*Input!$F$58)*100</f>
        <v>9.6846186884876298E-2</v>
      </c>
      <c r="L34" s="6">
        <f>L$11*Loads!$B57*LAFs!C248*(1-Contrib!L105)/(24*Input!$F$58)*100</f>
        <v>0.13411273852264263</v>
      </c>
      <c r="M34" s="6">
        <f>M$11*Loads!$B57*LAFs!D248*(1-Contrib!M105)/(24*Input!$F$58)*100</f>
        <v>1.2409566113040452E-2</v>
      </c>
      <c r="N34" s="6">
        <f>N$11*Loads!$B57*LAFs!E248*(1-Contrib!N105)/(24*Input!$F$58)*100</f>
        <v>4.3199563844984204E-2</v>
      </c>
      <c r="O34" s="6">
        <f>O$11*Loads!$B57*LAFs!F248*(1-Contrib!O105)/(24*Input!$F$58)*100</f>
        <v>2.987255933478122E-2</v>
      </c>
      <c r="P34" s="6">
        <f>P$11*Loads!$B57*LAFs!G248*(1-Contrib!P105)/(24*Input!$F$58)*100</f>
        <v>9.6110307796927683E-3</v>
      </c>
      <c r="Q34" s="6">
        <f>Q$11*Loads!$B57*LAFs!H248*(1-Contrib!Q105)/(24*Input!$F$58)*100</f>
        <v>0.16922535543839379</v>
      </c>
      <c r="R34" s="6">
        <f>R$11*Loads!$B57*LAFs!I248*(1-Contrib!R105)/(24*Input!$F$58)*100</f>
        <v>5.969906730212627E-2</v>
      </c>
      <c r="S34" s="6">
        <f>S$11*Loads!$B57*LAFs!J248*(1-Contrib!S105)/(24*Input!$F$58)*100</f>
        <v>0.12803421579372856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0.268464783313276</v>
      </c>
      <c r="D35" s="6">
        <f>D$11*Loads!$B58*LAFs!D249*(1-Contrib!D106)/(24*Input!$F$58)*100</f>
        <v>2.4841275439220902E-2</v>
      </c>
      <c r="E35" s="6">
        <f>E$11*Loads!$B58*LAFs!E249*(1-Contrib!E106)/(24*Input!$F$58)*100</f>
        <v>8.6476211541334391E-2</v>
      </c>
      <c r="F35" s="6">
        <f>F$11*Loads!$B58*LAFs!F249*(1-Contrib!F106)/(24*Input!$F$58)*100</f>
        <v>1.4949605565378533E-2</v>
      </c>
      <c r="G35" s="6">
        <f>G$11*Loads!$B58*LAFs!G249*(1-Contrib!G106)/(24*Input!$F$58)*100</f>
        <v>4.8098027900083081E-3</v>
      </c>
      <c r="H35" s="6">
        <f>H$11*Loads!$B58*LAFs!H249*(1-Contrib!H106)/(24*Input!$F$58)*100</f>
        <v>8.4688167729887617E-2</v>
      </c>
      <c r="I35" s="6">
        <f>I$11*Loads!$B58*LAFs!I249*(1-Contrib!I106)/(24*Input!$F$58)*100</f>
        <v>5.9752329807821036E-3</v>
      </c>
      <c r="J35" s="6">
        <f>J$11*Loads!$B58*LAFs!J249*(1-Contrib!J106)/(24*Input!$F$58)*100</f>
        <v>0</v>
      </c>
      <c r="K35" s="6">
        <f>K$11*Loads!$B58*LAFs!B249*(1-Contrib!K106)/(24*Input!$F$58)*100</f>
        <v>9.4971744558072266E-2</v>
      </c>
      <c r="L35" s="6">
        <f>L$11*Loads!$B58*LAFs!C249*(1-Contrib!L106)/(24*Input!$F$58)*100</f>
        <v>0.13151700809962374</v>
      </c>
      <c r="M35" s="6">
        <f>M$11*Loads!$B58*LAFs!D249*(1-Contrib!M106)/(24*Input!$F$58)*100</f>
        <v>1.2169380962465479E-2</v>
      </c>
      <c r="N35" s="6">
        <f>N$11*Loads!$B58*LAFs!E249*(1-Contrib!N106)/(24*Input!$F$58)*100</f>
        <v>4.2363443254436119E-2</v>
      </c>
      <c r="O35" s="6">
        <f>O$11*Loads!$B58*LAFs!F249*(1-Contrib!O106)/(24*Input!$F$58)*100</f>
        <v>2.9294380767011265E-2</v>
      </c>
      <c r="P35" s="6">
        <f>P$11*Loads!$B58*LAFs!G249*(1-Contrib!P106)/(24*Input!$F$58)*100</f>
        <v>9.4250108291180704E-3</v>
      </c>
      <c r="Q35" s="6">
        <f>Q$11*Loads!$B58*LAFs!H249*(1-Contrib!Q106)/(24*Input!$F$58)*100</f>
        <v>0.16595002597829583</v>
      </c>
      <c r="R35" s="6">
        <f>R$11*Loads!$B58*LAFs!I249*(1-Contrib!R106)/(24*Input!$F$58)*100</f>
        <v>5.8543601483375438E-2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0.23343971005228453</v>
      </c>
      <c r="D36" s="6">
        <f>D$11*Loads!$B59*LAFs!D250*(1-Contrib!D107)/(24*Input!$F$58)*100</f>
        <v>1.3824240338517778E-2</v>
      </c>
      <c r="E36" s="6">
        <f>E$11*Loads!$B59*LAFs!E250*(1-Contrib!E107)/(24*Input!$F$58)*100</f>
        <v>4.8124257340846313E-2</v>
      </c>
      <c r="F36" s="6">
        <f>F$11*Loads!$B59*LAFs!F250*(1-Contrib!F107)/(24*Input!$F$58)*100</f>
        <v>4.6797176016268429E-3</v>
      </c>
      <c r="G36" s="6">
        <f>G$11*Loads!$B59*LAFs!G250*(1-Contrib!G107)/(24*Input!$F$58)*100</f>
        <v>1.5056262640723286E-3</v>
      </c>
      <c r="H36" s="6">
        <f>H$11*Loads!$B59*LAFs!H250*(1-Contrib!H107)/(24*Input!$F$58)*100</f>
        <v>2.6510178308175755E-2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8.2581321241398262E-2</v>
      </c>
      <c r="L36" s="6">
        <f>L$11*Loads!$B59*LAFs!C250*(1-Contrib!L107)/(24*Input!$F$58)*100</f>
        <v>0.11435873211680912</v>
      </c>
      <c r="M36" s="6">
        <f>M$11*Loads!$B59*LAFs!D250*(1-Contrib!M107)/(24*Input!$F$58)*100</f>
        <v>1.058171104728748E-2</v>
      </c>
      <c r="N36" s="6">
        <f>N$11*Loads!$B59*LAFs!E250*(1-Contrib!N107)/(24*Input!$F$58)*100</f>
        <v>3.6836525774749301E-2</v>
      </c>
      <c r="O36" s="6">
        <f>O$11*Loads!$B59*LAFs!F250*(1-Contrib!O107)/(24*Input!$F$58)*100</f>
        <v>2.5472509533708207E-2</v>
      </c>
      <c r="P36" s="6">
        <f>P$11*Loads!$B59*LAFs!G250*(1-Contrib!P107)/(24*Input!$F$58)*100</f>
        <v>8.1953832753607295E-3</v>
      </c>
      <c r="Q36" s="6">
        <f>Q$11*Loads!$B59*LAFs!H250*(1-Contrib!Q107)/(24*Input!$F$58)*100</f>
        <v>0.14429947000660012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0.21031670052486695</v>
      </c>
      <c r="D37" s="6">
        <f>D$11*Loads!$B60*LAFs!D251*(1-Contrib!D108)/(24*Input!$F$58)*100</f>
        <v>1.9460783730094529E-2</v>
      </c>
      <c r="E37" s="6">
        <f>E$11*Loads!$B60*LAFs!E251*(1-Contrib!E108)/(24*Input!$F$58)*100</f>
        <v>6.774591162685463E-2</v>
      </c>
      <c r="F37" s="6">
        <f>F$11*Loads!$B60*LAFs!F251*(1-Contrib!F108)/(24*Input!$F$58)*100</f>
        <v>1.1711598362566753E-2</v>
      </c>
      <c r="G37" s="6">
        <f>G$11*Loads!$B60*LAFs!G251*(1-Contrib!G108)/(24*Input!$F$58)*100</f>
        <v>3.768024395920173E-3</v>
      </c>
      <c r="H37" s="6">
        <f>H$11*Loads!$B60*LAFs!H251*(1-Contrib!H108)/(24*Input!$F$58)*100</f>
        <v>6.6345148852027053E-2</v>
      </c>
      <c r="I37" s="6">
        <f>I$11*Loads!$B60*LAFs!I251*(1-Contrib!I108)/(24*Input!$F$58)*100</f>
        <v>4.6810284383520216E-3</v>
      </c>
      <c r="J37" s="6">
        <f>J$11*Loads!$B60*LAFs!J251*(1-Contrib!J108)/(24*Input!$F$58)*100</f>
        <v>1.0039215557245339E-2</v>
      </c>
      <c r="K37" s="6">
        <f>K$11*Loads!$B60*LAFs!B251*(1-Contrib!K108)/(24*Input!$F$58)*100</f>
        <v>7.440135615566415E-2</v>
      </c>
      <c r="L37" s="6">
        <f>L$11*Loads!$B60*LAFs!C251*(1-Contrib!L108)/(24*Input!$F$58)*100</f>
        <v>0.10303110473204191</v>
      </c>
      <c r="M37" s="6">
        <f>M$11*Loads!$B60*LAFs!D251*(1-Contrib!M108)/(24*Input!$F$58)*100</f>
        <v>9.533556021272387E-3</v>
      </c>
      <c r="N37" s="6">
        <f>N$11*Loads!$B60*LAFs!E251*(1-Contrib!N108)/(24*Input!$F$58)*100</f>
        <v>3.3187740671924613E-2</v>
      </c>
      <c r="O37" s="6">
        <f>O$11*Loads!$B60*LAFs!F251*(1-Contrib!O108)/(24*Input!$F$58)*100</f>
        <v>2.2949369488241011E-2</v>
      </c>
      <c r="P37" s="6">
        <f>P$11*Loads!$B60*LAFs!G251*(1-Contrib!P108)/(24*Input!$F$58)*100</f>
        <v>7.3836022569788908E-3</v>
      </c>
      <c r="Q37" s="6">
        <f>Q$11*Loads!$B60*LAFs!H251*(1-Contrib!Q108)/(24*Input!$F$58)*100</f>
        <v>0.130006109125469</v>
      </c>
      <c r="R37" s="6">
        <f>R$11*Loads!$B60*LAFs!I251*(1-Contrib!R108)/(24*Input!$F$58)*100</f>
        <v>4.5863360359106542E-2</v>
      </c>
      <c r="S37" s="6">
        <f>S$11*Loads!$B60*LAFs!J251*(1-Contrib!S108)/(24*Input!$F$58)*100</f>
        <v>9.8361325270390612E-2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0.44183152455992492</v>
      </c>
      <c r="D38" s="6">
        <f>D$11*Loads!$B61*LAFs!D252*(1-Contrib!D109)/(24*Input!$F$58)*100</f>
        <v>4.0883047913648725E-2</v>
      </c>
      <c r="E38" s="6">
        <f>E$11*Loads!$B61*LAFs!E252*(1-Contrib!E109)/(24*Input!$F$58)*100</f>
        <v>0.14232003137219265</v>
      </c>
      <c r="F38" s="6">
        <f>F$11*Loads!$B61*LAFs!F252*(1-Contrib!F109)/(24*Input!$F$58)*100</f>
        <v>2.4603625611531361E-2</v>
      </c>
      <c r="G38" s="6">
        <f>G$11*Loads!$B61*LAFs!G252*(1-Contrib!G109)/(24*Input!$F$58)*100</f>
        <v>7.9158334039742938E-3</v>
      </c>
      <c r="H38" s="6">
        <f>H$11*Loads!$B61*LAFs!H252*(1-Contrib!H109)/(24*Input!$F$58)*100</f>
        <v>0.13937732092264529</v>
      </c>
      <c r="I38" s="6">
        <f>I$11*Loads!$B61*LAFs!I252*(1-Contrib!I109)/(24*Input!$F$58)*100</f>
        <v>9.8338644827727292E-3</v>
      </c>
      <c r="J38" s="6">
        <f>J$11*Loads!$B61*LAFs!J252*(1-Contrib!J109)/(24*Input!$F$58)*100</f>
        <v>2.1090298126462726E-2</v>
      </c>
      <c r="K38" s="6">
        <f>K$11*Loads!$B61*LAFs!B252*(1-Contrib!K109)/(24*Input!$F$58)*100</f>
        <v>0.15630173228062927</v>
      </c>
      <c r="L38" s="6">
        <f>L$11*Loads!$B61*LAFs!C252*(1-Contrib!L109)/(24*Input!$F$58)*100</f>
        <v>0.2164468630748084</v>
      </c>
      <c r="M38" s="6">
        <f>M$11*Loads!$B61*LAFs!D252*(1-Contrib!M109)/(24*Input!$F$58)*100</f>
        <v>2.0028012900754854E-2</v>
      </c>
      <c r="N38" s="6">
        <f>N$11*Loads!$B61*LAFs!E252*(1-Contrib!N109)/(24*Input!$F$58)*100</f>
        <v>6.9720521580939027E-2</v>
      </c>
      <c r="O38" s="6">
        <f>O$11*Loads!$B61*LAFs!F252*(1-Contrib!O109)/(24*Input!$F$58)*100</f>
        <v>4.8211839018840373E-2</v>
      </c>
      <c r="P38" s="6">
        <f>P$11*Loads!$B61*LAFs!G252*(1-Contrib!P109)/(24*Input!$F$58)*100</f>
        <v>1.5511408432158072E-2</v>
      </c>
      <c r="Q38" s="6">
        <f>Q$11*Loads!$B61*LAFs!H252*(1-Contrib!Q109)/(24*Input!$F$58)*100</f>
        <v>0.27311572145084295</v>
      </c>
      <c r="R38" s="6">
        <f>R$11*Loads!$B61*LAFs!I252*(1-Contrib!R109)/(24*Input!$F$58)*100</f>
        <v>9.634935494107065E-2</v>
      </c>
      <c r="S38" s="6">
        <f>S$11*Loads!$B61*LAFs!J252*(1-Contrib!S109)/(24*Input!$F$58)*100</f>
        <v>0.2066366303460192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0.64354627375821161</v>
      </c>
      <c r="D39" s="6">
        <f>D$11*Loads!$B62*LAFs!D253*(1-Contrib!D110)/(24*Input!$F$58)*100</f>
        <v>5.9547885748787638E-2</v>
      </c>
      <c r="E39" s="6">
        <f>E$11*Loads!$B62*LAFs!E253*(1-Contrib!E110)/(24*Input!$F$58)*100</f>
        <v>0.20729513576911882</v>
      </c>
      <c r="F39" s="6">
        <f>F$11*Loads!$B62*LAFs!F253*(1-Contrib!F110)/(24*Input!$F$58)*100</f>
        <v>3.5836219697120385E-2</v>
      </c>
      <c r="G39" s="6">
        <f>G$11*Loads!$B62*LAFs!G253*(1-Contrib!G110)/(24*Input!$F$58)*100</f>
        <v>1.1529745633004325E-2</v>
      </c>
      <c r="H39" s="6">
        <f>H$11*Loads!$B62*LAFs!H253*(1-Contrib!H110)/(24*Input!$F$58)*100</f>
        <v>0.20300895373074612</v>
      </c>
      <c r="I39" s="6">
        <f>I$11*Loads!$B62*LAFs!I253*(1-Contrib!I110)/(24*Input!$F$58)*100</f>
        <v>1.4323438896387037E-2</v>
      </c>
      <c r="J39" s="6">
        <f>J$11*Loads!$B62*LAFs!J253*(1-Contrib!J110)/(24*Input!$F$58)*100</f>
        <v>3.0718909849752143E-2</v>
      </c>
      <c r="K39" s="6">
        <f>K$11*Loads!$B62*LAFs!B253*(1-Contrib!K110)/(24*Input!$F$58)*100</f>
        <v>0.22766007357972046</v>
      </c>
      <c r="L39" s="6">
        <f>L$11*Loads!$B62*LAFs!C253*(1-Contrib!L110)/(24*Input!$F$58)*100</f>
        <v>0.31526399646830694</v>
      </c>
      <c r="M39" s="6">
        <f>M$11*Loads!$B62*LAFs!D253*(1-Contrib!M110)/(24*Input!$F$58)*100</f>
        <v>2.9171646558945503E-2</v>
      </c>
      <c r="N39" s="6">
        <f>N$11*Loads!$B62*LAFs!E253*(1-Contrib!N110)/(24*Input!$F$58)*100</f>
        <v>0.10155088393156715</v>
      </c>
      <c r="O39" s="6">
        <f>O$11*Loads!$B62*LAFs!F253*(1-Contrib!O110)/(24*Input!$F$58)*100</f>
        <v>7.0222579483228798E-2</v>
      </c>
      <c r="P39" s="6">
        <f>P$11*Loads!$B62*LAFs!G253*(1-Contrib!P110)/(24*Input!$F$58)*100</f>
        <v>2.2593021417382241E-2</v>
      </c>
      <c r="Q39" s="6">
        <f>Q$11*Loads!$B62*LAFs!H253*(1-Contrib!Q110)/(24*Input!$F$58)*100</f>
        <v>0.39780458177930966</v>
      </c>
      <c r="R39" s="6">
        <f>R$11*Loads!$B62*LAFs!I253*(1-Contrib!R110)/(24*Input!$F$58)*100</f>
        <v>0.14033690423763251</v>
      </c>
      <c r="S39" s="6">
        <f>S$11*Loads!$B62*LAFs!J253*(1-Contrib!S110)/(24*Input!$F$58)*100</f>
        <v>0.30097497821954927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0</v>
      </c>
      <c r="D40" s="6">
        <f>D$11*Loads!$B63*LAFs!D254*(1-Contrib!D111)/(24*Input!$F$58)*100</f>
        <v>0</v>
      </c>
      <c r="E40" s="6">
        <f>E$11*Loads!$B63*LAFs!E254*(1-Contrib!E111)/(24*Input!$F$58)*100</f>
        <v>0</v>
      </c>
      <c r="F40" s="6">
        <f>F$11*Loads!$B63*LAFs!F254*(1-Contrib!F111)/(24*Input!$F$58)*100</f>
        <v>0</v>
      </c>
      <c r="G40" s="6">
        <f>G$11*Loads!$B63*LAFs!G254*(1-Contrib!G111)/(24*Input!$F$58)*100</f>
        <v>0</v>
      </c>
      <c r="H40" s="6">
        <f>H$11*Loads!$B63*LAFs!H254*(1-Contrib!H111)/(24*Input!$F$58)*100</f>
        <v>0</v>
      </c>
      <c r="I40" s="6">
        <f>I$11*Loads!$B63*LAFs!I254*(1-Contrib!I111)/(24*Input!$F$58)*100</f>
        <v>0</v>
      </c>
      <c r="J40" s="6">
        <f>J$11*Loads!$B63*LAFs!J254*(1-Contrib!J111)/(24*Input!$F$58)*100</f>
        <v>0</v>
      </c>
      <c r="K40" s="6">
        <f>K$11*Loads!$B63*LAFs!B254*(1-Contrib!K111)/(24*Input!$F$58)*100</f>
        <v>0</v>
      </c>
      <c r="L40" s="6">
        <f>L$11*Loads!$B63*LAFs!C254*(1-Contrib!L111)/(24*Input!$F$58)*100</f>
        <v>0</v>
      </c>
      <c r="M40" s="6">
        <f>M$11*Loads!$B63*LAFs!D254*(1-Contrib!M111)/(24*Input!$F$58)*100</f>
        <v>0</v>
      </c>
      <c r="N40" s="6">
        <f>N$11*Loads!$B63*LAFs!E254*(1-Contrib!N111)/(24*Input!$F$58)*100</f>
        <v>0</v>
      </c>
      <c r="O40" s="6">
        <f>O$11*Loads!$B63*LAFs!F254*(1-Contrib!O111)/(24*Input!$F$58)*100</f>
        <v>0</v>
      </c>
      <c r="P40" s="6">
        <f>P$11*Loads!$B63*LAFs!G254*(1-Contrib!P111)/(24*Input!$F$58)*100</f>
        <v>0</v>
      </c>
      <c r="Q40" s="6">
        <f>Q$11*Loads!$B63*LAFs!H254*(1-Contrib!Q111)/(24*Input!$F$58)*100</f>
        <v>0</v>
      </c>
      <c r="R40" s="6">
        <f>R$11*Loads!$B63*LAFs!I254*(1-Contrib!R111)/(24*Input!$F$58)*100</f>
        <v>0</v>
      </c>
      <c r="S40" s="6">
        <f>S$11*Loads!$B63*LAFs!J254*(1-Contrib!S111)/(24*Input!$F$58)*100</f>
        <v>0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0.43410977182075172</v>
      </c>
      <c r="D41" s="6">
        <f>D$11*Loads!$B64*LAFs!D255*(1-Contrib!D112)/(24*Input!$F$58)*100</f>
        <v>4.0168547544922439E-2</v>
      </c>
      <c r="E41" s="6">
        <f>E$11*Loads!$B64*LAFs!E255*(1-Contrib!E112)/(24*Input!$F$58)*100</f>
        <v>0.13983274825408101</v>
      </c>
      <c r="F41" s="6">
        <f>F$11*Loads!$B64*LAFs!F255*(1-Contrib!F112)/(24*Input!$F$58)*100</f>
        <v>2.4173635665366566E-2</v>
      </c>
      <c r="G41" s="6">
        <f>G$11*Loads!$B64*LAFs!G255*(1-Contrib!G112)/(24*Input!$F$58)*100</f>
        <v>7.7774908347543687E-3</v>
      </c>
      <c r="H41" s="6">
        <f>H$11*Loads!$B64*LAFs!H255*(1-Contrib!H112)/(24*Input!$F$58)*100</f>
        <v>0.13694146664383389</v>
      </c>
      <c r="I41" s="6">
        <f>I$11*Loads!$B64*LAFs!I255*(1-Contrib!I112)/(24*Input!$F$58)*100</f>
        <v>9.6620010783175104E-3</v>
      </c>
      <c r="J41" s="6">
        <f>J$11*Loads!$B64*LAFs!J255*(1-Contrib!J112)/(24*Input!$F$58)*100</f>
        <v>2.07217095168333E-2</v>
      </c>
      <c r="K41" s="6">
        <f>K$11*Loads!$B64*LAFs!B255*(1-Contrib!K112)/(24*Input!$F$58)*100</f>
        <v>0.15357009530525143</v>
      </c>
      <c r="L41" s="6">
        <f>L$11*Loads!$B64*LAFs!C255*(1-Contrib!L112)/(24*Input!$F$58)*100</f>
        <v>0.21266408827281111</v>
      </c>
      <c r="M41" s="6">
        <f>M$11*Loads!$B64*LAFs!D255*(1-Contrib!M112)/(24*Input!$F$58)*100</f>
        <v>1.9677989521072661E-2</v>
      </c>
      <c r="N41" s="6">
        <f>N$11*Loads!$B64*LAFs!E255*(1-Contrib!N112)/(24*Input!$F$58)*100</f>
        <v>6.850203761461178E-2</v>
      </c>
      <c r="O41" s="6">
        <f>O$11*Loads!$B64*LAFs!F255*(1-Contrib!O112)/(24*Input!$F$58)*100</f>
        <v>4.7369255637369115E-2</v>
      </c>
      <c r="P41" s="6">
        <f>P$11*Loads!$B64*LAFs!G255*(1-Contrib!P112)/(24*Input!$F$58)*100</f>
        <v>1.5240320350182142E-2</v>
      </c>
      <c r="Q41" s="6">
        <f>Q$11*Loads!$B64*LAFs!H255*(1-Contrib!Q112)/(24*Input!$F$58)*100</f>
        <v>0.26834256255883127</v>
      </c>
      <c r="R41" s="6">
        <f>R$11*Loads!$B64*LAFs!I255*(1-Contrib!R112)/(24*Input!$F$58)*100</f>
        <v>9.4665487099873019E-2</v>
      </c>
      <c r="S41" s="6">
        <f>S$11*Loads!$B64*LAFs!J255*(1-Contrib!S112)/(24*Input!$F$58)*100</f>
        <v>0.20302530594363041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-0.21031670052486695</v>
      </c>
      <c r="D42" s="6">
        <f>D$11*Loads!$B65*LAFs!D256*(1-Contrib!D113)/(24*Input!$F$58)*100</f>
        <v>-1.9460783730094529E-2</v>
      </c>
      <c r="E42" s="6">
        <f>E$11*Loads!$B65*LAFs!E256*(1-Contrib!E113)/(24*Input!$F$58)*100</f>
        <v>-6.774591162685463E-2</v>
      </c>
      <c r="F42" s="6">
        <f>F$11*Loads!$B65*LAFs!F256*(1-Contrib!F113)/(24*Input!$F$58)*100</f>
        <v>-1.1711598362566753E-2</v>
      </c>
      <c r="G42" s="6">
        <f>G$11*Loads!$B65*LAFs!G256*(1-Contrib!G113)/(24*Input!$F$58)*100</f>
        <v>-3.768024395920173E-3</v>
      </c>
      <c r="H42" s="6">
        <f>H$11*Loads!$B65*LAFs!H256*(1-Contrib!H113)/(24*Input!$F$58)*100</f>
        <v>-6.6345148852027053E-2</v>
      </c>
      <c r="I42" s="6">
        <f>I$11*Loads!$B65*LAFs!I256*(1-Contrib!I113)/(24*Input!$F$58)*100</f>
        <v>-4.6810284383520216E-3</v>
      </c>
      <c r="J42" s="6">
        <f>J$11*Loads!$B65*LAFs!J256*(1-Contrib!J113)/(24*Input!$F$58)*100</f>
        <v>0</v>
      </c>
      <c r="K42" s="6">
        <f>K$11*Loads!$B65*LAFs!B256*(1-Contrib!K113)/(24*Input!$F$58)*100</f>
        <v>-7.440135615566415E-2</v>
      </c>
      <c r="L42" s="6">
        <f>L$11*Loads!$B65*LAFs!C256*(1-Contrib!L113)/(24*Input!$F$58)*100</f>
        <v>-0.10303110473204191</v>
      </c>
      <c r="M42" s="6">
        <f>M$11*Loads!$B65*LAFs!D256*(1-Contrib!M113)/(24*Input!$F$58)*100</f>
        <v>-9.533556021272387E-3</v>
      </c>
      <c r="N42" s="6">
        <f>N$11*Loads!$B65*LAFs!E256*(1-Contrib!N113)/(24*Input!$F$58)*100</f>
        <v>-3.3187740671924613E-2</v>
      </c>
      <c r="O42" s="6">
        <f>O$11*Loads!$B65*LAFs!F256*(1-Contrib!O113)/(24*Input!$F$58)*100</f>
        <v>-2.2949369488241011E-2</v>
      </c>
      <c r="P42" s="6">
        <f>P$11*Loads!$B65*LAFs!G256*(1-Contrib!P113)/(24*Input!$F$58)*100</f>
        <v>-7.3836022569788908E-3</v>
      </c>
      <c r="Q42" s="6">
        <f>Q$11*Loads!$B65*LAFs!H256*(1-Contrib!Q113)/(24*Input!$F$58)*100</f>
        <v>-0.130006109125469</v>
      </c>
      <c r="R42" s="6">
        <f>R$11*Loads!$B65*LAFs!I256*(1-Contrib!R113)/(24*Input!$F$58)*100</f>
        <v>-4.5863360359106542E-2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-0.20624605470825666</v>
      </c>
      <c r="D43" s="6">
        <f>D$11*Loads!$B66*LAFs!D257*(1-Contrib!D114)/(24*Input!$F$58)*100</f>
        <v>-1.9084123399834639E-2</v>
      </c>
      <c r="E43" s="6">
        <f>E$11*Loads!$B66*LAFs!E257*(1-Contrib!E114)/(24*Input!$F$58)*100</f>
        <v>-6.6434700434076774E-2</v>
      </c>
      <c r="F43" s="6">
        <f>F$11*Loads!$B66*LAFs!F257*(1-Contrib!F114)/(24*Input!$F$58)*100</f>
        <v>-1.1484922265226755E-2</v>
      </c>
      <c r="G43" s="6">
        <f>G$11*Loads!$B66*LAFs!G257*(1-Contrib!G114)/(24*Input!$F$58)*100</f>
        <v>-3.6950948914830093E-3</v>
      </c>
      <c r="H43" s="6">
        <f>H$11*Loads!$B66*LAFs!H257*(1-Contrib!H114)/(24*Input!$F$58)*100</f>
        <v>-6.5061049196826523E-2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-7.2961329907490005E-2</v>
      </c>
      <c r="L43" s="6">
        <f>L$11*Loads!$B66*LAFs!C257*(1-Contrib!L114)/(24*Input!$F$58)*100</f>
        <v>-0.10103695431787336</v>
      </c>
      <c r="M43" s="6">
        <f>M$11*Loads!$B66*LAFs!D257*(1-Contrib!M114)/(24*Input!$F$58)*100</f>
        <v>-9.3490355821509875E-3</v>
      </c>
      <c r="N43" s="6">
        <f>N$11*Loads!$B66*LAFs!E257*(1-Contrib!N114)/(24*Input!$F$58)*100</f>
        <v>-3.254539730408091E-2</v>
      </c>
      <c r="O43" s="6">
        <f>O$11*Loads!$B66*LAFs!F257*(1-Contrib!O114)/(24*Input!$F$58)*100</f>
        <v>-2.250518814330732E-2</v>
      </c>
      <c r="P43" s="6">
        <f>P$11*Loads!$B66*LAFs!G257*(1-Contrib!P114)/(24*Input!$F$58)*100</f>
        <v>-7.2406938261986549E-3</v>
      </c>
      <c r="Q43" s="6">
        <f>Q$11*Loads!$B66*LAFs!H257*(1-Contrib!Q114)/(24*Input!$F$58)*100</f>
        <v>-0.12748986185207281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-0.21031670052486695</v>
      </c>
      <c r="D44" s="6">
        <f>D$11*Loads!$B67*LAFs!D258*(1-Contrib!D115)/(24*Input!$F$58)*100</f>
        <v>-1.9460783730094529E-2</v>
      </c>
      <c r="E44" s="6">
        <f>E$11*Loads!$B67*LAFs!E258*(1-Contrib!E115)/(24*Input!$F$58)*100</f>
        <v>-6.774591162685463E-2</v>
      </c>
      <c r="F44" s="6">
        <f>F$11*Loads!$B67*LAFs!F258*(1-Contrib!F115)/(24*Input!$F$58)*100</f>
        <v>-1.1711598362566753E-2</v>
      </c>
      <c r="G44" s="6">
        <f>G$11*Loads!$B67*LAFs!G258*(1-Contrib!G115)/(24*Input!$F$58)*100</f>
        <v>-3.768024395920173E-3</v>
      </c>
      <c r="H44" s="6">
        <f>H$11*Loads!$B67*LAFs!H258*(1-Contrib!H115)/(24*Input!$F$58)*100</f>
        <v>-6.6345148852027053E-2</v>
      </c>
      <c r="I44" s="6">
        <f>I$11*Loads!$B67*LAFs!I258*(1-Contrib!I115)/(24*Input!$F$58)*100</f>
        <v>-4.6810284383520216E-3</v>
      </c>
      <c r="J44" s="6">
        <f>J$11*Loads!$B67*LAFs!J258*(1-Contrib!J115)/(24*Input!$F$58)*100</f>
        <v>0</v>
      </c>
      <c r="K44" s="6">
        <f>K$11*Loads!$B67*LAFs!B258*(1-Contrib!K115)/(24*Input!$F$58)*100</f>
        <v>-7.440135615566415E-2</v>
      </c>
      <c r="L44" s="6">
        <f>L$11*Loads!$B67*LAFs!C258*(1-Contrib!L115)/(24*Input!$F$58)*100</f>
        <v>-0.10303110473204191</v>
      </c>
      <c r="M44" s="6">
        <f>M$11*Loads!$B67*LAFs!D258*(1-Contrib!M115)/(24*Input!$F$58)*100</f>
        <v>-9.533556021272387E-3</v>
      </c>
      <c r="N44" s="6">
        <f>N$11*Loads!$B67*LAFs!E258*(1-Contrib!N115)/(24*Input!$F$58)*100</f>
        <v>-3.3187740671924613E-2</v>
      </c>
      <c r="O44" s="6">
        <f>O$11*Loads!$B67*LAFs!F258*(1-Contrib!O115)/(24*Input!$F$58)*100</f>
        <v>-2.2949369488241011E-2</v>
      </c>
      <c r="P44" s="6">
        <f>P$11*Loads!$B67*LAFs!G258*(1-Contrib!P115)/(24*Input!$F$58)*100</f>
        <v>-7.3836022569788908E-3</v>
      </c>
      <c r="Q44" s="6">
        <f>Q$11*Loads!$B67*LAFs!H258*(1-Contrib!Q115)/(24*Input!$F$58)*100</f>
        <v>-0.130006109125469</v>
      </c>
      <c r="R44" s="6">
        <f>R$11*Loads!$B67*LAFs!I258*(1-Contrib!R115)/(24*Input!$F$58)*100</f>
        <v>-4.5863360359106542E-2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-0.21031670052486695</v>
      </c>
      <c r="D45" s="6">
        <f>D$11*Loads!$B68*LAFs!D259*(1-Contrib!D116)/(24*Input!$F$58)*100</f>
        <v>-1.9460783730094529E-2</v>
      </c>
      <c r="E45" s="6">
        <f>E$11*Loads!$B68*LAFs!E259*(1-Contrib!E116)/(24*Input!$F$58)*100</f>
        <v>-6.774591162685463E-2</v>
      </c>
      <c r="F45" s="6">
        <f>F$11*Loads!$B68*LAFs!F259*(1-Contrib!F116)/(24*Input!$F$58)*100</f>
        <v>-1.1711598362566753E-2</v>
      </c>
      <c r="G45" s="6">
        <f>G$11*Loads!$B68*LAFs!G259*(1-Contrib!G116)/(24*Input!$F$58)*100</f>
        <v>-3.768024395920173E-3</v>
      </c>
      <c r="H45" s="6">
        <f>H$11*Loads!$B68*LAFs!H259*(1-Contrib!H116)/(24*Input!$F$58)*100</f>
        <v>-6.6345148852027053E-2</v>
      </c>
      <c r="I45" s="6">
        <f>I$11*Loads!$B68*LAFs!I259*(1-Contrib!I116)/(24*Input!$F$58)*100</f>
        <v>-4.6810284383520216E-3</v>
      </c>
      <c r="J45" s="6">
        <f>J$11*Loads!$B68*LAFs!J259*(1-Contrib!J116)/(24*Input!$F$58)*100</f>
        <v>0</v>
      </c>
      <c r="K45" s="6">
        <f>K$11*Loads!$B68*LAFs!B259*(1-Contrib!K116)/(24*Input!$F$58)*100</f>
        <v>-7.440135615566415E-2</v>
      </c>
      <c r="L45" s="6">
        <f>L$11*Loads!$B68*LAFs!C259*(1-Contrib!L116)/(24*Input!$F$58)*100</f>
        <v>-0.10303110473204191</v>
      </c>
      <c r="M45" s="6">
        <f>M$11*Loads!$B68*LAFs!D259*(1-Contrib!M116)/(24*Input!$F$58)*100</f>
        <v>-9.533556021272387E-3</v>
      </c>
      <c r="N45" s="6">
        <f>N$11*Loads!$B68*LAFs!E259*(1-Contrib!N116)/(24*Input!$F$58)*100</f>
        <v>-3.3187740671924613E-2</v>
      </c>
      <c r="O45" s="6">
        <f>O$11*Loads!$B68*LAFs!F259*(1-Contrib!O116)/(24*Input!$F$58)*100</f>
        <v>-2.2949369488241011E-2</v>
      </c>
      <c r="P45" s="6">
        <f>P$11*Loads!$B68*LAFs!G259*(1-Contrib!P116)/(24*Input!$F$58)*100</f>
        <v>-7.3836022569788908E-3</v>
      </c>
      <c r="Q45" s="6">
        <f>Q$11*Loads!$B68*LAFs!H259*(1-Contrib!Q116)/(24*Input!$F$58)*100</f>
        <v>-0.130006109125469</v>
      </c>
      <c r="R45" s="6">
        <f>R$11*Loads!$B68*LAFs!I259*(1-Contrib!R116)/(24*Input!$F$58)*100</f>
        <v>-4.5863360359106542E-2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-0.20624605470825666</v>
      </c>
      <c r="D46" s="6">
        <f>D$11*Loads!$B69*LAFs!D260*(1-Contrib!D117)/(24*Input!$F$58)*100</f>
        <v>-1.9084123399834639E-2</v>
      </c>
      <c r="E46" s="6">
        <f>E$11*Loads!$B69*LAFs!E260*(1-Contrib!E117)/(24*Input!$F$58)*100</f>
        <v>-6.6434700434076774E-2</v>
      </c>
      <c r="F46" s="6">
        <f>F$11*Loads!$B69*LAFs!F260*(1-Contrib!F117)/(24*Input!$F$58)*100</f>
        <v>-1.1484922265226755E-2</v>
      </c>
      <c r="G46" s="6">
        <f>G$11*Loads!$B69*LAFs!G260*(1-Contrib!G117)/(24*Input!$F$58)*100</f>
        <v>-3.6950948914830093E-3</v>
      </c>
      <c r="H46" s="6">
        <f>H$11*Loads!$B69*LAFs!H260*(1-Contrib!H117)/(24*Input!$F$58)*100</f>
        <v>-6.5061049196826523E-2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-7.2961329907490005E-2</v>
      </c>
      <c r="L46" s="6">
        <f>L$11*Loads!$B69*LAFs!C260*(1-Contrib!L117)/(24*Input!$F$58)*100</f>
        <v>-0.10103695431787336</v>
      </c>
      <c r="M46" s="6">
        <f>M$11*Loads!$B69*LAFs!D260*(1-Contrib!M117)/(24*Input!$F$58)*100</f>
        <v>-9.3490355821509875E-3</v>
      </c>
      <c r="N46" s="6">
        <f>N$11*Loads!$B69*LAFs!E260*(1-Contrib!N117)/(24*Input!$F$58)*100</f>
        <v>-3.254539730408091E-2</v>
      </c>
      <c r="O46" s="6">
        <f>O$11*Loads!$B69*LAFs!F260*(1-Contrib!O117)/(24*Input!$F$58)*100</f>
        <v>-2.250518814330732E-2</v>
      </c>
      <c r="P46" s="6">
        <f>P$11*Loads!$B69*LAFs!G260*(1-Contrib!P117)/(24*Input!$F$58)*100</f>
        <v>-7.2406938261986549E-3</v>
      </c>
      <c r="Q46" s="6">
        <f>Q$11*Loads!$B69*LAFs!H260*(1-Contrib!Q117)/(24*Input!$F$58)*100</f>
        <v>-0.12748986185207281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-0.20624605470825666</v>
      </c>
      <c r="D47" s="6">
        <f>D$11*Loads!$B70*LAFs!D261*(1-Contrib!D118)/(24*Input!$F$58)*100</f>
        <v>-1.9084123399834639E-2</v>
      </c>
      <c r="E47" s="6">
        <f>E$11*Loads!$B70*LAFs!E261*(1-Contrib!E118)/(24*Input!$F$58)*100</f>
        <v>-6.6434700434076774E-2</v>
      </c>
      <c r="F47" s="6">
        <f>F$11*Loads!$B70*LAFs!F261*(1-Contrib!F118)/(24*Input!$F$58)*100</f>
        <v>-1.1484922265226755E-2</v>
      </c>
      <c r="G47" s="6">
        <f>G$11*Loads!$B70*LAFs!G261*(1-Contrib!G118)/(24*Input!$F$58)*100</f>
        <v>-3.6950948914830093E-3</v>
      </c>
      <c r="H47" s="6">
        <f>H$11*Loads!$B70*LAFs!H261*(1-Contrib!H118)/(24*Input!$F$58)*100</f>
        <v>-6.5061049196826523E-2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-7.2961329907490005E-2</v>
      </c>
      <c r="L47" s="6">
        <f>L$11*Loads!$B70*LAFs!C261*(1-Contrib!L118)/(24*Input!$F$58)*100</f>
        <v>-0.10103695431787336</v>
      </c>
      <c r="M47" s="6">
        <f>M$11*Loads!$B70*LAFs!D261*(1-Contrib!M118)/(24*Input!$F$58)*100</f>
        <v>-9.3490355821509875E-3</v>
      </c>
      <c r="N47" s="6">
        <f>N$11*Loads!$B70*LAFs!E261*(1-Contrib!N118)/(24*Input!$F$58)*100</f>
        <v>-3.254539730408091E-2</v>
      </c>
      <c r="O47" s="6">
        <f>O$11*Loads!$B70*LAFs!F261*(1-Contrib!O118)/(24*Input!$F$58)*100</f>
        <v>-2.250518814330732E-2</v>
      </c>
      <c r="P47" s="6">
        <f>P$11*Loads!$B70*LAFs!G261*(1-Contrib!P118)/(24*Input!$F$58)*100</f>
        <v>-7.2406938261986549E-3</v>
      </c>
      <c r="Q47" s="6">
        <f>Q$11*Loads!$B70*LAFs!H261*(1-Contrib!Q118)/(24*Input!$F$58)*100</f>
        <v>-0.12748986185207281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-0.20234986514092962</v>
      </c>
      <c r="D48" s="6">
        <f>D$11*Loads!$B71*LAFs!D262*(1-Contrib!D119)/(24*Input!$F$58)*100</f>
        <v>-1.1983107619300678E-2</v>
      </c>
      <c r="E48" s="6">
        <f>E$11*Loads!$B71*LAFs!E262*(1-Contrib!E119)/(24*Input!$F$58)*100</f>
        <v>-4.1714997764290385E-2</v>
      </c>
      <c r="F48" s="6">
        <f>F$11*Loads!$B71*LAFs!F262*(1-Contrib!F119)/(24*Input!$F$58)*100</f>
        <v>-4.056465908798189E-3</v>
      </c>
      <c r="G48" s="6">
        <f>G$11*Loads!$B71*LAFs!G262*(1-Contrib!G119)/(24*Input!$F$58)*100</f>
        <v>-1.3051047374049623E-3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-7.1583019069951903E-2</v>
      </c>
      <c r="L48" s="6">
        <f>L$11*Loads!$B71*LAFs!C262*(1-Contrib!L119)/(24*Input!$F$58)*100</f>
        <v>-9.912826749288349E-2</v>
      </c>
      <c r="M48" s="6">
        <f>M$11*Loads!$B71*LAFs!D262*(1-Contrib!M119)/(24*Input!$F$58)*100</f>
        <v>-9.1724231618490731E-3</v>
      </c>
      <c r="N48" s="6">
        <f>N$11*Loads!$B71*LAFs!E262*(1-Contrib!N119)/(24*Input!$F$58)*100</f>
        <v>-3.1930582937716223E-2</v>
      </c>
      <c r="O48" s="6">
        <f>O$11*Loads!$B71*LAFs!F262*(1-Contrib!O119)/(24*Input!$F$58)*100</f>
        <v>-2.2080043141727922E-2</v>
      </c>
      <c r="P48" s="6">
        <f>P$11*Loads!$B71*LAFs!G262*(1-Contrib!P119)/(24*Input!$F$58)*100</f>
        <v>-7.103910042451856E-3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-0.20234986514092962</v>
      </c>
      <c r="D49" s="6">
        <f>D$11*Loads!$B72*LAFs!D263*(1-Contrib!D120)/(24*Input!$F$58)*100</f>
        <v>-1.1983107619300678E-2</v>
      </c>
      <c r="E49" s="6">
        <f>E$11*Loads!$B72*LAFs!E263*(1-Contrib!E120)/(24*Input!$F$58)*100</f>
        <v>-4.1714997764290385E-2</v>
      </c>
      <c r="F49" s="6">
        <f>F$11*Loads!$B72*LAFs!F263*(1-Contrib!F120)/(24*Input!$F$58)*100</f>
        <v>-4.056465908798189E-3</v>
      </c>
      <c r="G49" s="6">
        <f>G$11*Loads!$B72*LAFs!G263*(1-Contrib!G120)/(24*Input!$F$58)*100</f>
        <v>-1.3051047374049623E-3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-7.1583019069951903E-2</v>
      </c>
      <c r="L49" s="6">
        <f>L$11*Loads!$B72*LAFs!C263*(1-Contrib!L120)/(24*Input!$F$58)*100</f>
        <v>-9.912826749288349E-2</v>
      </c>
      <c r="M49" s="6">
        <f>M$11*Loads!$B72*LAFs!D263*(1-Contrib!M120)/(24*Input!$F$58)*100</f>
        <v>-9.1724231618490731E-3</v>
      </c>
      <c r="N49" s="6">
        <f>N$11*Loads!$B72*LAFs!E263*(1-Contrib!N120)/(24*Input!$F$58)*100</f>
        <v>-3.1930582937716223E-2</v>
      </c>
      <c r="O49" s="6">
        <f>O$11*Loads!$B72*LAFs!F263*(1-Contrib!O120)/(24*Input!$F$58)*100</f>
        <v>-2.2080043141727922E-2</v>
      </c>
      <c r="P49" s="6">
        <f>P$11*Loads!$B72*LAFs!G263*(1-Contrib!P120)/(24*Input!$F$58)*100</f>
        <v>-7.103910042451856E-3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0.40989075784427054</v>
      </c>
      <c r="D61" s="6">
        <f>Multi!D842*D$11*LAFs!D$237*(1-Contrib!D$94)*100/(24*Input!$F$58)</f>
        <v>3.7927541519360966E-2</v>
      </c>
      <c r="E61" s="6">
        <f>Multi!E842*E$11*LAFs!E$237*(1-Contrib!E$94)*100/(24*Input!$F$58)</f>
        <v>0.13203146962786821</v>
      </c>
      <c r="F61" s="6">
        <f>Multi!F842*F$11*LAFs!F$237*(1-Contrib!F$94)*100/(24*Input!$F$58)</f>
        <v>2.2824986871799163E-2</v>
      </c>
      <c r="G61" s="6">
        <f>Multi!G842*G$11*LAFs!G$237*(1-Contrib!G$94)*100/(24*Input!$F$58)</f>
        <v>7.3435840870697136E-3</v>
      </c>
      <c r="H61" s="6">
        <f>Multi!H842*H$11*LAFs!H$237*(1-Contrib!H$94)*100/(24*Input!$F$58)</f>
        <v>0.12930149281717629</v>
      </c>
      <c r="I61" s="6">
        <f>Multi!I842*I$11*LAFs!I$237*(1-Contrib!I$94)*100/(24*Input!$F$58)</f>
        <v>9.1229573747512831E-3</v>
      </c>
      <c r="J61" s="6">
        <f>Multi!J842*J$11*LAFs!J$237*(1-Contrib!J$94)*100/(24*Input!$F$58)</f>
        <v>1.956564392010679E-2</v>
      </c>
      <c r="K61" s="6">
        <f>Multi!B842*K$11*LAFs!B$237*(1-Contrib!K$94)*100/(24*Input!$F$58)</f>
        <v>0.14500240914382781</v>
      </c>
      <c r="L61" s="6">
        <f>Multi!C842*L$11*LAFs!C$237*(1-Contrib!L$94)*100/(24*Input!$F$58)</f>
        <v>0.20079954418624882</v>
      </c>
      <c r="M61" s="6">
        <f>Multi!D842*M$11*LAFs!D$237*(1-Contrib!M$94)*100/(24*Input!$F$58)</f>
        <v>1.8580153134572956E-2</v>
      </c>
      <c r="N61" s="6">
        <f>Multi!E842*N$11*LAFs!E$237*(1-Contrib!N$94)*100/(24*Input!$F$58)</f>
        <v>6.4680304232644134E-2</v>
      </c>
      <c r="O61" s="6">
        <f>Multi!F842*O$11*LAFs!F$237*(1-Contrib!O$94)*100/(24*Input!$F$58)</f>
        <v>4.4726521612919054E-2</v>
      </c>
      <c r="P61" s="6">
        <f>Multi!G842*P$11*LAFs!G$237*(1-Contrib!P$94)*100/(24*Input!$F$58)</f>
        <v>1.4390061831423166E-2</v>
      </c>
      <c r="Q61" s="6">
        <f>Multi!H842*Q$11*LAFs!H$237*(1-Contrib!Q$94)*100/(24*Input!$F$58)</f>
        <v>0.25337171256888774</v>
      </c>
      <c r="R61" s="6">
        <f>Multi!I842*R$11*LAFs!I$237*(1-Contrib!R$94)*100/(24*Input!$F$58)</f>
        <v>8.9384093074702575E-2</v>
      </c>
      <c r="S61" s="6">
        <f>Multi!J842*S$11*LAFs!J$237*(1-Contrib!S$94)*100/(24*Input!$F$58)</f>
        <v>0.19169851018502573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0.43705069352019488</v>
      </c>
      <c r="D62" s="6">
        <f>Multi!D843*D$11*LAFs!D$238*(1-Contrib!D$95)*100/(24*Input!$F$58)</f>
        <v>4.0440673538802985E-2</v>
      </c>
      <c r="E62" s="6">
        <f>Multi!E843*E$11*LAFs!E$238*(1-Contrib!E$95)*100/(24*Input!$F$58)</f>
        <v>0.14018286771049854</v>
      </c>
      <c r="F62" s="6">
        <f>Multi!F843*F$11*LAFs!F$238*(1-Contrib!F$95)*100/(24*Input!$F$58)</f>
        <v>2.4234162689861675E-2</v>
      </c>
      <c r="G62" s="6">
        <f>Multi!G843*G$11*LAFs!G$238*(1-Contrib!G$95)*100/(24*Input!$F$58)</f>
        <v>7.830180253532517E-3</v>
      </c>
      <c r="H62" s="6">
        <f>Multi!H843*H$11*LAFs!H$238*(1-Contrib!H$95)*100/(24*Input!$F$58)</f>
        <v>0.13728434678071882</v>
      </c>
      <c r="I62" s="6">
        <f>Multi!I843*I$11*LAFs!I$238*(1-Contrib!I$95)*100/(24*Input!$F$58)</f>
        <v>9.6861932264922668E-3</v>
      </c>
      <c r="J62" s="6">
        <f>Multi!J843*J$11*LAFs!J$238*(1-Contrib!J$95)*100/(24*Input!$F$58)</f>
        <v>2.0773593455057075E-2</v>
      </c>
      <c r="K62" s="6">
        <f>Multi!B843*K$11*LAFs!B$238*(1-Contrib!K$95)*100/(24*Input!$F$58)</f>
        <v>0.16014059571263686</v>
      </c>
      <c r="L62" s="6">
        <f>Multi!C843*L$11*LAFs!C$238*(1-Contrib!L$95)*100/(24*Input!$F$58)</f>
        <v>0.21410480320827688</v>
      </c>
      <c r="M62" s="6">
        <f>Multi!D843*M$11*LAFs!D$238*(1-Contrib!M$95)*100/(24*Input!$F$58)</f>
        <v>1.9811300103189284E-2</v>
      </c>
      <c r="N62" s="6">
        <f>Multi!E843*N$11*LAFs!E$238*(1-Contrib!N$95)*100/(24*Input!$F$58)</f>
        <v>6.8673556064135069E-2</v>
      </c>
      <c r="O62" s="6">
        <f>Multi!F843*O$11*LAFs!F$238*(1-Contrib!O$95)*100/(24*Input!$F$58)</f>
        <v>4.7487860887153108E-2</v>
      </c>
      <c r="P62" s="6">
        <f>Multi!G843*P$11*LAFs!G$238*(1-Contrib!P$95)*100/(24*Input!$F$58)</f>
        <v>1.5343567481976319E-2</v>
      </c>
      <c r="Q62" s="6">
        <f>Multi!H843*Q$11*LAFs!H$238*(1-Contrib!Q$95)*100/(24*Input!$F$58)</f>
        <v>0.26901445060587198</v>
      </c>
      <c r="R62" s="6">
        <f>Multi!I843*R$11*LAFs!I$238*(1-Contrib!R$95)*100/(24*Input!$F$58)</f>
        <v>9.4902514758263071E-2</v>
      </c>
      <c r="S62" s="6">
        <f>Multi!J843*S$11*LAFs!J$238*(1-Contrib!S$95)*100/(24*Input!$F$58)</f>
        <v>0.20353364973750929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5.1688929945808454E-2</v>
      </c>
      <c r="D63" s="6">
        <f>Multi!D844*D$11*LAFs!D$239*(1-Contrib!D$96)*100/(24*Input!$F$58)</f>
        <v>4.7828207860100523E-3</v>
      </c>
      <c r="E63" s="6">
        <f>Multi!E844*E$11*LAFs!E$239*(1-Contrib!E$96)*100/(24*Input!$F$58)</f>
        <v>1.6253916781296982E-2</v>
      </c>
      <c r="F63" s="6">
        <f>Multi!F844*F$11*LAFs!F$239*(1-Contrib!F$96)*100/(24*Input!$F$58)</f>
        <v>2.8099015953853544E-3</v>
      </c>
      <c r="G63" s="6">
        <f>Multi!G844*G$11*LAFs!G$239*(1-Contrib!G$96)*100/(24*Input!$F$58)</f>
        <v>9.2605650691912991E-4</v>
      </c>
      <c r="H63" s="6">
        <f>Multi!H844*H$11*LAFs!H$239*(1-Contrib!H$96)*100/(24*Input!$F$58)</f>
        <v>1.5917839208117485E-2</v>
      </c>
      <c r="I63" s="6">
        <f>Multi!I844*I$11*LAFs!I$239*(1-Contrib!I$96)*100/(24*Input!$F$58)</f>
        <v>1.1230942924930403E-3</v>
      </c>
      <c r="J63" s="6">
        <f>Multi!J844*J$11*LAFs!J$239*(1-Contrib!J$96)*100/(24*Input!$F$58)</f>
        <v>2.4086556708506116E-3</v>
      </c>
      <c r="K63" s="6">
        <f>Multi!B844*K$11*LAFs!B$239*(1-Contrib!K$96)*100/(24*Input!$F$58)</f>
        <v>1.1505651859315354E-2</v>
      </c>
      <c r="L63" s="6">
        <f>Multi!C844*L$11*LAFs!C$239*(1-Contrib!L$96)*100/(24*Input!$F$58)</f>
        <v>2.5321657963648467E-2</v>
      </c>
      <c r="M63" s="6">
        <f>Multi!D844*M$11*LAFs!D$239*(1-Contrib!M$96)*100/(24*Input!$F$58)</f>
        <v>2.3430346144086857E-3</v>
      </c>
      <c r="N63" s="6">
        <f>Multi!E844*N$11*LAFs!E$239*(1-Contrib!N$96)*100/(24*Input!$F$58)</f>
        <v>7.962558360892975E-3</v>
      </c>
      <c r="O63" s="6">
        <f>Multi!F844*O$11*LAFs!F$239*(1-Contrib!O$96)*100/(24*Input!$F$58)</f>
        <v>5.5061203382971487E-3</v>
      </c>
      <c r="P63" s="6">
        <f>Multi!G844*P$11*LAFs!G$239*(1-Contrib!P$96)*100/(24*Input!$F$58)</f>
        <v>1.8146466678882226E-3</v>
      </c>
      <c r="Q63" s="6">
        <f>Multi!H844*Q$11*LAFs!H$239*(1-Contrib!Q$96)*100/(24*Input!$F$58)</f>
        <v>3.1191675306173706E-2</v>
      </c>
      <c r="R63" s="6">
        <f>Multi!I844*R$11*LAFs!I$239*(1-Contrib!R$96)*100/(24*Input!$F$58)</f>
        <v>1.1003752472821563E-2</v>
      </c>
      <c r="S63" s="6">
        <f>Multi!J844*S$11*LAFs!J$239*(1-Contrib!S$96)*100/(24*Input!$F$58)</f>
        <v>2.3599310379775931E-2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0.32237731189299679</v>
      </c>
      <c r="D64" s="6">
        <f>Multi!D845*D$11*LAFs!D$240*(1-Contrib!D$97)*100/(24*Input!$F$58)</f>
        <v>2.9829847703877727E-2</v>
      </c>
      <c r="E64" s="6">
        <f>Multi!E845*E$11*LAFs!E$240*(1-Contrib!E$97)*100/(24*Input!$F$58)</f>
        <v>0.10384218099419866</v>
      </c>
      <c r="F64" s="6">
        <f>Multi!F845*F$11*LAFs!F$240*(1-Contrib!F$97)*100/(24*Input!$F$58)</f>
        <v>1.7951753658517897E-2</v>
      </c>
      <c r="G64" s="6">
        <f>Multi!G845*G$11*LAFs!G$240*(1-Contrib!G$97)*100/(24*Input!$F$58)</f>
        <v>5.7756971884425053E-3</v>
      </c>
      <c r="H64" s="6">
        <f>Multi!H845*H$11*LAFs!H$240*(1-Contrib!H$97)*100/(24*Input!$F$58)</f>
        <v>0.10169506601558909</v>
      </c>
      <c r="I64" s="6">
        <f>Multi!I845*I$11*LAFs!I$240*(1-Contrib!I$97)*100/(24*Input!$F$58)</f>
        <v>7.1751665991554121E-3</v>
      </c>
      <c r="J64" s="6">
        <f>Multi!J845*J$11*LAFs!J$240*(1-Contrib!J$97)*100/(24*Input!$F$58)</f>
        <v>1.5388294494837069E-2</v>
      </c>
      <c r="K64" s="6">
        <f>Multi!B845*K$11*LAFs!B$240*(1-Contrib!K$97)*100/(24*Input!$F$58)</f>
        <v>0.11404376893893194</v>
      </c>
      <c r="L64" s="6">
        <f>Multi!C845*L$11*LAFs!C$240*(1-Contrib!L$97)*100/(24*Input!$F$58)</f>
        <v>0.15792797482078369</v>
      </c>
      <c r="M64" s="6">
        <f>Multi!D845*M$11*LAFs!D$240*(1-Contrib!M$97)*100/(24*Input!$F$58)</f>
        <v>1.461321024554443E-2</v>
      </c>
      <c r="N64" s="6">
        <f>Multi!E845*N$11*LAFs!E$240*(1-Contrib!N$97)*100/(24*Input!$F$58)</f>
        <v>5.087078010883845E-2</v>
      </c>
      <c r="O64" s="6">
        <f>Multi!F845*O$11*LAFs!F$240*(1-Contrib!O$97)*100/(24*Input!$F$58)</f>
        <v>3.51772162020179E-2</v>
      </c>
      <c r="P64" s="6">
        <f>Multi!G845*P$11*LAFs!G$240*(1-Contrib!P$97)*100/(24*Input!$F$58)</f>
        <v>1.1317721520695316E-2</v>
      </c>
      <c r="Q64" s="6">
        <f>Multi!H845*Q$11*LAFs!H$240*(1-Contrib!Q$97)*100/(24*Input!$F$58)</f>
        <v>0.19927575834416875</v>
      </c>
      <c r="R64" s="6">
        <f>Multi!I845*R$11*LAFs!I$240*(1-Contrib!R$97)*100/(24*Input!$F$58)</f>
        <v>7.0300203407767159E-2</v>
      </c>
      <c r="S64" s="6">
        <f>Multi!J845*S$11*LAFs!J$240*(1-Contrib!S$97)*100/(24*Input!$F$58)</f>
        <v>0.15077005086028361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0.40245351122130918</v>
      </c>
      <c r="D65" s="6">
        <f>Multi!D846*D$11*LAFs!D$241*(1-Contrib!D$98)*100/(24*Input!$F$58)</f>
        <v>3.7239366744292575E-2</v>
      </c>
      <c r="E65" s="6">
        <f>Multi!E846*E$11*LAFs!E$241*(1-Contrib!E$98)*100/(24*Input!$F$58)</f>
        <v>0.13269413753479384</v>
      </c>
      <c r="F65" s="6">
        <f>Multi!F846*F$11*LAFs!F$241*(1-Contrib!F$98)*100/(24*Input!$F$58)</f>
        <v>2.2939545819893672E-2</v>
      </c>
      <c r="G65" s="6">
        <f>Multi!G846*G$11*LAFs!G$241*(1-Contrib!G$98)*100/(24*Input!$F$58)</f>
        <v>7.2103387164269769E-3</v>
      </c>
      <c r="H65" s="6">
        <f>Multi!H846*H$11*LAFs!H$241*(1-Contrib!H$98)*100/(24*Input!$F$58)</f>
        <v>0.12995045892994489</v>
      </c>
      <c r="I65" s="6">
        <f>Multi!I846*I$11*LAFs!I$241*(1-Contrib!I$98)*100/(24*Input!$F$58)</f>
        <v>9.1687456333046247E-3</v>
      </c>
      <c r="J65" s="6">
        <f>Multi!J846*J$11*LAFs!J$241*(1-Contrib!J$98)*100/(24*Input!$F$58)</f>
        <v>1.9663844177520675E-2</v>
      </c>
      <c r="K65" s="6">
        <f>Multi!B846*K$11*LAFs!B$241*(1-Contrib!K$98)*100/(24*Input!$F$58)</f>
        <v>0.14990735869272528</v>
      </c>
      <c r="L65" s="6">
        <f>Multi!C846*L$11*LAFs!C$241*(1-Contrib!L$98)*100/(24*Input!$F$58)</f>
        <v>0.19715614480894753</v>
      </c>
      <c r="M65" s="6">
        <f>Multi!D846*M$11*LAFs!D$241*(1-Contrib!M$98)*100/(24*Input!$F$58)</f>
        <v>1.8243026281845258E-2</v>
      </c>
      <c r="N65" s="6">
        <f>Multi!E846*N$11*LAFs!E$241*(1-Contrib!N$98)*100/(24*Input!$F$58)</f>
        <v>6.5004935640186348E-2</v>
      </c>
      <c r="O65" s="6">
        <f>Multi!F846*O$11*LAFs!F$241*(1-Contrib!O$98)*100/(24*Input!$F$58)</f>
        <v>4.495100468914956E-2</v>
      </c>
      <c r="P65" s="6">
        <f>Multi!G846*P$11*LAFs!G$241*(1-Contrib!P$98)*100/(24*Input!$F$58)</f>
        <v>1.412896192440692E-2</v>
      </c>
      <c r="Q65" s="6">
        <f>Multi!H846*Q$11*LAFs!H$241*(1-Contrib!Q$98)*100/(24*Input!$F$58)</f>
        <v>0.25464338895721711</v>
      </c>
      <c r="R65" s="6">
        <f>Multi!I846*R$11*LAFs!I$241*(1-Contrib!R$98)*100/(24*Input!$F$58)</f>
        <v>8.9832713165331021E-2</v>
      </c>
      <c r="S65" s="6">
        <f>Multi!J846*S$11*LAFs!J$241*(1-Contrib!S$98)*100/(24*Input!$F$58)</f>
        <v>0.19266064785465192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5.2827053094136392E-2</v>
      </c>
      <c r="D66" s="6">
        <f>Multi!D847*D$11*LAFs!D$242*(1-Contrib!D$99)*100/(24*Input!$F$58)</f>
        <v>4.8881322919083004E-3</v>
      </c>
      <c r="E66" s="6">
        <f>Multi!E847*E$11*LAFs!E$242*(1-Contrib!E$99)*100/(24*Input!$F$58)</f>
        <v>1.6731942834888009E-2</v>
      </c>
      <c r="F66" s="6">
        <f>Multi!F847*F$11*LAFs!F$242*(1-Contrib!F$99)*100/(24*Input!$F$58)</f>
        <v>2.8925405179721117E-3</v>
      </c>
      <c r="G66" s="6">
        <f>Multi!G847*G$11*LAFs!G$242*(1-Contrib!G$99)*100/(24*Input!$F$58)</f>
        <v>9.464470692366198E-4</v>
      </c>
      <c r="H66" s="6">
        <f>Multi!H847*H$11*LAFs!H$242*(1-Contrib!H$99)*100/(24*Input!$F$58)</f>
        <v>1.6385981254169339E-2</v>
      </c>
      <c r="I66" s="6">
        <f>Multi!I847*I$11*LAFs!I$242*(1-Contrib!I$99)*100/(24*Input!$F$58)</f>
        <v>1.1561243823892074E-3</v>
      </c>
      <c r="J66" s="6">
        <f>Multi!J847*J$11*LAFs!J$242*(1-Contrib!J$99)*100/(24*Input!$F$58)</f>
        <v>2.4794939912560201E-3</v>
      </c>
      <c r="K66" s="6">
        <f>Multi!B847*K$11*LAFs!B$242*(1-Contrib!K$99)*100/(24*Input!$F$58)</f>
        <v>1.2088250917075159E-2</v>
      </c>
      <c r="L66" s="6">
        <f>Multi!C847*L$11*LAFs!C$242*(1-Contrib!L$99)*100/(24*Input!$F$58)</f>
        <v>2.5879208006040242E-2</v>
      </c>
      <c r="M66" s="6">
        <f>Multi!D847*M$11*LAFs!D$242*(1-Contrib!M$99)*100/(24*Input!$F$58)</f>
        <v>2.3946251955019285E-3</v>
      </c>
      <c r="N66" s="6">
        <f>Multi!E847*N$11*LAFs!E$242*(1-Contrib!N$99)*100/(24*Input!$F$58)</f>
        <v>8.1967363993904856E-3</v>
      </c>
      <c r="O66" s="6">
        <f>Multi!F847*O$11*LAFs!F$242*(1-Contrib!O$99)*100/(24*Input!$F$58)</f>
        <v>5.6680547822425082E-3</v>
      </c>
      <c r="P66" s="6">
        <f>Multi!G847*P$11*LAFs!G$242*(1-Contrib!P$99)*100/(24*Input!$F$58)</f>
        <v>1.8546028322144145E-3</v>
      </c>
      <c r="Q66" s="6">
        <f>Multi!H847*Q$11*LAFs!H$242*(1-Contrib!Q$99)*100/(24*Input!$F$58)</f>
        <v>3.2109019331747903E-2</v>
      </c>
      <c r="R66" s="6">
        <f>Multi!I847*R$11*LAFs!I$242*(1-Contrib!R$99)*100/(24*Input!$F$58)</f>
        <v>1.1327371723495227E-2</v>
      </c>
      <c r="S66" s="6">
        <f>Multi!J847*S$11*LAFs!J$242*(1-Contrib!S$99)*100/(24*Input!$F$58)</f>
        <v>2.4293363718433044E-2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0.37530417141146089</v>
      </c>
      <c r="D67" s="6">
        <f>Multi!D848*D$11*LAFs!D$243*(1-Contrib!D$100)*100/(24*Input!$F$58)</f>
        <v>3.4727215169378371E-2</v>
      </c>
      <c r="E67" s="6">
        <f>Multi!E848*E$11*LAFs!E$243*(1-Contrib!E$100)*100/(24*Input!$F$58)</f>
        <v>0.12359433224461866</v>
      </c>
      <c r="F67" s="6">
        <f>Multi!F848*F$11*LAFs!F$243*(1-Contrib!F$100)*100/(24*Input!$F$58)</f>
        <v>2.1366413771378347E-2</v>
      </c>
      <c r="G67" s="6">
        <f>Multi!G848*G$11*LAFs!G$243*(1-Contrib!G$100)*100/(24*Input!$F$58)</f>
        <v>6.7239323850166012E-3</v>
      </c>
      <c r="H67" s="6">
        <f>Multi!H848*H$11*LAFs!H$243*(1-Contrib!H$100)*100/(24*Input!$F$58)</f>
        <v>0.1210388077025398</v>
      </c>
      <c r="I67" s="6">
        <f>Multi!I848*I$11*LAFs!I$243*(1-Contrib!I$100)*100/(24*Input!$F$58)</f>
        <v>8.5399778401808422E-3</v>
      </c>
      <c r="J67" s="6">
        <f>Multi!J848*J$11*LAFs!J$243*(1-Contrib!J$100)*100/(24*Input!$F$58)</f>
        <v>1.8315350893671836E-2</v>
      </c>
      <c r="K67" s="6">
        <f>Multi!B848*K$11*LAFs!B$243*(1-Contrib!K$100)*100/(24*Input!$F$58)</f>
        <v>0.13987224695119843</v>
      </c>
      <c r="L67" s="6">
        <f>Multi!C848*L$11*LAFs!C$243*(1-Contrib!L$100)*100/(24*Input!$F$58)</f>
        <v>0.18385607654820785</v>
      </c>
      <c r="M67" s="6">
        <f>Multi!D848*M$11*LAFs!D$243*(1-Contrib!M$100)*100/(24*Input!$F$58)</f>
        <v>1.7012359618799419E-2</v>
      </c>
      <c r="N67" s="6">
        <f>Multi!E848*N$11*LAFs!E$243*(1-Contrib!N$100)*100/(24*Input!$F$58)</f>
        <v>6.0547072857281121E-2</v>
      </c>
      <c r="O67" s="6">
        <f>Multi!F848*O$11*LAFs!F$243*(1-Contrib!O$100)*100/(24*Input!$F$58)</f>
        <v>4.1868386286646617E-2</v>
      </c>
      <c r="P67" s="6">
        <f>Multi!G848*P$11*LAFs!G$243*(1-Contrib!P$100)*100/(24*Input!$F$58)</f>
        <v>1.3175828263621949E-2</v>
      </c>
      <c r="Q67" s="6">
        <f>Multi!H848*Q$11*LAFs!H$243*(1-Contrib!Q$100)*100/(24*Input!$F$58)</f>
        <v>0.23718063362385944</v>
      </c>
      <c r="R67" s="6">
        <f>Multi!I848*R$11*LAFs!I$243*(1-Contrib!R$100)*100/(24*Input!$F$58)</f>
        <v>8.3672228507308197E-2</v>
      </c>
      <c r="S67" s="6">
        <f>Multi!J848*S$11*LAFs!J$243*(1-Contrib!S$100)*100/(24*Input!$F$58)</f>
        <v>0.17944850137156679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0.37233162499714501</v>
      </c>
      <c r="D68" s="6">
        <f>Multi!D849*D$11*LAFs!D$244*(1-Contrib!D$101)*100/(24*Input!$F$58)</f>
        <v>3.4452162913650206E-2</v>
      </c>
      <c r="E68" s="6">
        <f>Multi!E849*E$11*LAFs!E$244*(1-Contrib!E$101)*100/(24*Input!$F$58)</f>
        <v>0.12285523429115529</v>
      </c>
      <c r="F68" s="6">
        <f>Multi!F849*F$11*LAFs!F$244*(1-Contrib!F$101)*100/(24*Input!$F$58)</f>
        <v>2.1238641952036168E-2</v>
      </c>
      <c r="G68" s="6">
        <f>Multi!G849*G$11*LAFs!G$244*(1-Contrib!G$101)*100/(24*Input!$F$58)</f>
        <v>6.6706763792919255E-3</v>
      </c>
      <c r="H68" s="6">
        <f>Multi!H849*H$11*LAFs!H$244*(1-Contrib!H$101)*100/(24*Input!$F$58)</f>
        <v>0.12031499186537392</v>
      </c>
      <c r="I68" s="6">
        <f>Multi!I849*I$11*LAFs!I$244*(1-Contrib!I$101)*100/(24*Input!$F$58)</f>
        <v>8.4889085069058522E-3</v>
      </c>
      <c r="J68" s="6">
        <f>Multi!J849*J$11*LAFs!J$244*(1-Contrib!J$101)*100/(24*Input!$F$58)</f>
        <v>0</v>
      </c>
      <c r="K68" s="6">
        <f>Multi!B849*K$11*LAFs!B$244*(1-Contrib!K$101)*100/(24*Input!$F$58)</f>
        <v>0.13894424089494489</v>
      </c>
      <c r="L68" s="6">
        <f>Multi!C849*L$11*LAFs!C$244*(1-Contrib!L$101)*100/(24*Input!$F$58)</f>
        <v>0.18239986912307266</v>
      </c>
      <c r="M68" s="6">
        <f>Multi!D849*M$11*LAFs!D$244*(1-Contrib!M$101)*100/(24*Input!$F$58)</f>
        <v>1.6877615503396365E-2</v>
      </c>
      <c r="N68" s="6">
        <f>Multi!E849*N$11*LAFs!E$244*(1-Contrib!N$101)*100/(24*Input!$F$58)</f>
        <v>6.0184999477181096E-2</v>
      </c>
      <c r="O68" s="6">
        <f>Multi!F849*O$11*LAFs!F$244*(1-Contrib!O$101)*100/(24*Input!$F$58)</f>
        <v>4.16180120335779E-2</v>
      </c>
      <c r="P68" s="6">
        <f>Multi!G849*P$11*LAFs!G$244*(1-Contrib!P$101)*100/(24*Input!$F$58)</f>
        <v>1.3071470880879905E-2</v>
      </c>
      <c r="Q68" s="6">
        <f>Multi!H849*Q$11*LAFs!H$244*(1-Contrib!Q$101)*100/(24*Input!$F$58)</f>
        <v>0.23576228605298866</v>
      </c>
      <c r="R68" s="6">
        <f>Multi!I849*R$11*LAFs!I$244*(1-Contrib!R$101)*100/(24*Input!$F$58)</f>
        <v>8.3171865976694154E-2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0.34411325927650271</v>
      </c>
      <c r="D69" s="6">
        <f>Multi!D850*D$11*LAFs!D$245*(1-Contrib!D$102)*100/(24*Input!$F$58)</f>
        <v>2.0378299813873079E-2</v>
      </c>
      <c r="E69" s="6">
        <f>Multi!E850*E$11*LAFs!E$245*(1-Contrib!E$102)*100/(24*Input!$F$58)</f>
        <v>7.2954308849574934E-2</v>
      </c>
      <c r="F69" s="6">
        <f>Multi!F850*F$11*LAFs!F$245*(1-Contrib!F$102)*100/(24*Input!$F$58)</f>
        <v>7.0942510513944635E-3</v>
      </c>
      <c r="G69" s="6">
        <f>Multi!G850*G$11*LAFs!G$245*(1-Contrib!G$102)*100/(24*Input!$F$58)</f>
        <v>2.2194422742651231E-3</v>
      </c>
      <c r="H69" s="6">
        <f>Multi!H850*H$11*LAFs!H$245*(1-Contrib!H$102)*100/(24*Input!$F$58)</f>
        <v>4.0188292616214816E-2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0.12906249938079595</v>
      </c>
      <c r="L69" s="6">
        <f>Multi!C850*L$11*LAFs!C$245*(1-Contrib!L$102)*100/(24*Input!$F$58)</f>
        <v>0.16857610055559838</v>
      </c>
      <c r="M69" s="6">
        <f>Multi!D850*M$11*LAFs!D$245*(1-Contrib!M$102)*100/(24*Input!$F$58)</f>
        <v>1.559849040417635E-2</v>
      </c>
      <c r="N69" s="6">
        <f>Multi!E850*N$11*LAFs!E$245*(1-Contrib!N$102)*100/(24*Input!$F$58)</f>
        <v>5.5842592214621539E-2</v>
      </c>
      <c r="O69" s="6">
        <f>Multi!F850*O$11*LAFs!F$245*(1-Contrib!O$102)*100/(24*Input!$F$58)</f>
        <v>3.861523128625198E-2</v>
      </c>
      <c r="P69" s="6">
        <f>Multi!G850*P$11*LAFs!G$245*(1-Contrib!P$102)*100/(24*Input!$F$58)</f>
        <v>1.208080685703765E-2</v>
      </c>
      <c r="Q69" s="6">
        <f>Multi!H850*Q$11*LAFs!H$245*(1-Contrib!Q$102)*100/(24*Input!$F$58)</f>
        <v>0.21875180383835813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2.5096835925131096</v>
      </c>
      <c r="D70" s="6">
        <f>Multi!D851*D$11*LAFs!D$246*(1-Contrib!D$103)*100/(24*Input!$F$58)</f>
        <v>0.2322231639378996</v>
      </c>
      <c r="E70" s="6">
        <f>Multi!E851*E$11*LAFs!E$246*(1-Contrib!E$103)*100/(24*Input!$F$58)</f>
        <v>0.74901075204147627</v>
      </c>
      <c r="F70" s="6">
        <f>Multi!F851*F$11*LAFs!F$246*(1-Contrib!F$103)*100/(24*Input!$F$58)</f>
        <v>0.12948549789204636</v>
      </c>
      <c r="G70" s="6">
        <f>Multi!G851*G$11*LAFs!G$246*(1-Contrib!G$103)*100/(24*Input!$F$58)</f>
        <v>4.4963376560350127E-2</v>
      </c>
      <c r="H70" s="6">
        <f>Multi!H851*H$11*LAFs!H$246*(1-Contrib!H$103)*100/(24*Input!$F$58)</f>
        <v>0.73352367165226773</v>
      </c>
      <c r="I70" s="6">
        <f>Multi!I851*I$11*LAFs!I$246*(1-Contrib!I$103)*100/(24*Input!$F$58)</f>
        <v>5.1754276335514569E-2</v>
      </c>
      <c r="J70" s="6">
        <f>Multi!J851*J$11*LAFs!J$246*(1-Contrib!J$103)*100/(24*Input!$F$58)</f>
        <v>0.11099533852103455</v>
      </c>
      <c r="K70" s="6">
        <f>Multi!B851*K$11*LAFs!B$246*(1-Contrib!K$103)*100/(24*Input!$F$58)</f>
        <v>0.87995823328800471</v>
      </c>
      <c r="L70" s="6">
        <f>Multi!C851*L$11*LAFs!C$246*(1-Contrib!L$103)*100/(24*Input!$F$58)</f>
        <v>1.2294576342211707</v>
      </c>
      <c r="M70" s="6">
        <f>Multi!D851*M$11*LAFs!D$246*(1-Contrib!M$103)*100/(24*Input!$F$58)</f>
        <v>0.11376276379945842</v>
      </c>
      <c r="N70" s="6">
        <f>Multi!E851*N$11*LAFs!E$246*(1-Contrib!N$103)*100/(24*Input!$F$58)</f>
        <v>0.36692951651686068</v>
      </c>
      <c r="O70" s="6">
        <f>Multi!F851*O$11*LAFs!F$246*(1-Contrib!O$103)*100/(24*Input!$F$58)</f>
        <v>0.25373227825088746</v>
      </c>
      <c r="P70" s="6">
        <f>Multi!G851*P$11*LAFs!G$246*(1-Contrib!P$103)*100/(24*Input!$F$58)</f>
        <v>8.8107627172439973E-2</v>
      </c>
      <c r="Q70" s="6">
        <f>Multi!H851*Q$11*LAFs!H$246*(1-Contrib!Q$103)*100/(24*Input!$F$58)</f>
        <v>1.4373704807812151</v>
      </c>
      <c r="R70" s="6">
        <f>Multi!I851*R$11*LAFs!I$246*(1-Contrib!R$103)*100/(24*Input!$F$58)</f>
        <v>0.507073404265865</v>
      </c>
      <c r="S70" s="6">
        <f>Multi!J851*S$11*LAFs!J$246*(1-Contrib!S$103)*100/(24*Input!$F$58)</f>
        <v>1.0875001670708515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2.541563029239692</v>
      </c>
      <c r="D71" s="6">
        <f>Multi!D852*D$11*LAFs!D$247*(1-Contrib!D$104)*100/(24*Input!$F$58)</f>
        <v>0.23517299541597522</v>
      </c>
      <c r="E71" s="6">
        <f>Multi!E852*E$11*LAFs!E$247*(1-Contrib!E$104)*100/(24*Input!$F$58)</f>
        <v>0.73627314722953474</v>
      </c>
      <c r="F71" s="6">
        <f>Multi!F852*F$11*LAFs!F$247*(1-Contrib!F$104)*100/(24*Input!$F$58)</f>
        <v>0.12728347996836373</v>
      </c>
      <c r="G71" s="6">
        <f>Multi!G852*G$11*LAFs!G$247*(1-Contrib!G$104)*100/(24*Input!$F$58)</f>
        <v>4.5534527091973045E-2</v>
      </c>
      <c r="H71" s="6">
        <f>Multi!H852*H$11*LAFs!H$247*(1-Contrib!H$104)*100/(24*Input!$F$58)</f>
        <v>0.72104943863993121</v>
      </c>
      <c r="I71" s="6">
        <f>Multi!I852*I$11*LAFs!I$247*(1-Contrib!I$104)*100/(24*Input!$F$58)</f>
        <v>5.0874148089700956E-2</v>
      </c>
      <c r="J71" s="6">
        <f>Multi!J852*J$11*LAFs!J$247*(1-Contrib!J$104)*100/(24*Input!$F$58)</f>
        <v>0.10910776246929542</v>
      </c>
      <c r="K71" s="6">
        <f>Multi!B852*K$11*LAFs!B$247*(1-Contrib!K$104)*100/(24*Input!$F$58)</f>
        <v>0.88228566437049805</v>
      </c>
      <c r="L71" s="6">
        <f>Multi!C852*L$11*LAFs!C$247*(1-Contrib!L$104)*100/(24*Input!$F$58)</f>
        <v>1.2450749084365709</v>
      </c>
      <c r="M71" s="6">
        <f>Multi!D852*M$11*LAFs!D$247*(1-Contrib!M$104)*100/(24*Input!$F$58)</f>
        <v>0.11520784350640041</v>
      </c>
      <c r="N71" s="6">
        <f>Multi!E852*N$11*LAFs!E$247*(1-Contrib!N$104)*100/(24*Input!$F$58)</f>
        <v>0.36068954844899281</v>
      </c>
      <c r="O71" s="6">
        <f>Multi!F852*O$11*LAFs!F$247*(1-Contrib!O$104)*100/(24*Input!$F$58)</f>
        <v>0.24941733153004994</v>
      </c>
      <c r="P71" s="6">
        <f>Multi!G852*P$11*LAFs!G$247*(1-Contrib!P$104)*100/(24*Input!$F$58)</f>
        <v>8.9226820657209285E-2</v>
      </c>
      <c r="Q71" s="6">
        <f>Multi!H852*Q$11*LAFs!H$247*(1-Contrib!Q$104)*100/(24*Input!$F$58)</f>
        <v>1.4129266966263949</v>
      </c>
      <c r="R71" s="6">
        <f>Multi!I852*R$11*LAFs!I$247*(1-Contrib!R$104)*100/(24*Input!$F$58)</f>
        <v>0.49845016272149417</v>
      </c>
      <c r="S71" s="6">
        <f>Multi!J852*S$11*LAFs!J$247*(1-Contrib!S$104)*100/(24*Input!$F$58)</f>
        <v>1.0690062438216672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2.044401510963691</v>
      </c>
      <c r="D72" s="6">
        <f>Multi!D853*D$11*LAFs!D$248*(1-Contrib!D$105)*100/(24*Input!$F$58)</f>
        <v>0.18917021597930017</v>
      </c>
      <c r="E72" s="6">
        <f>Multi!E853*E$11*LAFs!E$248*(1-Contrib!E$105)*100/(24*Input!$F$58)</f>
        <v>0.60621555577014108</v>
      </c>
      <c r="F72" s="6">
        <f>Multi!F853*F$11*LAFs!F$248*(1-Contrib!F$105)*100/(24*Input!$F$58)</f>
        <v>0.10479972798101256</v>
      </c>
      <c r="G72" s="6">
        <f>Multi!G853*G$11*LAFs!G$248*(1-Contrib!G$105)*100/(24*Input!$F$58)</f>
        <v>3.6627404048954447E-2</v>
      </c>
      <c r="H72" s="6">
        <f>Multi!H853*H$11*LAFs!H$248*(1-Contrib!H$105)*100/(24*Input!$F$58)</f>
        <v>0.5936810106787499</v>
      </c>
      <c r="I72" s="6">
        <f>Multi!I853*I$11*LAFs!I$248*(1-Contrib!I$105)*100/(24*Input!$F$58)</f>
        <v>4.1887579459577766E-2</v>
      </c>
      <c r="J72" s="6">
        <f>Multi!J853*J$11*LAFs!J$248*(1-Contrib!J$105)*100/(24*Input!$F$58)</f>
        <v>8.9834626066486595E-2</v>
      </c>
      <c r="K72" s="6">
        <f>Multi!B853*K$11*LAFs!B$248*(1-Contrib!K$105)*100/(24*Input!$F$58)</f>
        <v>0.73141602206816836</v>
      </c>
      <c r="L72" s="6">
        <f>Multi!C853*L$11*LAFs!C$248*(1-Contrib!L$105)*100/(24*Input!$F$58)</f>
        <v>1.0015226830050998</v>
      </c>
      <c r="M72" s="6">
        <f>Multi!D853*M$11*LAFs!D$248*(1-Contrib!M$105)*100/(24*Input!$F$58)</f>
        <v>9.2671748301993748E-2</v>
      </c>
      <c r="N72" s="6">
        <f>Multi!E853*N$11*LAFs!E$248*(1-Contrib!N$105)*100/(24*Input!$F$58)</f>
        <v>0.29697621853553913</v>
      </c>
      <c r="O72" s="6">
        <f>Multi!F853*O$11*LAFs!F$248*(1-Contrib!O$105)*100/(24*Input!$F$58)</f>
        <v>0.20535947402283525</v>
      </c>
      <c r="P72" s="6">
        <f>Multi!G853*P$11*LAFs!G$248*(1-Contrib!P$105)*100/(24*Input!$F$58)</f>
        <v>7.1772938491576385E-2</v>
      </c>
      <c r="Q72" s="6">
        <f>Multi!H853*Q$11*LAFs!H$248*(1-Contrib!Q$105)*100/(24*Input!$F$58)</f>
        <v>1.1633429059321814</v>
      </c>
      <c r="R72" s="6">
        <f>Multi!I853*R$11*LAFs!I$248*(1-Contrib!R$105)*100/(24*Input!$F$58)</f>
        <v>0.41040236704942101</v>
      </c>
      <c r="S72" s="6">
        <f>Multi!J853*S$11*LAFs!J$248*(1-Contrib!S$105)*100/(24*Input!$F$58)</f>
        <v>0.88017363754008071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1.8115856284758749</v>
      </c>
      <c r="D73" s="6">
        <f>Multi!D854*D$11*LAFs!D$249*(1-Contrib!D$106)*100/(24*Input!$F$58)</f>
        <v>0.1676275637471214</v>
      </c>
      <c r="E73" s="6">
        <f>Multi!E854*E$11*LAFs!E$249*(1-Contrib!E$106)*100/(24*Input!$F$58)</f>
        <v>0.53717989480159778</v>
      </c>
      <c r="F73" s="6">
        <f>Multi!F854*F$11*LAFs!F$249*(1-Contrib!F$106)*100/(24*Input!$F$58)</f>
        <v>9.2865163746181173E-2</v>
      </c>
      <c r="G73" s="6">
        <f>Multi!G854*G$11*LAFs!G$249*(1-Contrib!G$106)*100/(24*Input!$F$58)</f>
        <v>3.2456285337114178E-2</v>
      </c>
      <c r="H73" s="6">
        <f>Multi!H854*H$11*LAFs!H$249*(1-Contrib!H$106)*100/(24*Input!$F$58)</f>
        <v>0.52607278026207482</v>
      </c>
      <c r="I73" s="6">
        <f>Multi!I854*I$11*LAFs!I$249*(1-Contrib!I$106)*100/(24*Input!$F$58)</f>
        <v>3.7117433416903808E-2</v>
      </c>
      <c r="J73" s="6">
        <f>Multi!J854*J$11*LAFs!J$249*(1-Contrib!J$106)*100/(24*Input!$F$58)</f>
        <v>0</v>
      </c>
      <c r="K73" s="6">
        <f>Multi!B854*K$11*LAFs!B$249*(1-Contrib!K$106)*100/(24*Input!$F$58)</f>
        <v>0.64812256638917143</v>
      </c>
      <c r="L73" s="6">
        <f>Multi!C854*L$11*LAFs!C$249*(1-Contrib!L$106)*100/(24*Input!$F$58)</f>
        <v>0.88746955497474234</v>
      </c>
      <c r="M73" s="6">
        <f>Multi!D854*M$11*LAFs!D$249*(1-Contrib!M$106)*100/(24*Input!$F$58)</f>
        <v>8.2118315061550068E-2</v>
      </c>
      <c r="N73" s="6">
        <f>Multi!E854*N$11*LAFs!E$249*(1-Contrib!N$106)*100/(24*Input!$F$58)</f>
        <v>0.26315664834570174</v>
      </c>
      <c r="O73" s="6">
        <f>Multi!F854*O$11*LAFs!F$249*(1-Contrib!O$106)*100/(24*Input!$F$58)</f>
        <v>0.18197319353171837</v>
      </c>
      <c r="P73" s="6">
        <f>Multi!G854*P$11*LAFs!G$249*(1-Contrib!P$106)*100/(24*Input!$F$58)</f>
        <v>6.3599455971607294E-2</v>
      </c>
      <c r="Q73" s="6">
        <f>Multi!H854*Q$11*LAFs!H$249*(1-Contrib!Q$106)*100/(24*Input!$F$58)</f>
        <v>1.0308617353656078</v>
      </c>
      <c r="R73" s="6">
        <f>Multi!I854*R$11*LAFs!I$249*(1-Contrib!R$106)*100/(24*Input!$F$58)</f>
        <v>0.36366585822407788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1.8428163382156013</v>
      </c>
      <c r="D74" s="6">
        <f>Multi!D855*D$11*LAFs!D$250*(1-Contrib!D$107)*100/(24*Input!$F$58)</f>
        <v>0.10913111549673302</v>
      </c>
      <c r="E74" s="6">
        <f>Multi!E855*E$11*LAFs!E$250*(1-Contrib!E$107)*100/(24*Input!$F$58)</f>
        <v>0.3497219659563463</v>
      </c>
      <c r="F74" s="6">
        <f>Multi!F855*F$11*LAFs!F$250*(1-Contrib!F$107)*100/(24*Input!$F$58)</f>
        <v>3.4007798357697745E-2</v>
      </c>
      <c r="G74" s="6">
        <f>Multi!G855*G$11*LAFs!G$250*(1-Contrib!G$107)*100/(24*Input!$F$58)</f>
        <v>1.1885692790046587E-2</v>
      </c>
      <c r="H74" s="6">
        <f>Multi!H855*H$11*LAFs!H$250*(1-Contrib!H$107)*100/(24*Input!$F$58)</f>
        <v>0.19265111168623522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0.65929583218930699</v>
      </c>
      <c r="L74" s="6">
        <f>Multi!C855*L$11*LAFs!C$250*(1-Contrib!L$107)*100/(24*Input!$F$58)</f>
        <v>0.90276902723738039</v>
      </c>
      <c r="M74" s="6">
        <f>Multi!D855*M$11*LAFs!D$250*(1-Contrib!M$107)*100/(24*Input!$F$58)</f>
        <v>8.3533988282672014E-2</v>
      </c>
      <c r="N74" s="6">
        <f>Multi!E855*N$11*LAFs!E$250*(1-Contrib!N$107)*100/(24*Input!$F$58)</f>
        <v>0.26769331985124811</v>
      </c>
      <c r="O74" s="6">
        <f>Multi!F855*O$11*LAFs!F$250*(1-Contrib!O$107)*100/(24*Input!$F$58)</f>
        <v>0.18511030827709277</v>
      </c>
      <c r="P74" s="6">
        <f>Multi!G855*P$11*LAFs!G$250*(1-Contrib!P$107)*100/(24*Input!$F$58)</f>
        <v>6.4695874555323274E-2</v>
      </c>
      <c r="Q74" s="6">
        <f>Multi!H855*Q$11*LAFs!H$250*(1-Contrib!Q$107)*100/(24*Input!$F$58)</f>
        <v>1.0486332075681555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0.22003654378220491</v>
      </c>
      <c r="D75" s="6">
        <f>Multi!D856*D$11*LAFs!D$251*(1-Contrib!D$108)*100/(24*Input!$F$58)</f>
        <v>2.0360169119126467E-2</v>
      </c>
      <c r="E75" s="6">
        <f>Multi!E856*E$11*LAFs!E$251*(1-Contrib!E$108)*100/(24*Input!$F$58)</f>
        <v>7.0810341650454203E-2</v>
      </c>
      <c r="F75" s="6">
        <f>Multi!F856*F$11*LAFs!F$251*(1-Contrib!F$108)*100/(24*Input!$F$58)</f>
        <v>1.224136278354419E-2</v>
      </c>
      <c r="G75" s="6">
        <f>Multi!G856*G$11*LAFs!G$251*(1-Contrib!G$108)*100/(24*Input!$F$58)</f>
        <v>3.942164663558307E-3</v>
      </c>
      <c r="H75" s="6">
        <f>Multi!H856*H$11*LAFs!H$251*(1-Contrib!H$108)*100/(24*Input!$F$58)</f>
        <v>6.9346216535375538E-2</v>
      </c>
      <c r="I75" s="6">
        <f>Multi!I856*I$11*LAFs!I$251*(1-Contrib!I$108)*100/(24*Input!$F$58)</f>
        <v>4.8927708703798032E-3</v>
      </c>
      <c r="J75" s="6">
        <f>Multi!J856*J$11*LAFs!J$251*(1-Contrib!J$108)*100/(24*Input!$F$58)</f>
        <v>1.0493331131576404E-2</v>
      </c>
      <c r="K75" s="6">
        <f>Multi!B856*K$11*LAFs!B$251*(1-Contrib!K$108)*100/(24*Input!$F$58)</f>
        <v>7.7526964810175902E-2</v>
      </c>
      <c r="L75" s="6">
        <f>Multi!C856*L$11*LAFs!C$251*(1-Contrib!L$108)*100/(24*Input!$F$58)</f>
        <v>0.10779271513257883</v>
      </c>
      <c r="M75" s="6">
        <f>Multi!D856*M$11*LAFs!D$251*(1-Contrib!M$108)*100/(24*Input!$F$58)</f>
        <v>9.974151893975618E-3</v>
      </c>
      <c r="N75" s="6">
        <f>Multi!E856*N$11*LAFs!E$251*(1-Contrib!N$108)*100/(24*Input!$F$58)</f>
        <v>3.4688960546131284E-2</v>
      </c>
      <c r="O75" s="6">
        <f>Multi!F856*O$11*LAFs!F$251*(1-Contrib!O$108)*100/(24*Input!$F$58)</f>
        <v>2.3987465148829452E-2</v>
      </c>
      <c r="P75" s="6">
        <f>Multi!G856*P$11*LAFs!G$251*(1-Contrib!P$108)*100/(24*Input!$F$58)</f>
        <v>7.724837434372119E-3</v>
      </c>
      <c r="Q75" s="6">
        <f>Multi!H856*Q$11*LAFs!H$251*(1-Contrib!Q$108)*100/(24*Input!$F$58)</f>
        <v>0.13588682745205694</v>
      </c>
      <c r="R75" s="6">
        <f>Multi!I856*R$11*LAFs!I$251*(1-Contrib!R$108)*100/(24*Input!$F$58)</f>
        <v>4.79379513579219E-2</v>
      </c>
      <c r="S75" s="6">
        <f>Multi!J856*S$11*LAFs!J$251*(1-Contrib!S$108)*100/(24*Input!$F$58)</f>
        <v>0.10281061809236727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0.30323149358814538</v>
      </c>
      <c r="D76" s="6">
        <f>Multi!D857*D$11*LAFs!D$252*(1-Contrib!D$109)*100/(24*Input!$F$58)</f>
        <v>2.8058268801980941E-2</v>
      </c>
      <c r="E76" s="6">
        <f>Multi!E857*E$11*LAFs!E$252*(1-Contrib!E$109)*100/(24*Input!$F$58)</f>
        <v>9.1700660636910999E-2</v>
      </c>
      <c r="F76" s="6">
        <f>Multi!F857*F$11*LAFs!F$252*(1-Contrib!F$109)*100/(24*Input!$F$58)</f>
        <v>1.5852784045138096E-2</v>
      </c>
      <c r="G76" s="6">
        <f>Multi!G857*G$11*LAFs!G$252*(1-Contrib!G$109)*100/(24*Input!$F$58)</f>
        <v>5.4326815825847781E-3</v>
      </c>
      <c r="H76" s="6">
        <f>Multi!H857*H$11*LAFs!H$252*(1-Contrib!H$109)*100/(24*Input!$F$58)</f>
        <v>8.9804592390685445E-2</v>
      </c>
      <c r="I76" s="6">
        <f>Multi!I857*I$11*LAFs!I$252*(1-Contrib!I$109)*100/(24*Input!$F$58)</f>
        <v>6.3362259057252266E-3</v>
      </c>
      <c r="J76" s="6">
        <f>Multi!J857*J$11*LAFs!J$252*(1-Contrib!J$109)*100/(24*Input!$F$58)</f>
        <v>1.3589051748929794E-2</v>
      </c>
      <c r="K76" s="6">
        <f>Multi!B857*K$11*LAFs!B$252*(1-Contrib!K$109)*100/(24*Input!$F$58)</f>
        <v>8.0240023652576306E-2</v>
      </c>
      <c r="L76" s="6">
        <f>Multi!C857*L$11*LAFs!C$252*(1-Contrib!L$109)*100/(24*Input!$F$58)</f>
        <v>0.1485487157984382</v>
      </c>
      <c r="M76" s="6">
        <f>Multi!D857*M$11*LAFs!D$252*(1-Contrib!M$109)*100/(24*Input!$F$58)</f>
        <v>1.37453394063439E-2</v>
      </c>
      <c r="N76" s="6">
        <f>Multi!E857*N$11*LAFs!E$252*(1-Contrib!N$109)*100/(24*Input!$F$58)</f>
        <v>4.4922825179838338E-2</v>
      </c>
      <c r="O76" s="6">
        <f>Multi!F857*O$11*LAFs!F$252*(1-Contrib!O$109)*100/(24*Input!$F$58)</f>
        <v>3.1064196978612235E-2</v>
      </c>
      <c r="P76" s="6">
        <f>Multi!G857*P$11*LAFs!G$252*(1-Contrib!P$109)*100/(24*Input!$F$58)</f>
        <v>1.0645568016505598E-2</v>
      </c>
      <c r="Q76" s="6">
        <f>Multi!H857*Q$11*LAFs!H$252*(1-Contrib!Q$109)*100/(24*Input!$F$58)</f>
        <v>0.17597587525730607</v>
      </c>
      <c r="R76" s="6">
        <f>Multi!I857*R$11*LAFs!I$252*(1-Contrib!R$109)*100/(24*Input!$F$58)</f>
        <v>6.2080505567979359E-2</v>
      </c>
      <c r="S76" s="6">
        <f>Multi!J857*S$11*LAFs!J$252*(1-Contrib!S$109)*100/(24*Input!$F$58)</f>
        <v>0.13314159174797263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0.50190280521375497</v>
      </c>
      <c r="D77" s="6">
        <f>Multi!D858*D$11*LAFs!D$253*(1-Contrib!D$110)*100/(24*Input!$F$58)</f>
        <v>4.6441494762028121E-2</v>
      </c>
      <c r="E77" s="6">
        <f>Multi!E858*E$11*LAFs!E$253*(1-Contrib!E$110)*100/(24*Input!$F$58)</f>
        <v>0.15323277710094821</v>
      </c>
      <c r="F77" s="6">
        <f>Multi!F858*F$11*LAFs!F$253*(1-Contrib!F$110)*100/(24*Input!$F$58)</f>
        <v>2.6490170377685758E-2</v>
      </c>
      <c r="G77" s="6">
        <f>Multi!G858*G$11*LAFs!G$253*(1-Contrib!G$110)*100/(24*Input!$F$58)</f>
        <v>8.9920677231363922E-3</v>
      </c>
      <c r="H77" s="6">
        <f>Multi!H858*H$11*LAFs!H$253*(1-Contrib!H$110)*100/(24*Input!$F$58)</f>
        <v>0.15006442693941055</v>
      </c>
      <c r="I77" s="6">
        <f>Multi!I858*I$11*LAFs!I$253*(1-Contrib!I$110)*100/(24*Input!$F$58)</f>
        <v>1.0587900731899823E-2</v>
      </c>
      <c r="J77" s="6">
        <f>Multi!J858*J$11*LAFs!J$253*(1-Contrib!J$110)*100/(24*Input!$F$58)</f>
        <v>2.2707449686778538E-2</v>
      </c>
      <c r="K77" s="6">
        <f>Multi!B858*K$11*LAFs!B$253*(1-Contrib!K$110)*100/(24*Input!$F$58)</f>
        <v>0.13796645322443954</v>
      </c>
      <c r="L77" s="6">
        <f>Multi!C858*L$11*LAFs!C$253*(1-Contrib!L$110)*100/(24*Input!$F$58)</f>
        <v>0.24587491321531951</v>
      </c>
      <c r="M77" s="6">
        <f>Multi!D858*M$11*LAFs!D$253*(1-Contrib!M$110)*100/(24*Input!$F$58)</f>
        <v>2.2751015486634392E-2</v>
      </c>
      <c r="N77" s="6">
        <f>Multi!E858*N$11*LAFs!E$253*(1-Contrib!N$110)*100/(24*Input!$F$58)</f>
        <v>7.5066517620662049E-2</v>
      </c>
      <c r="O77" s="6">
        <f>Multi!F858*O$11*LAFs!F$253*(1-Contrib!O$110)*100/(24*Input!$F$58)</f>
        <v>5.1908602821206261E-2</v>
      </c>
      <c r="P77" s="6">
        <f>Multi!G858*P$11*LAFs!G$253*(1-Contrib!P$110)*100/(24*Input!$F$58)</f>
        <v>1.762033483842218E-2</v>
      </c>
      <c r="Q77" s="6">
        <f>Multi!H858*Q$11*LAFs!H$253*(1-Contrib!Q$110)*100/(24*Input!$F$58)</f>
        <v>0.29405755510547643</v>
      </c>
      <c r="R77" s="6">
        <f>Multi!I858*R$11*LAFs!I$253*(1-Contrib!R$110)*100/(24*Input!$F$58)</f>
        <v>0.10373718363576664</v>
      </c>
      <c r="S77" s="6">
        <f>Multi!J858*S$11*LAFs!J$253*(1-Contrib!S$110)*100/(24*Input!$F$58)</f>
        <v>0.22248101278095411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0.14726308428643528</v>
      </c>
      <c r="D78" s="6">
        <f>Multi!D859*D$11*LAFs!D$254*(1-Contrib!D$111)*100/(24*Input!$F$58)</f>
        <v>1.3626378825708866E-2</v>
      </c>
      <c r="E78" s="6">
        <f>Multi!E859*E$11*LAFs!E$254*(1-Contrib!E$111)*100/(24*Input!$F$58)</f>
        <v>5.2626427914398949E-2</v>
      </c>
      <c r="F78" s="6">
        <f>Multi!F859*F$11*LAFs!F$254*(1-Contrib!F$111)*100/(24*Input!$F$58)</f>
        <v>9.097812284006428E-3</v>
      </c>
      <c r="G78" s="6">
        <f>Multi!G859*G$11*LAFs!G$254*(1-Contrib!G$111)*100/(24*Input!$F$58)</f>
        <v>2.6383586887058878E-3</v>
      </c>
      <c r="H78" s="6">
        <f>Multi!H859*H$11*LAFs!H$254*(1-Contrib!H$111)*100/(24*Input!$F$58)</f>
        <v>5.1538286365715211E-2</v>
      </c>
      <c r="I78" s="6">
        <f>Multi!I859*I$11*LAFs!I$254*(1-Contrib!I$111)*100/(24*Input!$F$58)</f>
        <v>3.6363198864761029E-3</v>
      </c>
      <c r="J78" s="6">
        <f>Multi!J859*J$11*LAFs!J$254*(1-Contrib!J$111)*100/(24*Input!$F$58)</f>
        <v>7.7986706673979413E-3</v>
      </c>
      <c r="K78" s="6">
        <f>Multi!B859*K$11*LAFs!B$254*(1-Contrib!K$111)*100/(24*Input!$F$58)</f>
        <v>7.5547880266280967E-2</v>
      </c>
      <c r="L78" s="6">
        <f>Multi!C859*L$11*LAFs!C$254*(1-Contrib!L$111)*100/(24*Input!$F$58)</f>
        <v>7.214205159368825E-2</v>
      </c>
      <c r="M78" s="6">
        <f>Multi!D859*M$11*LAFs!D$254*(1-Contrib!M$111)*100/(24*Input!$F$58)</f>
        <v>6.6753655815558607E-3</v>
      </c>
      <c r="N78" s="6">
        <f>Multi!E859*N$11*LAFs!E$254*(1-Contrib!N$111)*100/(24*Input!$F$58)</f>
        <v>2.5780924636941038E-2</v>
      </c>
      <c r="O78" s="6">
        <f>Multi!F859*O$11*LAFs!F$254*(1-Contrib!O$111)*100/(24*Input!$F$58)</f>
        <v>1.7827545752223225E-2</v>
      </c>
      <c r="P78" s="6">
        <f>Multi!G859*P$11*LAFs!G$254*(1-Contrib!P$111)*100/(24*Input!$F$58)</f>
        <v>5.1699747989267962E-3</v>
      </c>
      <c r="Q78" s="6">
        <f>Multi!H859*Q$11*LAFs!H$254*(1-Contrib!Q$111)*100/(24*Input!$F$58)</f>
        <v>0.10099143942452887</v>
      </c>
      <c r="R78" s="6">
        <f>Multi!I859*R$11*LAFs!I$254*(1-Contrib!R$111)*100/(24*Input!$F$58)</f>
        <v>3.5627608661389046E-2</v>
      </c>
      <c r="S78" s="6">
        <f>Multi!J859*S$11*LAFs!J$254*(1-Contrib!S$111)*100/(24*Input!$F$58)</f>
        <v>7.6409115614513662E-2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5.6964950415068119</v>
      </c>
      <c r="D79" s="6">
        <f>Multi!D860*D$11*LAFs!D$255*(1-Contrib!D$112)*100/(24*Input!$F$58)</f>
        <v>0.5271015461238302</v>
      </c>
      <c r="E79" s="6">
        <f>Multi!E860*E$11*LAFs!E$255*(1-Contrib!E$112)*100/(24*Input!$F$58)</f>
        <v>1.7078783670652751</v>
      </c>
      <c r="F79" s="6">
        <f>Multi!F860*F$11*LAFs!F$255*(1-Contrib!F$112)*100/(24*Input!$F$58)</f>
        <v>0.29525007497656913</v>
      </c>
      <c r="G79" s="6">
        <f>Multi!G860*G$11*LAFs!G$255*(1-Contrib!G$112)*100/(24*Input!$F$58)</f>
        <v>0.10205814485520653</v>
      </c>
      <c r="H79" s="6">
        <f>Multi!H860*H$11*LAFs!H$255*(1-Contrib!H$112)*100/(24*Input!$F$58)</f>
        <v>1.672565056149993</v>
      </c>
      <c r="I79" s="6">
        <f>Multi!I860*I$11*LAFs!I$255*(1-Contrib!I$112)*100/(24*Input!$F$58)</f>
        <v>0.11800899882362315</v>
      </c>
      <c r="J79" s="6">
        <f>Multi!J860*J$11*LAFs!J$255*(1-Contrib!J$112)*100/(24*Input!$F$58)</f>
        <v>0.25308920731576456</v>
      </c>
      <c r="K79" s="6">
        <f>Multi!B860*K$11*LAFs!B$255*(1-Contrib!K$112)*100/(24*Input!$F$58)</f>
        <v>1.4087457113633868</v>
      </c>
      <c r="L79" s="6">
        <f>Multi!C860*L$11*LAFs!C$255*(1-Contrib!L$112)*100/(24*Input!$F$58)</f>
        <v>2.790630395790425</v>
      </c>
      <c r="M79" s="6">
        <f>Multi!D860*M$11*LAFs!D$255*(1-Contrib!M$112)*100/(24*Input!$F$58)</f>
        <v>0.25821941133335929</v>
      </c>
      <c r="N79" s="6">
        <f>Multi!E860*N$11*LAFs!E$255*(1-Contrib!N$112)*100/(24*Input!$F$58)</f>
        <v>0.83666487001533085</v>
      </c>
      <c r="O79" s="6">
        <f>Multi!F860*O$11*LAFs!F$255*(1-Contrib!O$112)*100/(24*Input!$F$58)</f>
        <v>0.57855493778930611</v>
      </c>
      <c r="P79" s="6">
        <f>Multi!G860*P$11*LAFs!G$255*(1-Contrib!P$112)*100/(24*Input!$F$58)</f>
        <v>0.19998722659861093</v>
      </c>
      <c r="Q79" s="6">
        <f>Multi!H860*Q$11*LAFs!H$255*(1-Contrib!Q$112)*100/(24*Input!$F$58)</f>
        <v>3.2774615623254957</v>
      </c>
      <c r="R79" s="6">
        <f>Multi!I860*R$11*LAFs!I$255*(1-Contrib!R$112)*100/(24*Input!$F$58)</f>
        <v>1.1562179785796454</v>
      </c>
      <c r="S79" s="6">
        <f>Multi!J860*S$11*LAFs!J$255*(1-Contrib!S$112)*100/(24*Input!$F$58)</f>
        <v>2.4796947232839339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-1.7536384279969446</v>
      </c>
      <c r="D80" s="6">
        <f>Multi!D861*D$11*LAFs!D$259*(1-Contrib!D$116)*100/(24*Input!$F$58)</f>
        <v>-0.16226565984947275</v>
      </c>
      <c r="E80" s="6">
        <f>Multi!E861*E$11*LAFs!E$259*(1-Contrib!E$116)*100/(24*Input!$F$58)</f>
        <v>-0.51999711825047912</v>
      </c>
      <c r="F80" s="6">
        <f>Multi!F861*F$11*LAFs!F$259*(1-Contrib!F$116)*100/(24*Input!$F$58)</f>
        <v>-8.9894685190532647E-2</v>
      </c>
      <c r="G80" s="6">
        <f>Multi!G861*G$11*LAFs!G$259*(1-Contrib!G$116)*100/(24*Input!$F$58)</f>
        <v>-3.1418105941303107E-2</v>
      </c>
      <c r="H80" s="6">
        <f>Multi!H861*H$11*LAFs!H$259*(1-Contrib!H$116)*100/(24*Input!$F$58)</f>
        <v>-0.50924528705105743</v>
      </c>
      <c r="I80" s="6">
        <f>Multi!I861*I$11*LAFs!I$259*(1-Contrib!I$116)*100/(24*Input!$F$58)</f>
        <v>-3.5930157849211088E-2</v>
      </c>
      <c r="J80" s="6">
        <f>Multi!J861*J$11*LAFs!J$259*(1-Contrib!J$116)*100/(24*Input!$F$58)</f>
        <v>0</v>
      </c>
      <c r="K80" s="6">
        <f>Multi!B861*K$11*LAFs!B$259*(1-Contrib!K$116)*100/(24*Input!$F$58)</f>
        <v>-0.62739106592950533</v>
      </c>
      <c r="L80" s="6">
        <f>Multi!C861*L$11*LAFs!C$259*(1-Contrib!L$116)*100/(24*Input!$F$58)</f>
        <v>-0.85908206094039496</v>
      </c>
      <c r="M80" s="6">
        <f>Multi!D861*M$11*LAFs!D$259*(1-Contrib!M$116)*100/(24*Input!$F$58)</f>
        <v>-7.9491596019918537E-2</v>
      </c>
      <c r="N80" s="6">
        <f>Multi!E861*N$11*LAFs!E$259*(1-Contrib!N$116)*100/(24*Input!$F$58)</f>
        <v>-0.2547390550399517</v>
      </c>
      <c r="O80" s="6">
        <f>Multi!F861*O$11*LAFs!F$259*(1-Contrib!O$116)*100/(24*Input!$F$58)</f>
        <v>-0.17615241588719416</v>
      </c>
      <c r="P80" s="6">
        <f>Multi!G861*P$11*LAFs!G$259*(1-Contrib!P$116)*100/(24*Input!$F$58)</f>
        <v>-6.1565099787937283E-2</v>
      </c>
      <c r="Q80" s="6">
        <f>Multi!H861*Q$11*LAFs!H$259*(1-Contrib!Q$116)*100/(24*Input!$F$58)</f>
        <v>-0.99788755478793045</v>
      </c>
      <c r="R80" s="6">
        <f>Multi!I861*R$11*LAFs!I$259*(1-Contrib!R$116)*100/(24*Input!$F$58)</f>
        <v>-0.35203327621271452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-1.7196970390679718</v>
      </c>
      <c r="D81" s="6">
        <f>Multi!D862*D$11*LAFs!D$261*(1-Contrib!D$118)*100/(24*Input!$F$58)</f>
        <v>-0.15912503417496685</v>
      </c>
      <c r="E81" s="6">
        <f>Multi!E862*E$11*LAFs!E$261*(1-Contrib!E$118)*100/(24*Input!$F$58)</f>
        <v>-0.50993265789724396</v>
      </c>
      <c r="F81" s="6">
        <f>Multi!F862*F$11*LAFs!F$261*(1-Contrib!F$118)*100/(24*Input!$F$58)</f>
        <v>-8.8154788057812683E-2</v>
      </c>
      <c r="G81" s="6">
        <f>Multi!G862*G$11*LAFs!G$261*(1-Contrib!G$118)*100/(24*Input!$F$58)</f>
        <v>-3.0810013568245632E-2</v>
      </c>
      <c r="H81" s="6">
        <f>Multi!H862*H$11*LAFs!H$261*(1-Contrib!H$118)*100/(24*Input!$F$58)</f>
        <v>-0.49938892665652079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-0.61524801304054721</v>
      </c>
      <c r="L81" s="6">
        <f>Multi!C862*L$11*LAFs!C$261*(1-Contrib!L$118)*100/(24*Input!$F$58)</f>
        <v>-0.84245466621251652</v>
      </c>
      <c r="M81" s="6">
        <f>Multi!D862*M$11*LAFs!D$261*(1-Contrib!M$118)*100/(24*Input!$F$58)</f>
        <v>-7.7953049000178201E-2</v>
      </c>
      <c r="N81" s="6">
        <f>Multi!E862*N$11*LAFs!E$261*(1-Contrib!N$118)*100/(24*Input!$F$58)</f>
        <v>-0.24980862171659773</v>
      </c>
      <c r="O81" s="6">
        <f>Multi!F862*O$11*LAFs!F$261*(1-Contrib!O$118)*100/(24*Input!$F$58)</f>
        <v>-0.17274301428937755</v>
      </c>
      <c r="P81" s="6">
        <f>Multi!G862*P$11*LAFs!G$261*(1-Contrib!P$118)*100/(24*Input!$F$58)</f>
        <v>-6.0373517211396562E-2</v>
      </c>
      <c r="Q81" s="6">
        <f>Multi!H862*Q$11*LAFs!H$261*(1-Contrib!Q$118)*100/(24*Input!$F$58)</f>
        <v>-0.97857360211461564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-1.6872102810930976</v>
      </c>
      <c r="D82" s="6">
        <f>Multi!D863*D$11*LAFs!D$263*(1-Contrib!D$120)*100/(24*Input!$F$58)</f>
        <v>-9.9916164315938569E-2</v>
      </c>
      <c r="E82" s="6">
        <f>Multi!E863*E$11*LAFs!E$263*(1-Contrib!E$120)*100/(24*Input!$F$58)</f>
        <v>-0.32019170019785448</v>
      </c>
      <c r="F82" s="6">
        <f>Multi!F863*F$11*LAFs!F$263*(1-Contrib!F$120)*100/(24*Input!$F$58)</f>
        <v>-3.1136204860223893E-2</v>
      </c>
      <c r="G82" s="6">
        <f>Multi!G863*G$11*LAFs!G$263*(1-Contrib!G$120)*100/(24*Input!$F$58)</f>
        <v>-1.0882073626880618E-2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-0.60362537670397298</v>
      </c>
      <c r="L82" s="6">
        <f>Multi!C863*L$11*LAFs!C$263*(1-Contrib!L$120)*100/(24*Input!$F$58)</f>
        <v>-0.82653987411583252</v>
      </c>
      <c r="M82" s="6">
        <f>Multi!D863*M$11*LAFs!D$263*(1-Contrib!M$120)*100/(24*Input!$F$58)</f>
        <v>-7.6480439709855269E-2</v>
      </c>
      <c r="N82" s="6">
        <f>Multi!E863*N$11*LAFs!E$263*(1-Contrib!N$120)*100/(24*Input!$F$58)</f>
        <v>-0.24508949267853042</v>
      </c>
      <c r="O82" s="6">
        <f>Multi!F863*O$11*LAFs!F$263*(1-Contrib!O$120)*100/(24*Input!$F$58)</f>
        <v>-0.16947972990289589</v>
      </c>
      <c r="P82" s="6">
        <f>Multi!G863*P$11*LAFs!G$263*(1-Contrib!P$120)*100/(24*Input!$F$58)</f>
        <v>-5.9233002459564726E-2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4.7906890909214371E-2</v>
      </c>
      <c r="D94" s="6">
        <f>Multi!D872*D$11*LAFs!D$238*(1-Contrib!D$95)*100/(24*Input!$F$58)</f>
        <v>4.4328654873283376E-3</v>
      </c>
      <c r="E94" s="6">
        <f>Multi!E872*E$11*LAFs!E$238*(1-Contrib!E$95)*100/(24*Input!$F$58)</f>
        <v>1.2468363934637239E-2</v>
      </c>
      <c r="F94" s="6">
        <f>Multi!F872*F$11*LAFs!F$238*(1-Contrib!F$95)*100/(24*Input!$F$58)</f>
        <v>2.1554728120729786E-3</v>
      </c>
      <c r="G94" s="6">
        <f>Multi!G872*G$11*LAFs!G$238*(1-Contrib!G$95)*100/(24*Input!$F$58)</f>
        <v>8.5829766836449032E-4</v>
      </c>
      <c r="H94" s="6">
        <f>Multi!H872*H$11*LAFs!H$238*(1-Contrib!H$95)*100/(24*Input!$F$58)</f>
        <v>1.2210559151393029E-2</v>
      </c>
      <c r="I94" s="6">
        <f>Multi!I872*I$11*LAFs!I$238*(1-Contrib!I$95)*100/(24*Input!$F$58)</f>
        <v>8.6152455190556033E-4</v>
      </c>
      <c r="J94" s="6">
        <f>Multi!J872*J$11*LAFs!J$238*(1-Contrib!J$95)*100/(24*Input!$F$58)</f>
        <v>1.847677449164153E-3</v>
      </c>
      <c r="K94" s="6">
        <f>Multi!B872*K$11*LAFs!B$238*(1-Contrib!K$95)*100/(24*Input!$F$58)</f>
        <v>4.158328789598517E-3</v>
      </c>
      <c r="L94" s="6">
        <f>Multi!C872*L$11*LAFs!C$238*(1-Contrib!L$95)*100/(24*Input!$F$58)</f>
        <v>2.34688918299675E-2</v>
      </c>
      <c r="M94" s="6">
        <f>Multi!D872*M$11*LAFs!D$238*(1-Contrib!M$95)*100/(24*Input!$F$58)</f>
        <v>2.1715965833820176E-3</v>
      </c>
      <c r="N94" s="6">
        <f>Multi!E872*N$11*LAFs!E$238*(1-Contrib!N$95)*100/(24*Input!$F$58)</f>
        <v>6.1080708625653552E-3</v>
      </c>
      <c r="O94" s="6">
        <f>Multi!F872*O$11*LAFs!F$238*(1-Contrib!O$95)*100/(24*Input!$F$58)</f>
        <v>4.2237396173206345E-3</v>
      </c>
      <c r="P94" s="6">
        <f>Multi!G872*P$11*LAFs!G$238*(1-Contrib!P$95)*100/(24*Input!$F$58)</f>
        <v>1.681870374341926E-3</v>
      </c>
      <c r="Q94" s="6">
        <f>Multi!H872*Q$11*LAFs!H$238*(1-Contrib!Q$95)*100/(24*Input!$F$58)</f>
        <v>2.3927104136273181E-2</v>
      </c>
      <c r="R94" s="6">
        <f>Multi!I872*R$11*LAFs!I$238*(1-Contrib!R$95)*100/(24*Input!$F$58)</f>
        <v>8.4409679416886946E-3</v>
      </c>
      <c r="S94" s="6">
        <f>Multi!J872*S$11*LAFs!J$238*(1-Contrib!S$95)*100/(24*Input!$F$58)</f>
        <v>1.8103008301364586E-2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5.6440897944238143E-2</v>
      </c>
      <c r="D95" s="6">
        <f>Multi!D873*D$11*LAFs!D$241*(1-Contrib!D$98)*100/(24*Input!$F$58)</f>
        <v>5.2225244390199385E-3</v>
      </c>
      <c r="E95" s="6">
        <f>Multi!E873*E$11*LAFs!E$241*(1-Contrib!E$98)*100/(24*Input!$F$58)</f>
        <v>1.5412618853932837E-2</v>
      </c>
      <c r="F95" s="6">
        <f>Multi!F873*F$11*LAFs!F$241*(1-Contrib!F$98)*100/(24*Input!$F$58)</f>
        <v>2.6644619195150391E-3</v>
      </c>
      <c r="G95" s="6">
        <f>Multi!G873*G$11*LAFs!G$241*(1-Contrib!G$98)*100/(24*Input!$F$58)</f>
        <v>1.0111925484319053E-3</v>
      </c>
      <c r="H95" s="6">
        <f>Multi!H873*H$11*LAFs!H$241*(1-Contrib!H$98)*100/(24*Input!$F$58)</f>
        <v>1.5093936556584623E-2</v>
      </c>
      <c r="I95" s="6">
        <f>Multi!I873*I$11*LAFs!I$241*(1-Contrib!I$98)*100/(24*Input!$F$58)</f>
        <v>1.0649632639402101E-3</v>
      </c>
      <c r="J95" s="6">
        <f>Multi!J873*J$11*LAFs!J$241*(1-Contrib!J$98)*100/(24*Input!$F$58)</f>
        <v>2.2839843654116512E-3</v>
      </c>
      <c r="K95" s="6">
        <f>Multi!B873*K$11*LAFs!B$241*(1-Contrib!K$98)*100/(24*Input!$F$58)</f>
        <v>6.7111224826573081E-3</v>
      </c>
      <c r="L95" s="6">
        <f>Multi!C873*L$11*LAFs!C$241*(1-Contrib!L$98)*100/(24*Input!$F$58)</f>
        <v>2.7649578244385437E-2</v>
      </c>
      <c r="M95" s="6">
        <f>Multi!D873*M$11*LAFs!D$241*(1-Contrib!M$98)*100/(24*Input!$F$58)</f>
        <v>2.5584390640375756E-3</v>
      </c>
      <c r="N95" s="6">
        <f>Multi!E873*N$11*LAFs!E$241*(1-Contrib!N$98)*100/(24*Input!$F$58)</f>
        <v>7.5504186941485517E-3</v>
      </c>
      <c r="O95" s="6">
        <f>Multi!F873*O$11*LAFs!F$241*(1-Contrib!O$98)*100/(24*Input!$F$58)</f>
        <v>5.2211251773918556E-3</v>
      </c>
      <c r="P95" s="6">
        <f>Multi!G873*P$11*LAFs!G$241*(1-Contrib!P$98)*100/(24*Input!$F$58)</f>
        <v>1.9814743213781003E-3</v>
      </c>
      <c r="Q95" s="6">
        <f>Multi!H873*Q$11*LAFs!H$241*(1-Contrib!Q$98)*100/(24*Input!$F$58)</f>
        <v>2.9577203413694533E-2</v>
      </c>
      <c r="R95" s="6">
        <f>Multi!I873*R$11*LAFs!I$241*(1-Contrib!R$98)*100/(24*Input!$F$58)</f>
        <v>1.0434201497928839E-2</v>
      </c>
      <c r="S95" s="6">
        <f>Multi!J873*S$11*LAFs!J$241*(1-Contrib!S$98)*100/(24*Input!$F$58)</f>
        <v>2.2377817051314058E-2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4.3170213357672967E-2</v>
      </c>
      <c r="D96" s="6">
        <f>Multi!D874*D$11*LAFs!D$243*(1-Contrib!D$100)*100/(24*Input!$F$58)</f>
        <v>3.9945766724139853E-3</v>
      </c>
      <c r="E96" s="6">
        <f>Multi!E874*E$11*LAFs!E$243*(1-Contrib!E$100)*100/(24*Input!$F$58)</f>
        <v>1.0415323102806472E-2</v>
      </c>
      <c r="F96" s="6">
        <f>Multi!F874*F$11*LAFs!F$243*(1-Contrib!F$100)*100/(24*Input!$F$58)</f>
        <v>1.8005526542811893E-3</v>
      </c>
      <c r="G96" s="6">
        <f>Multi!G874*G$11*LAFs!G$243*(1-Contrib!G$100)*100/(24*Input!$F$58)</f>
        <v>7.7343556979944954E-4</v>
      </c>
      <c r="H96" s="6">
        <f>Multi!H874*H$11*LAFs!H$243*(1-Contrib!H$100)*100/(24*Input!$F$58)</f>
        <v>1.0199968455716159E-2</v>
      </c>
      <c r="I96" s="6">
        <f>Multi!I874*I$11*LAFs!I$243*(1-Contrib!I$100)*100/(24*Input!$F$58)</f>
        <v>7.1966591736785418E-4</v>
      </c>
      <c r="J96" s="6">
        <f>Multi!J874*J$11*LAFs!J$243*(1-Contrib!J$100)*100/(24*Input!$F$58)</f>
        <v>1.5434388764794934E-3</v>
      </c>
      <c r="K96" s="6">
        <f>Multi!B874*K$11*LAFs!B$243*(1-Contrib!K$100)*100/(24*Input!$F$58)</f>
        <v>1.6918811939123357E-3</v>
      </c>
      <c r="L96" s="6">
        <f>Multi!C874*L$11*LAFs!C$243*(1-Contrib!L$100)*100/(24*Input!$F$58)</f>
        <v>2.114846211764862E-2</v>
      </c>
      <c r="M96" s="6">
        <f>Multi!D874*M$11*LAFs!D$243*(1-Contrib!M$100)*100/(24*Input!$F$58)</f>
        <v>1.9568852424393895E-3</v>
      </c>
      <c r="N96" s="6">
        <f>Multi!E874*N$11*LAFs!E$243*(1-Contrib!N$100)*100/(24*Input!$F$58)</f>
        <v>5.1023159014251963E-3</v>
      </c>
      <c r="O96" s="6">
        <f>Multi!F874*O$11*LAFs!F$243*(1-Contrib!O$100)*100/(24*Input!$F$58)</f>
        <v>3.5282586430052331E-3</v>
      </c>
      <c r="P96" s="6">
        <f>Multi!G874*P$11*LAFs!G$243*(1-Contrib!P$100)*100/(24*Input!$F$58)</f>
        <v>1.5155795235779982E-3</v>
      </c>
      <c r="Q96" s="6">
        <f>Multi!H874*Q$11*LAFs!H$243*(1-Contrib!Q$100)*100/(24*Input!$F$58)</f>
        <v>1.9987267118621609E-2</v>
      </c>
      <c r="R96" s="6">
        <f>Multi!I874*R$11*LAFs!I$243*(1-Contrib!R$100)*100/(24*Input!$F$58)</f>
        <v>7.0510781425692252E-3</v>
      </c>
      <c r="S96" s="6">
        <f>Multi!J874*S$11*LAFs!J$243*(1-Contrib!S$100)*100/(24*Input!$F$58)</f>
        <v>1.5122166916198993E-2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4.2961567046790869E-2</v>
      </c>
      <c r="D97" s="6">
        <f>Multi!D875*D$11*LAFs!D$244*(1-Contrib!D$101)*100/(24*Input!$F$58)</f>
        <v>3.9752704512626188E-3</v>
      </c>
      <c r="E97" s="6">
        <f>Multi!E875*E$11*LAFs!E$244*(1-Contrib!E$101)*100/(24*Input!$F$58)</f>
        <v>1.030630916818717E-2</v>
      </c>
      <c r="F97" s="6">
        <f>Multi!F875*F$11*LAFs!F$244*(1-Contrib!F$101)*100/(24*Input!$F$58)</f>
        <v>1.7817068318909529E-3</v>
      </c>
      <c r="G97" s="6">
        <f>Multi!G875*G$11*LAFs!G$244*(1-Contrib!G$101)*100/(24*Input!$F$58)</f>
        <v>7.6969747202803879E-4</v>
      </c>
      <c r="H97" s="6">
        <f>Multi!H875*H$11*LAFs!H$244*(1-Contrib!H$101)*100/(24*Input!$F$58)</f>
        <v>1.0093208570941124E-2</v>
      </c>
      <c r="I97" s="6">
        <f>Multi!I875*I$11*LAFs!I$244*(1-Contrib!I$101)*100/(24*Input!$F$58)</f>
        <v>7.1213339893426496E-4</v>
      </c>
      <c r="J97" s="6">
        <f>Multi!J875*J$11*LAFs!J$244*(1-Contrib!J$101)*100/(24*Input!$F$58)</f>
        <v>0</v>
      </c>
      <c r="K97" s="6">
        <f>Multi!B875*K$11*LAFs!B$244*(1-Contrib!K$101)*100/(24*Input!$F$58)</f>
        <v>1.5366827221410071E-3</v>
      </c>
      <c r="L97" s="6">
        <f>Multi!C875*L$11*LAFs!C$244*(1-Contrib!L$101)*100/(24*Input!$F$58)</f>
        <v>2.1046249312603661E-2</v>
      </c>
      <c r="M97" s="6">
        <f>Multi!D875*M$11*LAFs!D$244*(1-Contrib!M$101)*100/(24*Input!$F$58)</f>
        <v>1.9474274043862908E-3</v>
      </c>
      <c r="N97" s="6">
        <f>Multi!E875*N$11*LAFs!E$244*(1-Contrib!N$101)*100/(24*Input!$F$58)</f>
        <v>5.0489115541385429E-3</v>
      </c>
      <c r="O97" s="6">
        <f>Multi!F875*O$11*LAFs!F$244*(1-Contrib!O$101)*100/(24*Input!$F$58)</f>
        <v>3.491329461525985E-3</v>
      </c>
      <c r="P97" s="6">
        <f>Multi!G875*P$11*LAFs!G$244*(1-Contrib!P$101)*100/(24*Input!$F$58)</f>
        <v>1.5082545638002212E-3</v>
      </c>
      <c r="Q97" s="6">
        <f>Multi!H875*Q$11*LAFs!H$244*(1-Contrib!Q$101)*100/(24*Input!$F$58)</f>
        <v>1.977806663493226E-2</v>
      </c>
      <c r="R97" s="6">
        <f>Multi!I875*R$11*LAFs!I$244*(1-Contrib!R$101)*100/(24*Input!$F$58)</f>
        <v>6.9772767094266946E-3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3.9430193694460193E-2</v>
      </c>
      <c r="D98" s="6">
        <f>Multi!D876*D$11*LAFs!D$245*(1-Contrib!D$102)*100/(24*Input!$F$58)</f>
        <v>2.3350460558078964E-3</v>
      </c>
      <c r="E98" s="6">
        <f>Multi!E876*E$11*LAFs!E$245*(1-Contrib!E$102)*100/(24*Input!$F$58)</f>
        <v>6.0721131748785974E-3</v>
      </c>
      <c r="F98" s="6">
        <f>Multi!F876*F$11*LAFs!F$245*(1-Contrib!F$102)*100/(24*Input!$F$58)</f>
        <v>5.9046677234499871E-4</v>
      </c>
      <c r="G98" s="6">
        <f>Multi!G876*G$11*LAFs!G$245*(1-Contrib!G$102)*100/(24*Input!$F$58)</f>
        <v>2.5431463743054542E-4</v>
      </c>
      <c r="H98" s="6">
        <f>Multi!H876*H$11*LAFs!H$245*(1-Contrib!H$102)*100/(24*Input!$F$58)</f>
        <v>3.3449410311590685E-3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1.4818567570548248E-3</v>
      </c>
      <c r="L98" s="6">
        <f>Multi!C876*L$11*LAFs!C$245*(1-Contrib!L$102)*100/(24*Input!$F$58)</f>
        <v>1.9316280666253079E-2</v>
      </c>
      <c r="M98" s="6">
        <f>Multi!D876*M$11*LAFs!D$245*(1-Contrib!M$102)*100/(24*Input!$F$58)</f>
        <v>1.7873519296262993E-3</v>
      </c>
      <c r="N98" s="6">
        <f>Multi!E876*N$11*LAFs!E$245*(1-Contrib!N$102)*100/(24*Input!$F$58)</f>
        <v>4.647875433991617E-3</v>
      </c>
      <c r="O98" s="6">
        <f>Multi!F876*O$11*LAFs!F$245*(1-Contrib!O$102)*100/(24*Input!$F$58)</f>
        <v>3.2140124187551825E-3</v>
      </c>
      <c r="P98" s="6">
        <f>Multi!G876*P$11*LAFs!G$245*(1-Contrib!P$102)*100/(24*Input!$F$58)</f>
        <v>1.3842784069404335E-3</v>
      </c>
      <c r="Q98" s="6">
        <f>Multi!H876*Q$11*LAFs!H$245*(1-Contrib!Q$102)*100/(24*Input!$F$58)</f>
        <v>1.8207090589455879E-2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0.21244906104002811</v>
      </c>
      <c r="D99" s="6">
        <f>Multi!D877*D$11*LAFs!D$246*(1-Contrib!D$103)*100/(24*Input!$F$58)</f>
        <v>1.9658092867773959E-2</v>
      </c>
      <c r="E99" s="6">
        <f>Multi!E877*E$11*LAFs!E$246*(1-Contrib!E$103)*100/(24*Input!$F$58)</f>
        <v>8.4619466059403931E-2</v>
      </c>
      <c r="F99" s="6">
        <f>Multi!F877*F$11*LAFs!F$246*(1-Contrib!F$103)*100/(24*Input!$F$58)</f>
        <v>1.46286200354228E-2</v>
      </c>
      <c r="G99" s="6">
        <f>Multi!G877*G$11*LAFs!G$246*(1-Contrib!G$103)*100/(24*Input!$F$58)</f>
        <v>3.8062276694689331E-3</v>
      </c>
      <c r="H99" s="6">
        <f>Multi!H877*H$11*LAFs!H$246*(1-Contrib!H$103)*100/(24*Input!$F$58)</f>
        <v>8.2869813641488696E-2</v>
      </c>
      <c r="I99" s="6">
        <f>Multi!I877*I$11*LAFs!I$246*(1-Contrib!I$103)*100/(24*Input!$F$58)</f>
        <v>5.8469377346929982E-3</v>
      </c>
      <c r="J99" s="6">
        <f>Multi!J877*J$11*LAFs!J$246*(1-Contrib!J$103)*100/(24*Input!$F$58)</f>
        <v>1.2539694864370432E-2</v>
      </c>
      <c r="K99" s="6">
        <f>Multi!B877*K$11*LAFs!B$246*(1-Contrib!K$103)*100/(24*Input!$F$58)</f>
        <v>8.8750330291314738E-2</v>
      </c>
      <c r="L99" s="6">
        <f>Multi!C877*L$11*LAFs!C$246*(1-Contrib!L$103)*100/(24*Input!$F$58)</f>
        <v>0.10407571725694248</v>
      </c>
      <c r="M99" s="6">
        <f>Multi!D877*M$11*LAFs!D$246*(1-Contrib!M$103)*100/(24*Input!$F$58)</f>
        <v>9.6302149094068291E-3</v>
      </c>
      <c r="N99" s="6">
        <f>Multi!E877*N$11*LAFs!E$246*(1-Contrib!N$103)*100/(24*Input!$F$58)</f>
        <v>4.1453850541484136E-2</v>
      </c>
      <c r="O99" s="6">
        <f>Multi!F877*O$11*LAFs!F$246*(1-Contrib!O$103)*100/(24*Input!$F$58)</f>
        <v>2.8665396122961494E-2</v>
      </c>
      <c r="P99" s="6">
        <f>Multi!G877*P$11*LAFs!G$246*(1-Contrib!P$103)*100/(24*Input!$F$58)</f>
        <v>7.4584631780238875E-3</v>
      </c>
      <c r="Q99" s="6">
        <f>Multi!H877*Q$11*LAFs!H$246*(1-Contrib!Q$103)*100/(24*Input!$F$58)</f>
        <v>0.16238688467654996</v>
      </c>
      <c r="R99" s="6">
        <f>Multi!I877*R$11*LAFs!I$246*(1-Contrib!R$103)*100/(24*Input!$F$58)</f>
        <v>5.7286601834422982E-2</v>
      </c>
      <c r="S99" s="6">
        <f>Multi!J877*S$11*LAFs!J$246*(1-Contrib!S$103)*100/(24*Input!$F$58)</f>
        <v>0.12286029703342928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0.21514771055076803</v>
      </c>
      <c r="D100" s="6">
        <f>Multi!D878*D$11*LAFs!D$247*(1-Contrib!D$104)*100/(24*Input!$F$58)</f>
        <v>1.9907801209340614E-2</v>
      </c>
      <c r="E100" s="6">
        <f>Multi!E878*E$11*LAFs!E$247*(1-Contrib!E$104)*100/(24*Input!$F$58)</f>
        <v>8.3180435558006666E-2</v>
      </c>
      <c r="F100" s="6">
        <f>Multi!F878*F$11*LAFs!F$247*(1-Contrib!F$104)*100/(24*Input!$F$58)</f>
        <v>1.4379847130030723E-2</v>
      </c>
      <c r="G100" s="6">
        <f>Multi!G878*G$11*LAFs!G$247*(1-Contrib!G$104)*100/(24*Input!$F$58)</f>
        <v>3.8545765507852015E-3</v>
      </c>
      <c r="H100" s="6">
        <f>Multi!H878*H$11*LAFs!H$247*(1-Contrib!H$104)*100/(24*Input!$F$58)</f>
        <v>8.1460537560834961E-2</v>
      </c>
      <c r="I100" s="6">
        <f>Multi!I878*I$11*LAFs!I$247*(1-Contrib!I$104)*100/(24*Input!$F$58)</f>
        <v>5.7475052739151536E-3</v>
      </c>
      <c r="J100" s="6">
        <f>Multi!J878*J$11*LAFs!J$247*(1-Contrib!J$104)*100/(24*Input!$F$58)</f>
        <v>1.2326446019531636E-2</v>
      </c>
      <c r="K100" s="6">
        <f>Multi!B878*K$11*LAFs!B$247*(1-Contrib!K$104)*100/(24*Input!$F$58)</f>
        <v>8.8985069020367527E-2</v>
      </c>
      <c r="L100" s="6">
        <f>Multi!C878*L$11*LAFs!C$247*(1-Contrib!L$104)*100/(24*Input!$F$58)</f>
        <v>0.10539774655695638</v>
      </c>
      <c r="M100" s="6">
        <f>Multi!D878*M$11*LAFs!D$247*(1-Contrib!M$104)*100/(24*Input!$F$58)</f>
        <v>9.7525434084190909E-3</v>
      </c>
      <c r="N100" s="6">
        <f>Multi!E878*N$11*LAFs!E$247*(1-Contrib!N$104)*100/(24*Input!$F$58)</f>
        <v>4.0748890346064312E-2</v>
      </c>
      <c r="O100" s="6">
        <f>Multi!F878*O$11*LAFs!F$247*(1-Contrib!O$104)*100/(24*Input!$F$58)</f>
        <v>2.8177915153433541E-2</v>
      </c>
      <c r="P100" s="6">
        <f>Multi!G878*P$11*LAFs!G$247*(1-Contrib!P$104)*100/(24*Input!$F$58)</f>
        <v>7.5532048441329875E-3</v>
      </c>
      <c r="Q100" s="6">
        <f>Multi!H878*Q$11*LAFs!H$247*(1-Contrib!Q$104)*100/(24*Input!$F$58)</f>
        <v>0.15962534893355218</v>
      </c>
      <c r="R100" s="6">
        <f>Multi!I878*R$11*LAFs!I$247*(1-Contrib!R$104)*100/(24*Input!$F$58)</f>
        <v>5.6312391393254967E-2</v>
      </c>
      <c r="S100" s="6">
        <f>Multi!J878*S$11*LAFs!J$247*(1-Contrib!S$104)*100/(24*Input!$F$58)</f>
        <v>0.12077094663835926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0.17306212730909509</v>
      </c>
      <c r="D101" s="6">
        <f>Multi!D879*D$11*LAFs!D$248*(1-Contrib!D$105)*100/(24*Input!$F$58)</f>
        <v>1.601358628690629E-2</v>
      </c>
      <c r="E101" s="6">
        <f>Multi!E879*E$11*LAFs!E$248*(1-Contrib!E$105)*100/(24*Input!$F$58)</f>
        <v>6.8487183269878585E-2</v>
      </c>
      <c r="F101" s="6">
        <f>Multi!F879*F$11*LAFs!F$248*(1-Contrib!F$105)*100/(24*Input!$F$58)</f>
        <v>1.1839745959258258E-2</v>
      </c>
      <c r="G101" s="6">
        <f>Multi!G879*G$11*LAFs!G$248*(1-Contrib!G$105)*100/(24*Input!$F$58)</f>
        <v>3.1005731645804861E-3</v>
      </c>
      <c r="H101" s="6">
        <f>Multi!H879*H$11*LAFs!H$248*(1-Contrib!H$105)*100/(24*Input!$F$58)</f>
        <v>6.7071093433998211E-2</v>
      </c>
      <c r="I101" s="6">
        <f>Multi!I879*I$11*LAFs!I$248*(1-Contrib!I$105)*100/(24*Input!$F$58)</f>
        <v>4.7322479667074946E-3</v>
      </c>
      <c r="J101" s="6">
        <f>Multi!J879*J$11*LAFs!J$248*(1-Contrib!J$105)*100/(24*Input!$F$58)</f>
        <v>1.014906404303708E-2</v>
      </c>
      <c r="K101" s="6">
        <f>Multi!B879*K$11*LAFs!B$248*(1-Contrib!K$105)*100/(24*Input!$F$58)</f>
        <v>7.3768743882715343E-2</v>
      </c>
      <c r="L101" s="6">
        <f>Multi!C879*L$11*LAFs!C$248*(1-Contrib!L$105)*100/(24*Input!$F$58)</f>
        <v>8.4780629020114892E-2</v>
      </c>
      <c r="M101" s="6">
        <f>Multi!D879*M$11*LAFs!D$248*(1-Contrib!M$105)*100/(24*Input!$F$58)</f>
        <v>7.8448239333554735E-3</v>
      </c>
      <c r="N101" s="6">
        <f>Multi!E879*N$11*LAFs!E$248*(1-Contrib!N$105)*100/(24*Input!$F$58)</f>
        <v>3.3550878911050151E-2</v>
      </c>
      <c r="O101" s="6">
        <f>Multi!F879*O$11*LAFs!F$248*(1-Contrib!O$105)*100/(24*Input!$F$58)</f>
        <v>2.3200480092827942E-2</v>
      </c>
      <c r="P101" s="6">
        <f>Multi!G879*P$11*LAFs!G$248*(1-Contrib!P$105)*100/(24*Input!$F$58)</f>
        <v>6.0757035014721442E-3</v>
      </c>
      <c r="Q101" s="6">
        <f>Multi!H879*Q$11*LAFs!H$248*(1-Contrib!Q$105)*100/(24*Input!$F$58)</f>
        <v>0.13142862806130373</v>
      </c>
      <c r="R101" s="6">
        <f>Multi!I879*R$11*LAFs!I$248*(1-Contrib!R$105)*100/(24*Input!$F$58)</f>
        <v>4.6365194457601691E-2</v>
      </c>
      <c r="S101" s="6">
        <f>Multi!J879*S$11*LAFs!J$248*(1-Contrib!S$105)*100/(24*Input!$F$58)</f>
        <v>9.9437588906708618E-2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0.15335385978991631</v>
      </c>
      <c r="D102" s="6">
        <f>Multi!D880*D$11*LAFs!D$249*(1-Contrib!D$106)*100/(24*Input!$F$58)</f>
        <v>1.4189963479357359E-2</v>
      </c>
      <c r="E102" s="6">
        <f>Multi!E880*E$11*LAFs!E$249*(1-Contrib!E$106)*100/(24*Input!$F$58)</f>
        <v>6.0687881651985777E-2</v>
      </c>
      <c r="F102" s="6">
        <f>Multi!F880*F$11*LAFs!F$249*(1-Contrib!F$106)*100/(24*Input!$F$58)</f>
        <v>1.0491438941701365E-2</v>
      </c>
      <c r="G102" s="6">
        <f>Multi!G880*G$11*LAFs!G$249*(1-Contrib!G$106)*100/(24*Input!$F$58)</f>
        <v>2.7474807443006876E-3</v>
      </c>
      <c r="H102" s="6">
        <f>Multi!H880*H$11*LAFs!H$249*(1-Contrib!H$106)*100/(24*Input!$F$58)</f>
        <v>5.9433055737626909E-2</v>
      </c>
      <c r="I102" s="6">
        <f>Multi!I880*I$11*LAFs!I$249*(1-Contrib!I$106)*100/(24*Input!$F$58)</f>
        <v>4.1933408681694784E-3</v>
      </c>
      <c r="J102" s="6">
        <f>Multi!J880*J$11*LAFs!J$249*(1-Contrib!J$106)*100/(24*Input!$F$58)</f>
        <v>0</v>
      </c>
      <c r="K102" s="6">
        <f>Multi!B880*K$11*LAFs!B$249*(1-Contrib!K$106)*100/(24*Input!$F$58)</f>
        <v>6.5367979593035114E-2</v>
      </c>
      <c r="L102" s="6">
        <f>Multi!C880*L$11*LAFs!C$249*(1-Contrib!L$106)*100/(24*Input!$F$58)</f>
        <v>7.5125834275864292E-2</v>
      </c>
      <c r="M102" s="6">
        <f>Multi!D880*M$11*LAFs!D$249*(1-Contrib!M$106)*100/(24*Input!$F$58)</f>
        <v>6.9514575387352867E-3</v>
      </c>
      <c r="N102" s="6">
        <f>Multi!E880*N$11*LAFs!E$249*(1-Contrib!N$106)*100/(24*Input!$F$58)</f>
        <v>2.9730114036817613E-2</v>
      </c>
      <c r="O102" s="6">
        <f>Multi!F880*O$11*LAFs!F$249*(1-Contrib!O$106)*100/(24*Input!$F$58)</f>
        <v>2.0558415792842854E-2</v>
      </c>
      <c r="P102" s="6">
        <f>Multi!G880*P$11*LAFs!G$249*(1-Contrib!P$106)*100/(24*Input!$F$58)</f>
        <v>5.3838040556716113E-3</v>
      </c>
      <c r="Q102" s="6">
        <f>Multi!H880*Q$11*LAFs!H$249*(1-Contrib!Q$106)*100/(24*Input!$F$58)</f>
        <v>0.11646157200007445</v>
      </c>
      <c r="R102" s="6">
        <f>Multi!I880*R$11*LAFs!I$249*(1-Contrib!R$106)*100/(24*Input!$F$58)</f>
        <v>4.1085138848917763E-2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0.15599759343809882</v>
      </c>
      <c r="D103" s="6">
        <f>Multi!D881*D$11*LAFs!D$250*(1-Contrib!D$107)*100/(24*Input!$F$58)</f>
        <v>9.2381378619586629E-3</v>
      </c>
      <c r="E103" s="6">
        <f>Multi!E881*E$11*LAFs!E$250*(1-Contrib!E$107)*100/(24*Input!$F$58)</f>
        <v>3.9509828060295113E-2</v>
      </c>
      <c r="F103" s="6">
        <f>Multi!F881*F$11*LAFs!F$250*(1-Contrib!F$107)*100/(24*Input!$F$58)</f>
        <v>3.8420299455526443E-3</v>
      </c>
      <c r="G103" s="6">
        <f>Multi!G881*G$11*LAFs!G$250*(1-Contrib!G$107)*100/(24*Input!$F$58)</f>
        <v>1.006144471991817E-3</v>
      </c>
      <c r="H103" s="6">
        <f>Multi!H881*H$11*LAFs!H$250*(1-Contrib!H$107)*100/(24*Input!$F$58)</f>
        <v>2.1764753259158959E-2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6.6494886521889451E-2</v>
      </c>
      <c r="L103" s="6">
        <f>Multi!C881*L$11*LAFs!C$250*(1-Contrib!L$107)*100/(24*Input!$F$58)</f>
        <v>7.6420961090376618E-2</v>
      </c>
      <c r="M103" s="6">
        <f>Multi!D881*M$11*LAFs!D$250*(1-Contrib!M$107)*100/(24*Input!$F$58)</f>
        <v>7.0712967278123828E-3</v>
      </c>
      <c r="N103" s="6">
        <f>Multi!E881*N$11*LAFs!E$250*(1-Contrib!N$107)*100/(24*Input!$F$58)</f>
        <v>3.0242644356896366E-2</v>
      </c>
      <c r="O103" s="6">
        <f>Multi!F881*O$11*LAFs!F$250*(1-Contrib!O$107)*100/(24*Input!$F$58)</f>
        <v>2.0912831232136796E-2</v>
      </c>
      <c r="P103" s="6">
        <f>Multi!G881*P$11*LAFs!G$250*(1-Contrib!P$107)*100/(24*Input!$F$58)</f>
        <v>5.4766177869770968E-3</v>
      </c>
      <c r="Q103" s="6">
        <f>Multi!H881*Q$11*LAFs!H$250*(1-Contrib!Q$107)*100/(24*Input!$F$58)</f>
        <v>0.11846930351096448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0.16192977180455639</v>
      </c>
      <c r="D104" s="6">
        <f>Multi!D882*D$11*LAFs!D$255*(1-Contrib!D$112)*100/(24*Input!$F$58)</f>
        <v>1.4983499934563856E-2</v>
      </c>
      <c r="E104" s="6">
        <f>Multi!E882*E$11*LAFs!E$255*(1-Contrib!E$112)*100/(24*Input!$F$58)</f>
        <v>6.0744705427945259E-2</v>
      </c>
      <c r="F104" s="6">
        <f>Multi!F882*F$11*LAFs!F$255*(1-Contrib!F$112)*100/(24*Input!$F$58)</f>
        <v>1.0501262372008824E-2</v>
      </c>
      <c r="G104" s="6">
        <f>Multi!G882*G$11*LAFs!G$255*(1-Contrib!G$112)*100/(24*Input!$F$58)</f>
        <v>2.9011263920680078E-3</v>
      </c>
      <c r="H104" s="6">
        <f>Multi!H882*H$11*LAFs!H$255*(1-Contrib!H$112)*100/(24*Input!$F$58)</f>
        <v>5.9488704584676637E-2</v>
      </c>
      <c r="I104" s="6">
        <f>Multi!I882*I$11*LAFs!I$255*(1-Contrib!I$112)*100/(24*Input!$F$58)</f>
        <v>4.1972672115436135E-3</v>
      </c>
      <c r="J104" s="6">
        <f>Multi!J882*J$11*LAFs!J$255*(1-Contrib!J$112)*100/(24*Input!$F$58)</f>
        <v>9.0017120901916686E-3</v>
      </c>
      <c r="K104" s="6">
        <f>Multi!B882*K$11*LAFs!B$255*(1-Contrib!K$112)*100/(24*Input!$F$58)</f>
        <v>9.554486247547625E-2</v>
      </c>
      <c r="L104" s="6">
        <f>Multi!C882*L$11*LAFs!C$255*(1-Contrib!L$112)*100/(24*Input!$F$58)</f>
        <v>7.9327049332719418E-2</v>
      </c>
      <c r="M104" s="6">
        <f>Multi!D882*M$11*LAFs!D$255*(1-Contrib!M$112)*100/(24*Input!$F$58)</f>
        <v>7.3401995521894543E-3</v>
      </c>
      <c r="N104" s="6">
        <f>Multi!E882*N$11*LAFs!E$255*(1-Contrib!N$112)*100/(24*Input!$F$58)</f>
        <v>2.9757951181454911E-2</v>
      </c>
      <c r="O104" s="6">
        <f>Multi!F882*O$11*LAFs!F$255*(1-Contrib!O$112)*100/(24*Input!$F$58)</f>
        <v>2.0577665217625763E-2</v>
      </c>
      <c r="P104" s="6">
        <f>Multi!G882*P$11*LAFs!G$255*(1-Contrib!P$112)*100/(24*Input!$F$58)</f>
        <v>5.6848791635870765E-3</v>
      </c>
      <c r="Q104" s="6">
        <f>Multi!H882*Q$11*LAFs!H$255*(1-Contrib!Q$112)*100/(24*Input!$F$58)</f>
        <v>0.11657061825601681</v>
      </c>
      <c r="R104" s="6">
        <f>Multi!I882*R$11*LAFs!I$255*(1-Contrib!R$112)*100/(24*Input!$F$58)</f>
        <v>4.1123608023679904E-2</v>
      </c>
      <c r="S104" s="6">
        <f>Multi!J882*S$11*LAFs!J$255*(1-Contrib!S$112)*100/(24*Input!$F$58)</f>
        <v>8.8196166906162235E-2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-0.14844852894726643</v>
      </c>
      <c r="D105" s="6">
        <f>Multi!D883*D$11*LAFs!D$259*(1-Contrib!D$116)*100/(24*Input!$F$58)</f>
        <v>-1.3736069031531115E-2</v>
      </c>
      <c r="E105" s="6">
        <f>Multi!E883*E$11*LAFs!E$259*(1-Contrib!E$116)*100/(24*Input!$F$58)</f>
        <v>-5.8746658013725944E-2</v>
      </c>
      <c r="F105" s="6">
        <f>Multi!F883*F$11*LAFs!F$259*(1-Contrib!F$116)*100/(24*Input!$F$58)</f>
        <v>-1.0155849220679615E-2</v>
      </c>
      <c r="G105" s="6">
        <f>Multi!G883*G$11*LAFs!G$259*(1-Contrib!G$116)*100/(24*Input!$F$58)</f>
        <v>-2.6595970610789688E-3</v>
      </c>
      <c r="H105" s="6">
        <f>Multi!H883*H$11*LAFs!H$259*(1-Contrib!H$116)*100/(24*Input!$F$58)</f>
        <v>-5.7531970223495758E-2</v>
      </c>
      <c r="I105" s="6">
        <f>Multi!I883*I$11*LAFs!I$259*(1-Contrib!I$116)*100/(24*Input!$F$58)</f>
        <v>-4.0592084484015294E-3</v>
      </c>
      <c r="J105" s="6">
        <f>Multi!J883*J$11*LAFs!J$259*(1-Contrib!J$116)*100/(24*Input!$F$58)</f>
        <v>0</v>
      </c>
      <c r="K105" s="6">
        <f>Multi!B883*K$11*LAFs!B$259*(1-Contrib!K$116)*100/(24*Input!$F$58)</f>
        <v>-6.3277053633566657E-2</v>
      </c>
      <c r="L105" s="6">
        <f>Multi!C883*L$11*LAFs!C$259*(1-Contrib!L$116)*100/(24*Input!$F$58)</f>
        <v>-7.2722783759509232E-2</v>
      </c>
      <c r="M105" s="6">
        <f>Multi!D883*M$11*LAFs!D$259*(1-Contrib!M$116)*100/(24*Input!$F$58)</f>
        <v>-6.7291012243077082E-3</v>
      </c>
      <c r="N105" s="6">
        <f>Multi!E883*N$11*LAFs!E$259*(1-Contrib!N$116)*100/(24*Input!$F$58)</f>
        <v>-2.8779136698913733E-2</v>
      </c>
      <c r="O105" s="6">
        <f>Multi!F883*O$11*LAFs!F$259*(1-Contrib!O$116)*100/(24*Input!$F$58)</f>
        <v>-1.990081362226296E-2</v>
      </c>
      <c r="P105" s="6">
        <f>Multi!G883*P$11*LAFs!G$259*(1-Contrib!P$116)*100/(24*Input!$F$58)</f>
        <v>-5.211592282709075E-3</v>
      </c>
      <c r="Q105" s="6">
        <f>Multi!H883*Q$11*LAFs!H$259*(1-Contrib!Q$116)*100/(24*Input!$F$58)</f>
        <v>-0.11273631499057975</v>
      </c>
      <c r="R105" s="6">
        <f>Multi!I883*R$11*LAFs!I$259*(1-Contrib!R$116)*100/(24*Input!$F$58)</f>
        <v>-3.977094826352108E-2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-0.14557533161280323</v>
      </c>
      <c r="D106" s="6">
        <f>Multi!D884*D$11*LAFs!D$261*(1-Contrib!D$118)*100/(24*Input!$F$58)</f>
        <v>-1.3470209630920837E-2</v>
      </c>
      <c r="E106" s="6">
        <f>Multi!E884*E$11*LAFs!E$261*(1-Contrib!E$118)*100/(24*Input!$F$58)</f>
        <v>-5.7609625923137696E-2</v>
      </c>
      <c r="F106" s="6">
        <f>Multi!F884*F$11*LAFs!F$261*(1-Contrib!F$118)*100/(24*Input!$F$58)</f>
        <v>-9.9592843970535607E-3</v>
      </c>
      <c r="G106" s="6">
        <f>Multi!G884*G$11*LAFs!G$261*(1-Contrib!G$118)*100/(24*Input!$F$58)</f>
        <v>-2.6081209889290539E-3</v>
      </c>
      <c r="H106" s="6">
        <f>Multi!H884*H$11*LAFs!H$261*(1-Contrib!H$118)*100/(24*Input!$F$58)</f>
        <v>-5.6418448219170018E-2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-6.2052336466465359E-2</v>
      </c>
      <c r="L106" s="6">
        <f>Multi!C884*L$11*LAFs!C$261*(1-Contrib!L$118)*100/(24*Input!$F$58)</f>
        <v>-7.1315246009325192E-2</v>
      </c>
      <c r="M106" s="6">
        <f>Multi!D884*M$11*LAFs!D$261*(1-Contrib!M$118)*100/(24*Input!$F$58)</f>
        <v>-6.5988605554501397E-3</v>
      </c>
      <c r="N106" s="6">
        <f>Multi!E884*N$11*LAFs!E$261*(1-Contrib!N$118)*100/(24*Input!$F$58)</f>
        <v>-2.8222121149902496E-2</v>
      </c>
      <c r="O106" s="6">
        <f>Multi!F884*O$11*LAFs!F$261*(1-Contrib!O$118)*100/(24*Input!$F$58)</f>
        <v>-1.9515636584412712E-2</v>
      </c>
      <c r="P106" s="6">
        <f>Multi!G884*P$11*LAFs!G$261*(1-Contrib!P$118)*100/(24*Input!$F$58)</f>
        <v>-5.1107227546566417E-3</v>
      </c>
      <c r="Q106" s="6">
        <f>Multi!H884*Q$11*LAFs!H$261*(1-Contrib!Q$118)*100/(24*Input!$F$58)</f>
        <v>-0.11055432179721368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-0.14282527130695982</v>
      </c>
      <c r="D107" s="6">
        <f>Multi!D885*D$11*LAFs!D$263*(1-Contrib!D$120)*100/(24*Input!$F$58)</f>
        <v>-8.4580762909583513E-3</v>
      </c>
      <c r="E107" s="6">
        <f>Multi!E885*E$11*LAFs!E$263*(1-Contrib!E$120)*100/(24*Input!$F$58)</f>
        <v>-3.6173647218744928E-2</v>
      </c>
      <c r="F107" s="6">
        <f>Multi!F885*F$11*LAFs!F$263*(1-Contrib!F$120)*100/(24*Input!$F$58)</f>
        <v>-3.517611760855559E-3</v>
      </c>
      <c r="G107" s="6">
        <f>Multi!G885*G$11*LAFs!G$263*(1-Contrib!G$120)*100/(24*Input!$F$58)</f>
        <v>-9.2118637229651669E-4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-6.0880107177954126E-2</v>
      </c>
      <c r="L107" s="6">
        <f>Multi!C885*L$11*LAFs!C$263*(1-Contrib!L$120)*100/(24*Input!$F$58)</f>
        <v>-6.9968031305577605E-2</v>
      </c>
      <c r="M107" s="6">
        <f>Multi!D885*M$11*LAFs!D$263*(1-Contrib!M$120)*100/(24*Input!$F$58)</f>
        <v>-6.4742016295436106E-3</v>
      </c>
      <c r="N107" s="6">
        <f>Multi!E885*N$11*LAFs!E$263*(1-Contrib!N$120)*100/(24*Input!$F$58)</f>
        <v>-2.7688977695848889E-2</v>
      </c>
      <c r="O107" s="6">
        <f>Multi!F885*O$11*LAFs!F$263*(1-Contrib!O$120)*100/(24*Input!$F$58)</f>
        <v>-1.91469671338989E-2</v>
      </c>
      <c r="P107" s="6">
        <f>Multi!G885*P$11*LAFs!G$263*(1-Contrib!P$120)*100/(24*Input!$F$58)</f>
        <v>-5.0141762063778839E-3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4.5757638632042213E-2</v>
      </c>
      <c r="D119" s="6">
        <f>Multi!D894*D$11*LAFs!D$246*(1-Contrib!D$103)*100/(24*Input!$F$58)</f>
        <v>4.2339933404989174E-3</v>
      </c>
      <c r="E119" s="6">
        <f>Multi!E894*E$11*LAFs!E$246*(1-Contrib!E$103)*100/(24*Input!$F$58)</f>
        <v>1.0940854689440027E-2</v>
      </c>
      <c r="F119" s="6">
        <f>Multi!F894*F$11*LAFs!F$246*(1-Contrib!F$103)*100/(24*Input!$F$58)</f>
        <v>1.8914041126451338E-3</v>
      </c>
      <c r="G119" s="6">
        <f>Multi!G894*G$11*LAFs!G$246*(1-Contrib!G$103)*100/(24*Input!$F$58)</f>
        <v>8.1979176277943114E-4</v>
      </c>
      <c r="H119" s="6">
        <f>Multi!H894*H$11*LAFs!H$246*(1-Contrib!H$103)*100/(24*Input!$F$58)</f>
        <v>1.0714633776535665E-2</v>
      </c>
      <c r="I119" s="6">
        <f>Multi!I894*I$11*LAFs!I$246*(1-Contrib!I$103)*100/(24*Input!$F$58)</f>
        <v>7.5597848949521447E-4</v>
      </c>
      <c r="J119" s="6">
        <f>Multi!J894*J$11*LAFs!J$246*(1-Contrib!J$103)*100/(24*Input!$F$58)</f>
        <v>1.62131700600287E-3</v>
      </c>
      <c r="K119" s="6">
        <f>Multi!B894*K$11*LAFs!B$246*(1-Contrib!K$103)*100/(24*Input!$F$58)</f>
        <v>1.3419190116705506E-3</v>
      </c>
      <c r="L119" s="6">
        <f>Multi!C894*L$11*LAFs!C$246*(1-Contrib!L$103)*100/(24*Input!$F$58)</f>
        <v>2.2416004275568457E-2</v>
      </c>
      <c r="M119" s="6">
        <f>Multi!D894*M$11*LAFs!D$246*(1-Contrib!M$103)*100/(24*Input!$F$58)</f>
        <v>2.0741719997082863E-3</v>
      </c>
      <c r="N119" s="6">
        <f>Multi!E894*N$11*LAFs!E$246*(1-Contrib!N$103)*100/(24*Input!$F$58)</f>
        <v>5.3597662123482511E-3</v>
      </c>
      <c r="O119" s="6">
        <f>Multi!F894*O$11*LAFs!F$246*(1-Contrib!O$103)*100/(24*Input!$F$58)</f>
        <v>3.7062858961600079E-3</v>
      </c>
      <c r="P119" s="6">
        <f>Multi!G894*P$11*LAFs!G$246*(1-Contrib!P$103)*100/(24*Input!$F$58)</f>
        <v>1.6064164330955005E-3</v>
      </c>
      <c r="Q119" s="6">
        <f>Multi!H894*Q$11*LAFs!H$246*(1-Contrib!Q$103)*100/(24*Input!$F$58)</f>
        <v>2.0995775457502381E-2</v>
      </c>
      <c r="R119" s="6">
        <f>Multi!I894*R$11*LAFs!I$246*(1-Contrib!R$103)*100/(24*Input!$F$58)</f>
        <v>7.4068582030786386E-3</v>
      </c>
      <c r="S119" s="6">
        <f>Multi!J894*S$11*LAFs!J$246*(1-Contrib!S$103)*100/(24*Input!$F$58)</f>
        <v>1.5885194264881632E-2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4.6338878334879527E-2</v>
      </c>
      <c r="D120" s="6">
        <f>Multi!D895*D$11*LAFs!D$247*(1-Contrib!D$104)*100/(24*Input!$F$58)</f>
        <v>4.2877759460838898E-3</v>
      </c>
      <c r="E120" s="6">
        <f>Multi!E895*E$11*LAFs!E$247*(1-Contrib!E$104)*100/(24*Input!$F$58)</f>
        <v>1.0754795566845155E-2</v>
      </c>
      <c r="F120" s="6">
        <f>Multi!F895*F$11*LAFs!F$247*(1-Contrib!F$104)*100/(24*Input!$F$58)</f>
        <v>1.8592390762142276E-3</v>
      </c>
      <c r="G120" s="6">
        <f>Multi!G895*G$11*LAFs!G$247*(1-Contrib!G$104)*100/(24*Input!$F$58)</f>
        <v>8.3020522673499318E-4</v>
      </c>
      <c r="H120" s="6">
        <f>Multi!H895*H$11*LAFs!H$247*(1-Contrib!H$104)*100/(24*Input!$F$58)</f>
        <v>1.0532421745028496E-2</v>
      </c>
      <c r="I120" s="6">
        <f>Multi!I895*I$11*LAFs!I$247*(1-Contrib!I$104)*100/(24*Input!$F$58)</f>
        <v>7.4312239201026759E-4</v>
      </c>
      <c r="J120" s="6">
        <f>Multi!J895*J$11*LAFs!J$247*(1-Contrib!J$104)*100/(24*Input!$F$58)</f>
        <v>1.5937450449314741E-3</v>
      </c>
      <c r="K120" s="6">
        <f>Multi!B895*K$11*LAFs!B$247*(1-Contrib!K$104)*100/(24*Input!$F$58)</f>
        <v>1.3454682983296243E-3</v>
      </c>
      <c r="L120" s="6">
        <f>Multi!C895*L$11*LAFs!C$247*(1-Contrib!L$104)*100/(24*Input!$F$58)</f>
        <v>2.2700745185577034E-2</v>
      </c>
      <c r="M120" s="6">
        <f>Multi!D895*M$11*LAFs!D$247*(1-Contrib!M$104)*100/(24*Input!$F$58)</f>
        <v>2.1005193190365111E-3</v>
      </c>
      <c r="N120" s="6">
        <f>Multi!E895*N$11*LAFs!E$247*(1-Contrib!N$104)*100/(24*Input!$F$58)</f>
        <v>5.2686185436249221E-3</v>
      </c>
      <c r="O120" s="6">
        <f>Multi!F895*O$11*LAFs!F$247*(1-Contrib!O$104)*100/(24*Input!$F$58)</f>
        <v>3.6432571546677305E-3</v>
      </c>
      <c r="P120" s="6">
        <f>Multi!G895*P$11*LAFs!G$247*(1-Contrib!P$104)*100/(24*Input!$F$58)</f>
        <v>1.6268220536239946E-3</v>
      </c>
      <c r="Q120" s="6">
        <f>Multi!H895*Q$11*LAFs!H$247*(1-Contrib!Q$104)*100/(24*Input!$F$58)</f>
        <v>2.0638723319373508E-2</v>
      </c>
      <c r="R120" s="6">
        <f>Multi!I895*R$11*LAFs!I$247*(1-Contrib!R$104)*100/(24*Input!$F$58)</f>
        <v>7.2808978848432097E-3</v>
      </c>
      <c r="S120" s="6">
        <f>Multi!J895*S$11*LAFs!J$247*(1-Contrib!S$104)*100/(24*Input!$F$58)</f>
        <v>1.5615052178996362E-2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3.7274414127959045E-2</v>
      </c>
      <c r="D121" s="6">
        <f>Multi!D896*D$11*LAFs!D$248*(1-Contrib!D$105)*100/(24*Input!$F$58)</f>
        <v>3.4490333397200852E-3</v>
      </c>
      <c r="E121" s="6">
        <f>Multi!E896*E$11*LAFs!E$248*(1-Contrib!E$105)*100/(24*Input!$F$58)</f>
        <v>8.8550348417321123E-3</v>
      </c>
      <c r="F121" s="6">
        <f>Multi!F896*F$11*LAFs!F$248*(1-Contrib!F$105)*100/(24*Input!$F$58)</f>
        <v>1.5308172709243141E-3</v>
      </c>
      <c r="G121" s="6">
        <f>Multi!G896*G$11*LAFs!G$248*(1-Contrib!G$105)*100/(24*Input!$F$58)</f>
        <v>6.6780670021577713E-4</v>
      </c>
      <c r="H121" s="6">
        <f>Multi!H896*H$11*LAFs!H$248*(1-Contrib!H$105)*100/(24*Input!$F$58)</f>
        <v>8.6719418272869046E-3</v>
      </c>
      <c r="I121" s="6">
        <f>Multi!I896*I$11*LAFs!I$248*(1-Contrib!I$105)*100/(24*Input!$F$58)</f>
        <v>6.1185492853143447E-4</v>
      </c>
      <c r="J121" s="6">
        <f>Multi!J896*J$11*LAFs!J$248*(1-Contrib!J$105)*100/(24*Input!$F$58)</f>
        <v>1.3122209356738121E-3</v>
      </c>
      <c r="K121" s="6">
        <f>Multi!B896*K$11*LAFs!B$248*(1-Contrib!K$105)*100/(24*Input!$F$58)</f>
        <v>1.1153950589067143E-3</v>
      </c>
      <c r="L121" s="6">
        <f>Multi!C896*L$11*LAFs!C$248*(1-Contrib!L$105)*100/(24*Input!$F$58)</f>
        <v>1.8260195487372507E-2</v>
      </c>
      <c r="M121" s="6">
        <f>Multi!D896*M$11*LAFs!D$248*(1-Contrib!M$105)*100/(24*Input!$F$58)</f>
        <v>1.6896314670312568E-3</v>
      </c>
      <c r="N121" s="6">
        <f>Multi!E896*N$11*LAFs!E$248*(1-Contrib!N$105)*100/(24*Input!$F$58)</f>
        <v>4.3379532861990188E-3</v>
      </c>
      <c r="O121" s="6">
        <f>Multi!F896*O$11*LAFs!F$248*(1-Contrib!O$105)*100/(24*Input!$F$58)</f>
        <v>2.9997008163899614E-3</v>
      </c>
      <c r="P121" s="6">
        <f>Multi!G896*P$11*LAFs!G$248*(1-Contrib!P$105)*100/(24*Input!$F$58)</f>
        <v>1.3085953117176418E-3</v>
      </c>
      <c r="Q121" s="6">
        <f>Multi!H896*Q$11*LAFs!H$248*(1-Contrib!Q$105)*100/(24*Input!$F$58)</f>
        <v>1.6993034683552972E-2</v>
      </c>
      <c r="R121" s="6">
        <f>Multi!I896*R$11*LAFs!I$248*(1-Contrib!R$105)*100/(24*Input!$F$58)</f>
        <v>5.9947773110756459E-3</v>
      </c>
      <c r="S121" s="6">
        <f>Multi!J896*S$11*LAFs!J$248*(1-Contrib!S$105)*100/(24*Input!$F$58)</f>
        <v>1.2856760525206228E-2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3.3029614086050242E-2</v>
      </c>
      <c r="D122" s="6">
        <f>Multi!D897*D$11*LAFs!D$249*(1-Contrib!D$106)*100/(24*Input!$F$58)</f>
        <v>3.0562583704146105E-3</v>
      </c>
      <c r="E122" s="6">
        <f>Multi!E897*E$11*LAFs!E$249*(1-Contrib!E$106)*100/(24*Input!$F$58)</f>
        <v>7.8466259063628419E-3</v>
      </c>
      <c r="F122" s="6">
        <f>Multi!F897*F$11*LAFs!F$249*(1-Contrib!F$106)*100/(24*Input!$F$58)</f>
        <v>1.356488220614703E-3</v>
      </c>
      <c r="G122" s="6">
        <f>Multi!G897*G$11*LAFs!G$249*(1-Contrib!G$106)*100/(24*Input!$F$58)</f>
        <v>5.9175705663635906E-4</v>
      </c>
      <c r="H122" s="6">
        <f>Multi!H897*H$11*LAFs!H$249*(1-Contrib!H$106)*100/(24*Input!$F$58)</f>
        <v>7.6843834741084673E-3</v>
      </c>
      <c r="I122" s="6">
        <f>Multi!I897*I$11*LAFs!I$249*(1-Contrib!I$106)*100/(24*Input!$F$58)</f>
        <v>5.4217705734192539E-4</v>
      </c>
      <c r="J122" s="6">
        <f>Multi!J897*J$11*LAFs!J$249*(1-Contrib!J$106)*100/(24*Input!$F$58)</f>
        <v>0</v>
      </c>
      <c r="K122" s="6">
        <f>Multi!B897*K$11*LAFs!B$249*(1-Contrib!K$106)*100/(24*Input!$F$58)</f>
        <v>9.8837417598851129E-4</v>
      </c>
      <c r="L122" s="6">
        <f>Multi!C897*L$11*LAFs!C$249*(1-Contrib!L$106)*100/(24*Input!$F$58)</f>
        <v>1.6180729441200047E-2</v>
      </c>
      <c r="M122" s="6">
        <f>Multi!D897*M$11*LAFs!D$249*(1-Contrib!M$106)*100/(24*Input!$F$58)</f>
        <v>1.4972166996939753E-3</v>
      </c>
      <c r="N122" s="6">
        <f>Multi!E897*N$11*LAFs!E$249*(1-Contrib!N$106)*100/(24*Input!$F$58)</f>
        <v>3.8439483575677157E-3</v>
      </c>
      <c r="O122" s="6">
        <f>Multi!F897*O$11*LAFs!F$249*(1-Contrib!O$106)*100/(24*Input!$F$58)</f>
        <v>2.6580957114132734E-3</v>
      </c>
      <c r="P122" s="6">
        <f>Multi!G897*P$11*LAFs!G$249*(1-Contrib!P$106)*100/(24*Input!$F$58)</f>
        <v>1.1595728370798932E-3</v>
      </c>
      <c r="Q122" s="6">
        <f>Multi!H897*Q$11*LAFs!H$249*(1-Contrib!Q$106)*100/(24*Input!$F$58)</f>
        <v>1.5057872561640546E-2</v>
      </c>
      <c r="R122" s="6">
        <f>Multi!I897*R$11*LAFs!I$249*(1-Contrib!R$106)*100/(24*Input!$F$58)</f>
        <v>5.3120937176076881E-3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3.3599025917388538E-2</v>
      </c>
      <c r="D123" s="6">
        <f>Multi!D898*D$11*LAFs!D$250*(1-Contrib!D$107)*100/(24*Input!$F$58)</f>
        <v>1.9897257810936922E-3</v>
      </c>
      <c r="E123" s="6">
        <f>Multi!E898*E$11*LAFs!E$250*(1-Contrib!E$107)*100/(24*Input!$F$58)</f>
        <v>5.1084142661570239E-3</v>
      </c>
      <c r="F123" s="6">
        <f>Multi!F898*F$11*LAFs!F$250*(1-Contrib!F$107)*100/(24*Input!$F$58)</f>
        <v>4.9675439120898607E-4</v>
      </c>
      <c r="G123" s="6">
        <f>Multi!G898*G$11*LAFs!G$250*(1-Contrib!G$107)*100/(24*Input!$F$58)</f>
        <v>2.1670510067518816E-4</v>
      </c>
      <c r="H123" s="6">
        <f>Multi!H898*H$11*LAFs!H$250*(1-Contrib!H$107)*100/(24*Input!$F$58)</f>
        <v>2.8140688407654064E-3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1.0054131867420393E-3</v>
      </c>
      <c r="L123" s="6">
        <f>Multi!C898*L$11*LAFs!C$250*(1-Contrib!L$107)*100/(24*Input!$F$58)</f>
        <v>1.6459676048311469E-2</v>
      </c>
      <c r="M123" s="6">
        <f>Multi!D898*M$11*LAFs!D$250*(1-Contrib!M$107)*100/(24*Input!$F$58)</f>
        <v>1.5230278672317482E-3</v>
      </c>
      <c r="N123" s="6">
        <f>Multi!E898*N$11*LAFs!E$250*(1-Contrib!N$107)*100/(24*Input!$F$58)</f>
        <v>3.9102158491632934E-3</v>
      </c>
      <c r="O123" s="6">
        <f>Multi!F898*O$11*LAFs!F$250*(1-Contrib!O$107)*100/(24*Input!$F$58)</f>
        <v>2.7039197753264983E-3</v>
      </c>
      <c r="P123" s="6">
        <f>Multi!G898*P$11*LAFs!G$250*(1-Contrib!P$107)*100/(24*Input!$F$58)</f>
        <v>1.1795632157446767E-3</v>
      </c>
      <c r="Q123" s="6">
        <f>Multi!H898*Q$11*LAFs!H$250*(1-Contrib!Q$107)*100/(24*Input!$F$58)</f>
        <v>1.5317461752390548E-2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3.3092453512073419E-2</v>
      </c>
      <c r="D124" s="6">
        <f>Multi!D899*D$11*LAFs!D$255*(1-Contrib!D$112)*100/(24*Input!$F$58)</f>
        <v>3.0620729561156436E-3</v>
      </c>
      <c r="E124" s="6">
        <f>Multi!E899*E$11*LAFs!E$255*(1-Contrib!E$112)*100/(24*Input!$F$58)</f>
        <v>7.8615542511775872E-3</v>
      </c>
      <c r="F124" s="6">
        <f>Multi!F899*F$11*LAFs!F$255*(1-Contrib!F$112)*100/(24*Input!$F$58)</f>
        <v>1.3590689634889175E-3</v>
      </c>
      <c r="G124" s="6">
        <f>Multi!G899*G$11*LAFs!G$255*(1-Contrib!G$112)*100/(24*Input!$F$58)</f>
        <v>5.9288288492146454E-4</v>
      </c>
      <c r="H124" s="6">
        <f>Multi!H899*H$11*LAFs!H$255*(1-Contrib!H$112)*100/(24*Input!$F$58)</f>
        <v>7.6990031498212095E-3</v>
      </c>
      <c r="I124" s="6">
        <f>Multi!I899*I$11*LAFs!I$255*(1-Contrib!I$112)*100/(24*Input!$F$58)</f>
        <v>5.4320855879990608E-4</v>
      </c>
      <c r="J124" s="6">
        <f>Multi!J899*J$11*LAFs!J$255*(1-Contrib!J$112)*100/(24*Input!$F$58)</f>
        <v>1.1649977961365966E-3</v>
      </c>
      <c r="K124" s="6">
        <f>Multi!B899*K$11*LAFs!B$255*(1-Contrib!K$112)*100/(24*Input!$F$58)</f>
        <v>9.9025457537051565E-4</v>
      </c>
      <c r="L124" s="6">
        <f>Multi!C899*L$11*LAFs!C$255*(1-Contrib!L$112)*100/(24*Input!$F$58)</f>
        <v>1.6211513565654919E-2</v>
      </c>
      <c r="M124" s="6">
        <f>Multi!D899*M$11*LAFs!D$255*(1-Contrib!M$112)*100/(24*Input!$F$58)</f>
        <v>1.50006518099309E-3</v>
      </c>
      <c r="N124" s="6">
        <f>Multi!E899*N$11*LAFs!E$255*(1-Contrib!N$112)*100/(24*Input!$F$58)</f>
        <v>3.8512615374257366E-3</v>
      </c>
      <c r="O124" s="6">
        <f>Multi!F899*O$11*LAFs!F$255*(1-Contrib!O$112)*100/(24*Input!$F$58)</f>
        <v>2.6631527856008416E-3</v>
      </c>
      <c r="P124" s="6">
        <f>Multi!G899*P$11*LAFs!G$255*(1-Contrib!P$112)*100/(24*Input!$F$58)</f>
        <v>1.1617789449479517E-3</v>
      </c>
      <c r="Q124" s="6">
        <f>Multi!H899*Q$11*LAFs!H$255*(1-Contrib!Q$112)*100/(24*Input!$F$58)</f>
        <v>1.5086520430987087E-2</v>
      </c>
      <c r="R124" s="6">
        <f>Multi!I899*R$11*LAFs!I$255*(1-Contrib!R$112)*100/(24*Input!$F$58)</f>
        <v>5.3222000700260405E-3</v>
      </c>
      <c r="S124" s="6">
        <f>Multi!J899*S$11*LAFs!J$255*(1-Contrib!S$112)*100/(24*Input!$F$58)</f>
        <v>1.1414310860411742E-2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-3.1973095620071716E-2</v>
      </c>
      <c r="D125" s="6">
        <f>Multi!D900*D$11*LAFs!D$259*(1-Contrib!D$116)*100/(24*Input!$F$58)</f>
        <v>-2.9584978153947387E-3</v>
      </c>
      <c r="E125" s="6">
        <f>Multi!E900*E$11*LAFs!E$259*(1-Contrib!E$116)*100/(24*Input!$F$58)</f>
        <v>-7.5956358359339253E-3</v>
      </c>
      <c r="F125" s="6">
        <f>Multi!F900*F$11*LAFs!F$259*(1-Contrib!F$116)*100/(24*Input!$F$58)</f>
        <v>-1.3130982236795874E-3</v>
      </c>
      <c r="G125" s="6">
        <f>Multi!G900*G$11*LAFs!G$259*(1-Contrib!G$116)*100/(24*Input!$F$58)</f>
        <v>-5.7282852007881405E-4</v>
      </c>
      <c r="H125" s="6">
        <f>Multi!H900*H$11*LAFs!H$259*(1-Contrib!H$116)*100/(24*Input!$F$58)</f>
        <v>-7.4385830533435001E-3</v>
      </c>
      <c r="I125" s="6">
        <f>Multi!I900*I$11*LAFs!I$259*(1-Contrib!I$116)*100/(24*Input!$F$58)</f>
        <v>-5.2483443652233906E-4</v>
      </c>
      <c r="J125" s="6">
        <f>Multi!J900*J$11*LAFs!J$259*(1-Contrib!J$116)*100/(24*Input!$F$58)</f>
        <v>0</v>
      </c>
      <c r="K125" s="6">
        <f>Multi!B900*K$11*LAFs!B$259*(1-Contrib!K$116)*100/(24*Input!$F$58)</f>
        <v>-9.5675904523016603E-4</v>
      </c>
      <c r="L125" s="6">
        <f>Multi!C900*L$11*LAFs!C$259*(1-Contrib!L$116)*100/(24*Input!$F$58)</f>
        <v>-1.5663156350485371E-2</v>
      </c>
      <c r="M125" s="6">
        <f>Multi!D900*M$11*LAFs!D$259*(1-Contrib!M$116)*100/(24*Input!$F$58)</f>
        <v>-1.4493252200455295E-3</v>
      </c>
      <c r="N125" s="6">
        <f>Multi!E900*N$11*LAFs!E$259*(1-Contrib!N$116)*100/(24*Input!$F$58)</f>
        <v>-3.720991958154219E-3</v>
      </c>
      <c r="O125" s="6">
        <f>Multi!F900*O$11*LAFs!F$259*(1-Contrib!O$116)*100/(24*Input!$F$58)</f>
        <v>-2.5730711877803287E-3</v>
      </c>
      <c r="P125" s="6">
        <f>Multi!G900*P$11*LAFs!G$259*(1-Contrib!P$116)*100/(24*Input!$F$58)</f>
        <v>-1.1224815737115024E-3</v>
      </c>
      <c r="Q125" s="6">
        <f>Multi!H900*Q$11*LAFs!H$259*(1-Contrib!Q$116)*100/(24*Input!$F$58)</f>
        <v>-1.4576216300738508E-2</v>
      </c>
      <c r="R125" s="6">
        <f>Multi!I900*R$11*LAFs!I$259*(1-Contrib!R$116)*100/(24*Input!$F$58)</f>
        <v>-5.1421757436634725E-3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-3.1354261511296146E-2</v>
      </c>
      <c r="D126" s="6">
        <f>Multi!D901*D$11*LAFs!D$261*(1-Contrib!D$118)*100/(24*Input!$F$58)</f>
        <v>-2.9012365673548408E-3</v>
      </c>
      <c r="E126" s="6">
        <f>Multi!E901*E$11*LAFs!E$261*(1-Contrib!E$118)*100/(24*Input!$F$58)</f>
        <v>-7.4486235294319771E-3</v>
      </c>
      <c r="F126" s="6">
        <f>Multi!F901*F$11*LAFs!F$261*(1-Contrib!F$118)*100/(24*Input!$F$58)</f>
        <v>-1.2876834193503053E-3</v>
      </c>
      <c r="G126" s="6">
        <f>Multi!G901*G$11*LAFs!G$261*(1-Contrib!G$118)*100/(24*Input!$F$58)</f>
        <v>-5.6174151646438551E-4</v>
      </c>
      <c r="H126" s="6">
        <f>Multi!H901*H$11*LAFs!H$261*(1-Contrib!H$118)*100/(24*Input!$F$58)</f>
        <v>-7.2946104781174961E-3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-9.3824112822571133E-4</v>
      </c>
      <c r="L126" s="6">
        <f>Multi!C901*L$11*LAFs!C$261*(1-Contrib!L$118)*100/(24*Input!$F$58)</f>
        <v>-1.535999848563727E-2</v>
      </c>
      <c r="M126" s="6">
        <f>Multi!D901*M$11*LAFs!D$261*(1-Contrib!M$118)*100/(24*Input!$F$58)</f>
        <v>-1.4212737641736807E-3</v>
      </c>
      <c r="N126" s="6">
        <f>Multi!E901*N$11*LAFs!E$261*(1-Contrib!N$118)*100/(24*Input!$F$58)</f>
        <v>-3.6489727589641371E-3</v>
      </c>
      <c r="O126" s="6">
        <f>Multi!F901*O$11*LAFs!F$261*(1-Contrib!O$118)*100/(24*Input!$F$58)</f>
        <v>-2.5232698099523225E-3</v>
      </c>
      <c r="P126" s="6">
        <f>Multi!G901*P$11*LAFs!G$261*(1-Contrib!P$118)*100/(24*Input!$F$58)</f>
        <v>-1.1007561238977315E-3</v>
      </c>
      <c r="Q126" s="6">
        <f>Multi!H901*Q$11*LAFs!H$261*(1-Contrib!Q$118)*100/(24*Input!$F$58)</f>
        <v>-1.429409598524034E-2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-3.076194886432523E-2</v>
      </c>
      <c r="D127" s="6">
        <f>Multi!D902*D$11*LAFs!D$263*(1-Contrib!D$120)*100/(24*Input!$F$58)</f>
        <v>-1.8217147985935148E-3</v>
      </c>
      <c r="E127" s="6">
        <f>Multi!E902*E$11*LAFs!E$263*(1-Contrib!E$120)*100/(24*Input!$F$58)</f>
        <v>-4.6770635202249876E-3</v>
      </c>
      <c r="F127" s="6">
        <f>Multi!F902*F$11*LAFs!F$263*(1-Contrib!F$120)*100/(24*Input!$F$58)</f>
        <v>-4.5480881553150557E-4</v>
      </c>
      <c r="G127" s="6">
        <f>Multi!G902*G$11*LAFs!G$263*(1-Contrib!G$120)*100/(24*Input!$F$58)</f>
        <v>-1.9840668125317842E-4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-9.2051683623573313E-4</v>
      </c>
      <c r="L127" s="6">
        <f>Multi!C902*L$11*LAFs!C$263*(1-Contrib!L$120)*100/(24*Input!$F$58)</f>
        <v>-1.5069833100711227E-2</v>
      </c>
      <c r="M127" s="6">
        <f>Multi!D902*M$11*LAFs!D$263*(1-Contrib!M$120)*100/(24*Input!$F$58)</f>
        <v>-1.3944245135534823E-3</v>
      </c>
      <c r="N127" s="6">
        <f>Multi!E902*N$11*LAFs!E$263*(1-Contrib!N$120)*100/(24*Input!$F$58)</f>
        <v>-3.580040096882202E-3</v>
      </c>
      <c r="O127" s="6">
        <f>Multi!F902*O$11*LAFs!F$263*(1-Contrib!O$120)*100/(24*Input!$F$58)</f>
        <v>-2.4756027768883739E-3</v>
      </c>
      <c r="P127" s="6">
        <f>Multi!G902*P$11*LAFs!G$263*(1-Contrib!P$120)*100/(24*Input!$F$58)</f>
        <v>-1.0799617647902649E-3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WPD South Wales in April 15 (DCP179)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15.347165889220566</v>
      </c>
      <c r="D11" s="6">
        <f>Yard!D11/(1+AMD!D207)</f>
        <v>2.0377362148486946</v>
      </c>
      <c r="E11" s="6">
        <f>Yard!E11/(1+AMD!E207)</f>
        <v>6.5361178436430158</v>
      </c>
      <c r="F11" s="6">
        <f>Yard!F11/(1+AMD!F207)</f>
        <v>4.5545018985913117</v>
      </c>
      <c r="G11" s="6">
        <f>Yard!G11/(1+AMD!G207)</f>
        <v>3.7576203644366517</v>
      </c>
      <c r="H11" s="6">
        <f>Yard!H11/(1+AMD!H207)</f>
        <v>13.297557394322286</v>
      </c>
      <c r="I11" s="6">
        <f>Yard!I11/(1+AMD!I207)</f>
        <v>4.7814180309388163</v>
      </c>
      <c r="J11" s="6">
        <f>Yard!J11/(1+AMD!J207)</f>
        <v>11.153737325449653</v>
      </c>
      <c r="K11" s="6">
        <f>Yard!K11/(1+AMD!B207)</f>
        <v>5.6620186333923748</v>
      </c>
      <c r="L11" s="6">
        <f>Yard!L11/(1+AMD!C207)</f>
        <v>7.5183542349521915</v>
      </c>
      <c r="M11" s="6">
        <f>Yard!M11/(1+AMD!D207)</f>
        <v>0.99825745099841423</v>
      </c>
      <c r="N11" s="6">
        <f>Yard!N11/(1+AMD!E207)</f>
        <v>3.2019494429531949</v>
      </c>
      <c r="O11" s="6">
        <f>Yard!O11/(1+AMD!F207)</f>
        <v>2.2311844991147649</v>
      </c>
      <c r="P11" s="6">
        <f>Yard!P11/(1+AMD!G207)</f>
        <v>1.8408037799440036</v>
      </c>
      <c r="Q11" s="6">
        <f>Yard!Q11/(1+AMD!H207)</f>
        <v>6.51428072595104</v>
      </c>
      <c r="R11" s="6">
        <f>Yard!R11/(1+AMD!I207)</f>
        <v>2.3423474250209808</v>
      </c>
      <c r="S11" s="6">
        <f>Yard!S11/(1+AMD!J207)</f>
        <v>5.4640543317016057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0.14475478769367728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1.4182654686110723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0.14475478769367728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1.4182654686110723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0.14475478769367728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1.4182654686110723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0.14475478769367728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1.4182654686110723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0.14475478769367728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1.4182654686110723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0.14475478769367728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1.4182654686110723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0.14475478769367728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1.4182654686110723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6.2053922532675956E-2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0.60798635348905239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0.24710896351569259</v>
      </c>
      <c r="D33" s="6">
        <f>100*AMD!D49*LAFs!D$245*D$11*Input!$E$58/Input!$F$58*(1-Contrib!D$102)</f>
        <v>0</v>
      </c>
      <c r="E33" s="6">
        <f>100*AMD!E49*LAFs!E$245*E$11*Input!$E$58/Input!$F$58*(1-Contrib!E$102)</f>
        <v>0.15451080574575207</v>
      </c>
      <c r="F33" s="6">
        <f>100*AMD!F49*LAFs!F$245*F$11*Input!$E$58/Input!$F$58*(1-Contrib!F$102)</f>
        <v>7.5124996960340182E-2</v>
      </c>
      <c r="G33" s="6">
        <f>100*AMD!G49*LAFs!G$245*G$11*Input!$E$58/Input!$F$58*(1-Contrib!G$102)</f>
        <v>2.6563157390373373E-2</v>
      </c>
      <c r="H33" s="6">
        <f>100*AMD!H49*LAFs!H$245*H$11*Input!$E$58/Input!$F$58*(1-Contrib!H$102)</f>
        <v>0.31063966044113522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0.12105510136224952</v>
      </c>
      <c r="M33" s="6">
        <f>100*AMD!D49*LAFs!D$245*M$11*Input!$E$58/Input!$F$58*(1-Contrib!M$102)</f>
        <v>0</v>
      </c>
      <c r="N33" s="6">
        <f>100*AMD!E49*LAFs!E$245*N$11*Input!$E$58/Input!$F$58*(1-Contrib!N$102)</f>
        <v>0.11826969584213816</v>
      </c>
      <c r="O33" s="6">
        <f>100*AMD!F49*LAFs!F$245*O$11*Input!$E$58/Input!$F$58*(1-Contrib!O$102)</f>
        <v>0.40891830751214986</v>
      </c>
      <c r="P33" s="6">
        <f>100*AMD!G49*LAFs!G$245*P$11*Input!$E$58/Input!$F$58*(1-Contrib!P$102)</f>
        <v>0.1445878442828378</v>
      </c>
      <c r="Q33" s="6">
        <f>100*AMD!H49*LAFs!H$245*Q$11*Input!$E$58/Input!$F$58*(1-Contrib!Q$102)</f>
        <v>1.6908652157523192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0.14475478769367728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1.4182654686110723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0.14475478769367728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1.4182654686110723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0.17937224275347355</v>
      </c>
      <c r="I36" s="6">
        <f>100*AMD!I52*LAFs!I$248*I$11*Input!$E$58/Input!$F$58*(1-Contrib!I$105)</f>
        <v>6.3278671003715592E-2</v>
      </c>
      <c r="J36" s="6">
        <f>100*AMD!J52*LAFs!J$248*J$11*Input!$E$58/Input!$F$58*(1-Contrib!J$105)</f>
        <v>0.14475478769367728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0.35148745264704778</v>
      </c>
      <c r="R36" s="6">
        <f>100*AMD!I52*LAFs!I$248*R$11*Input!$E$58/Input!$F$58*(1-Contrib!R$105)</f>
        <v>0.61998608415002043</v>
      </c>
      <c r="S36" s="6">
        <f>100*AMD!J52*LAFs!J$248*S$11*Input!$E$58/Input!$F$58*(1-Contrib!S$105)</f>
        <v>1.4182654686110723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0.87950260962993487</v>
      </c>
      <c r="I37" s="6">
        <f>100*AMD!I53*LAFs!I$249*I$11*Input!$E$58/Input!$F$58*(1-Contrib!I$106)</f>
        <v>6.2053922532675956E-2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1.7234223484629441</v>
      </c>
      <c r="R37" s="6">
        <f>100*AMD!I53*LAFs!I$249*R$11*Input!$E$58/Input!$F$58*(1-Contrib!R$106)</f>
        <v>0.60798635348905239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0.24710896351569259</v>
      </c>
      <c r="D38" s="6">
        <f>100*AMD!D54*LAFs!D$250*D$11*Input!$E$58/Input!$F$58*(1-Contrib!D$107)</f>
        <v>0</v>
      </c>
      <c r="E38" s="6">
        <f>100*AMD!E54*LAFs!E$250*E$11*Input!$E$58/Input!$F$58*(1-Contrib!E$107)</f>
        <v>0.15451080574575207</v>
      </c>
      <c r="F38" s="6">
        <f>100*AMD!F54*LAFs!F$250*F$11*Input!$E$58/Input!$F$58*(1-Contrib!F$107)</f>
        <v>7.5124996960340182E-2</v>
      </c>
      <c r="G38" s="6">
        <f>100*AMD!G54*LAFs!G$250*G$11*Input!$E$58/Input!$F$58*(1-Contrib!G$107)</f>
        <v>2.6563157390373373E-2</v>
      </c>
      <c r="H38" s="6">
        <f>100*AMD!H54*LAFs!H$250*H$11*Input!$E$58/Input!$F$58*(1-Contrib!H$107)</f>
        <v>0.31063966044113522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0.12105510136224952</v>
      </c>
      <c r="M38" s="6">
        <f>100*AMD!D54*LAFs!D$250*M$11*Input!$E$58/Input!$F$58*(1-Contrib!M$107)</f>
        <v>0</v>
      </c>
      <c r="N38" s="6">
        <f>100*AMD!E54*LAFs!E$250*N$11*Input!$E$58/Input!$F$58*(1-Contrib!N$107)</f>
        <v>0.11826969584213816</v>
      </c>
      <c r="O38" s="6">
        <f>100*AMD!F54*LAFs!F$250*O$11*Input!$E$58/Input!$F$58*(1-Contrib!O$107)</f>
        <v>0.40891830751214986</v>
      </c>
      <c r="P38" s="6">
        <f>100*AMD!G54*LAFs!G$250*P$11*Input!$E$58/Input!$F$58*(1-Contrib!P$107)</f>
        <v>0.1445878442828378</v>
      </c>
      <c r="Q38" s="6">
        <f>100*AMD!H54*LAFs!H$250*Q$11*Input!$E$58/Input!$F$58*(1-Contrib!Q$107)</f>
        <v>1.6908652157523192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0.40989075784427048</v>
      </c>
      <c r="D52" s="6">
        <f>(1-AMD!D41)*Yard!D$23</f>
        <v>3.7927541519360966E-2</v>
      </c>
      <c r="E52" s="6">
        <f>(1-AMD!E41)*Yard!E$23</f>
        <v>0.13203146962786819</v>
      </c>
      <c r="F52" s="6">
        <f>(1-AMD!F41)*Yard!F$23</f>
        <v>2.2824986871799163E-2</v>
      </c>
      <c r="G52" s="6">
        <f>(1-AMD!G41)*Yard!G$23</f>
        <v>7.3435840870697145E-3</v>
      </c>
      <c r="H52" s="6">
        <f>(1-AMD!H41)*Yard!H$23</f>
        <v>0.12930149281717629</v>
      </c>
      <c r="I52" s="6">
        <f>(1-AMD!I41)*Yard!I$23</f>
        <v>9.1229573747512831E-3</v>
      </c>
      <c r="J52" s="6">
        <f>(1-AMD!J41)*Yard!J$23</f>
        <v>0</v>
      </c>
      <c r="K52" s="6">
        <f>(1-AMD!B41)*Yard!K$23</f>
        <v>0.14500240914382775</v>
      </c>
      <c r="L52" s="6">
        <f>(1-AMD!C41)*Yard!L$23</f>
        <v>0.20079954418624879</v>
      </c>
      <c r="M52" s="6">
        <f>(1-AMD!D41)*Yard!M$23</f>
        <v>1.8580153134572952E-2</v>
      </c>
      <c r="N52" s="6">
        <f>(1-AMD!E41)*Yard!N$23</f>
        <v>6.468030423264412E-2</v>
      </c>
      <c r="O52" s="6">
        <f>(1-AMD!F41)*Yard!O$23</f>
        <v>4.4726521612919054E-2</v>
      </c>
      <c r="P52" s="6">
        <f>(1-AMD!G41)*Yard!P$23</f>
        <v>1.439006183142316E-2</v>
      </c>
      <c r="Q52" s="6">
        <f>(1-AMD!H41)*Yard!Q$23</f>
        <v>0.25337171256888769</v>
      </c>
      <c r="R52" s="6">
        <f>(1-AMD!I41)*Yard!R$23</f>
        <v>8.9384093074702575E-2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0.2428347574838175</v>
      </c>
      <c r="D53" s="6">
        <f>(1-AMD!D42)*Yard!D$24</f>
        <v>2.2469707283106474E-2</v>
      </c>
      <c r="E53" s="6">
        <f>(1-AMD!E42)*Yard!E$24</f>
        <v>7.8220426525197756E-2</v>
      </c>
      <c r="F53" s="6">
        <f>(1-AMD!F42)*Yard!F$24</f>
        <v>1.3522383819374872E-2</v>
      </c>
      <c r="G53" s="6">
        <f>(1-AMD!G42)*Yard!G$24</f>
        <v>4.3506164184436528E-3</v>
      </c>
      <c r="H53" s="6">
        <f>(1-AMD!H42)*Yard!H$24</f>
        <v>7.6603085211508798E-2</v>
      </c>
      <c r="I53" s="6">
        <f>(1-AMD!I42)*Yard!I$24</f>
        <v>5.4047843217646194E-3</v>
      </c>
      <c r="J53" s="6">
        <f>(1-AMD!J42)*Yard!J$24</f>
        <v>0</v>
      </c>
      <c r="K53" s="6">
        <f>(1-AMD!B42)*Yard!K$24</f>
        <v>8.5904900720861405E-2</v>
      </c>
      <c r="L53" s="6">
        <f>(1-AMD!C42)*Yard!L$24</f>
        <v>0.11896122974759675</v>
      </c>
      <c r="M53" s="6">
        <f>(1-AMD!D42)*Yard!M$24</f>
        <v>1.100758407965963E-2</v>
      </c>
      <c r="N53" s="6">
        <f>(1-AMD!E42)*Yard!N$24</f>
        <v>3.8319053776472503E-2</v>
      </c>
      <c r="O53" s="6">
        <f>(1-AMD!F42)*Yard!O$24</f>
        <v>2.6497679738108147E-2</v>
      </c>
      <c r="P53" s="6">
        <f>(1-AMD!G42)*Yard!P$24</f>
        <v>8.5252158243060688E-3</v>
      </c>
      <c r="Q53" s="6">
        <f>(1-AMD!H42)*Yard!Q$24</f>
        <v>0.15010696678918878</v>
      </c>
      <c r="R53" s="6">
        <f>(1-AMD!I42)*Yard!R$24</f>
        <v>5.2954510803956564E-2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0.32237731189299679</v>
      </c>
      <c r="D55" s="6">
        <f>(1-AMD!D44)*Yard!D$26</f>
        <v>2.9829847703877727E-2</v>
      </c>
      <c r="E55" s="6">
        <f>(1-AMD!E44)*Yard!E$26</f>
        <v>0.10384218099419866</v>
      </c>
      <c r="F55" s="6">
        <f>(1-AMD!F44)*Yard!F$26</f>
        <v>1.7951753658517894E-2</v>
      </c>
      <c r="G55" s="6">
        <f>(1-AMD!G44)*Yard!G$26</f>
        <v>5.7756971884425053E-3</v>
      </c>
      <c r="H55" s="6">
        <f>(1-AMD!H44)*Yard!H$26</f>
        <v>0.10169506601558909</v>
      </c>
      <c r="I55" s="6">
        <f>(1-AMD!I44)*Yard!I$26</f>
        <v>7.175166599155413E-3</v>
      </c>
      <c r="J55" s="6">
        <f>(1-AMD!J44)*Yard!J$26</f>
        <v>0</v>
      </c>
      <c r="K55" s="6">
        <f>(1-AMD!B44)*Yard!K$26</f>
        <v>0.11404376893893192</v>
      </c>
      <c r="L55" s="6">
        <f>(1-AMD!C44)*Yard!L$26</f>
        <v>0.15792797482078372</v>
      </c>
      <c r="M55" s="6">
        <f>(1-AMD!D44)*Yard!M$26</f>
        <v>1.4613210245544432E-2</v>
      </c>
      <c r="N55" s="6">
        <f>(1-AMD!E44)*Yard!N$26</f>
        <v>5.087078010883845E-2</v>
      </c>
      <c r="O55" s="6">
        <f>(1-AMD!F44)*Yard!O$26</f>
        <v>3.51772162020179E-2</v>
      </c>
      <c r="P55" s="6">
        <f>(1-AMD!G44)*Yard!P$26</f>
        <v>1.1317721520695316E-2</v>
      </c>
      <c r="Q55" s="6">
        <f>(1-AMD!H44)*Yard!Q$26</f>
        <v>0.19927575834416877</v>
      </c>
      <c r="R55" s="6">
        <f>(1-AMD!I44)*Yard!R$26</f>
        <v>7.0300203407767145E-2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0.27707802556101335</v>
      </c>
      <c r="D56" s="6">
        <f>(1-AMD!D45)*Yard!D$27</f>
        <v>2.5638266092743965E-2</v>
      </c>
      <c r="E56" s="6">
        <f>(1-AMD!E45)*Yard!E$27</f>
        <v>8.9250655732783249E-2</v>
      </c>
      <c r="F56" s="6">
        <f>(1-AMD!F45)*Yard!F$27</f>
        <v>1.5429238583361638E-2</v>
      </c>
      <c r="G56" s="6">
        <f>(1-AMD!G45)*Yard!G$27</f>
        <v>4.9641172445259478E-3</v>
      </c>
      <c r="H56" s="6">
        <f>(1-AMD!H45)*Yard!H$27</f>
        <v>8.7405245534924514E-2</v>
      </c>
      <c r="I56" s="6">
        <f>(1-AMD!I45)*Yard!I$27</f>
        <v>6.166938308069257E-3</v>
      </c>
      <c r="J56" s="6">
        <f>(1-AMD!J45)*Yard!J$27</f>
        <v>0</v>
      </c>
      <c r="K56" s="6">
        <f>(1-AMD!B45)*Yard!K$27</f>
        <v>9.8018753675891468E-2</v>
      </c>
      <c r="L56" s="6">
        <f>(1-AMD!C45)*Yard!L$27</f>
        <v>0.13573651069687065</v>
      </c>
      <c r="M56" s="6">
        <f>(1-AMD!D45)*Yard!M$27</f>
        <v>1.255981513763401E-2</v>
      </c>
      <c r="N56" s="6">
        <f>(1-AMD!E45)*Yard!N$27</f>
        <v>4.3722603270492828E-2</v>
      </c>
      <c r="O56" s="6">
        <f>(1-AMD!F45)*Yard!O$27</f>
        <v>3.0234241835303748E-2</v>
      </c>
      <c r="P56" s="6">
        <f>(1-AMD!G45)*Yard!P$27</f>
        <v>9.7273964919854846E-3</v>
      </c>
      <c r="Q56" s="6">
        <f>(1-AMD!H45)*Yard!Q$27</f>
        <v>0.17127425419597392</v>
      </c>
      <c r="R56" s="6">
        <f>(1-AMD!I45)*Yard!R$27</f>
        <v>6.0421874735487199E-2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0.29952658135251492</v>
      </c>
      <c r="D58" s="6">
        <f>(1-AMD!D47)*Yard!D$29</f>
        <v>2.7715450111992692E-2</v>
      </c>
      <c r="E58" s="6">
        <f>(1-AMD!E47)*Yard!E$29</f>
        <v>9.6481645345145334E-2</v>
      </c>
      <c r="F58" s="6">
        <f>(1-AMD!F47)*Yard!F$29</f>
        <v>1.6679298462551565E-2</v>
      </c>
      <c r="G58" s="6">
        <f>(1-AMD!G47)*Yard!G$29</f>
        <v>5.3663045442717983E-3</v>
      </c>
      <c r="H58" s="6">
        <f>(1-AMD!H47)*Yard!H$29</f>
        <v>9.4486722050024716E-2</v>
      </c>
      <c r="I58" s="6">
        <f>(1-AMD!I47)*Yard!I$29</f>
        <v>6.6665768427063392E-3</v>
      </c>
      <c r="J58" s="6">
        <f>(1-AMD!J47)*Yard!J$29</f>
        <v>0</v>
      </c>
      <c r="K58" s="6">
        <f>(1-AMD!B47)*Yard!K$29</f>
        <v>0.10596012490535467</v>
      </c>
      <c r="L58" s="6">
        <f>(1-AMD!C47)*Yard!L$29</f>
        <v>0.14673373296721445</v>
      </c>
      <c r="M58" s="6">
        <f>(1-AMD!D47)*Yard!M$29</f>
        <v>1.3577397496528212E-2</v>
      </c>
      <c r="N58" s="6">
        <f>(1-AMD!E47)*Yard!N$29</f>
        <v>4.726496032634394E-2</v>
      </c>
      <c r="O58" s="6">
        <f>(1-AMD!F47)*Yard!O$29</f>
        <v>3.2683786736164573E-2</v>
      </c>
      <c r="P58" s="6">
        <f>(1-AMD!G47)*Yard!P$29</f>
        <v>1.0515499418640375E-2</v>
      </c>
      <c r="Q58" s="6">
        <f>(1-AMD!H47)*Yard!Q$29</f>
        <v>0.18515070521796048</v>
      </c>
      <c r="R58" s="6">
        <f>(1-AMD!I47)*Yard!R$29</f>
        <v>6.5317188332732493E-2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0.29372929268117598</v>
      </c>
      <c r="D59" s="6">
        <f>(1-AMD!D48)*Yard!D$30</f>
        <v>2.7179022045308966E-2</v>
      </c>
      <c r="E59" s="6">
        <f>(1-AMD!E48)*Yard!E$30</f>
        <v>9.4614258661045753E-2</v>
      </c>
      <c r="F59" s="6">
        <f>(1-AMD!F48)*Yard!F$30</f>
        <v>1.635647333101831E-2</v>
      </c>
      <c r="G59" s="6">
        <f>(1-AMD!G48)*Yard!G$30</f>
        <v>5.2624405853504089E-3</v>
      </c>
      <c r="H59" s="6">
        <f>(1-AMD!H48)*Yard!H$30</f>
        <v>9.2657946784540368E-2</v>
      </c>
      <c r="I59" s="6">
        <f>(1-AMD!I48)*Yard!I$30</f>
        <v>0</v>
      </c>
      <c r="J59" s="6">
        <f>(1-AMD!J48)*Yard!J$30</f>
        <v>0</v>
      </c>
      <c r="K59" s="6">
        <f>(1-AMD!B48)*Yard!K$30</f>
        <v>0.10390928377815427</v>
      </c>
      <c r="L59" s="6">
        <f>(1-AMD!C48)*Yard!L$30</f>
        <v>0.14389372523236515</v>
      </c>
      <c r="M59" s="6">
        <f>(1-AMD!D48)*Yard!M$30</f>
        <v>1.3314609157885729E-2</v>
      </c>
      <c r="N59" s="6">
        <f>(1-AMD!E48)*Yard!N$30</f>
        <v>4.6350154642608242E-2</v>
      </c>
      <c r="O59" s="6">
        <f>(1-AMD!F48)*Yard!O$30</f>
        <v>3.205119731546463E-2</v>
      </c>
      <c r="P59" s="6">
        <f>(1-AMD!G48)*Yard!P$30</f>
        <v>1.0311973623440884E-2</v>
      </c>
      <c r="Q59" s="6">
        <f>(1-AMD!H48)*Yard!Q$30</f>
        <v>0.18156714318148381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0.26250197527744856</v>
      </c>
      <c r="D60" s="6">
        <f>(1-AMD!D49)*Yard!D$31</f>
        <v>1.6537553514573023E-2</v>
      </c>
      <c r="E60" s="6">
        <f>(1-AMD!E49)*Yard!E$31</f>
        <v>4.6055766487558658E-2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9.8789733532670759E-2</v>
      </c>
      <c r="L60" s="6">
        <f>(1-AMD!C49)*Yard!L$31</f>
        <v>0.12859591482598831</v>
      </c>
      <c r="M60" s="6">
        <f>(1-AMD!D49)*Yard!M$31</f>
        <v>1.2658606074193014E-2</v>
      </c>
      <c r="N60" s="6">
        <f>(1-AMD!E49)*Yard!N$31</f>
        <v>3.5253207489081104E-2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0.40454239968547751</v>
      </c>
      <c r="D61" s="6">
        <f>(1-AMD!D50)*Yard!D$32</f>
        <v>3.7432653376005695E-2</v>
      </c>
      <c r="E61" s="6">
        <f>(1-AMD!E50)*Yard!E$32</f>
        <v>0.13030868965713771</v>
      </c>
      <c r="F61" s="6">
        <f>(1-AMD!F50)*Yard!F$32</f>
        <v>2.2527160676834038E-2</v>
      </c>
      <c r="G61" s="6">
        <f>(1-AMD!G50)*Yard!G$32</f>
        <v>7.2477631466966582E-3</v>
      </c>
      <c r="H61" s="6">
        <f>(1-AMD!H50)*Yard!H$32</f>
        <v>0.12761433427354404</v>
      </c>
      <c r="I61" s="6">
        <f>(1-AMD!I50)*Yard!I$32</f>
        <v>9.00391872219862E-3</v>
      </c>
      <c r="J61" s="6">
        <f>(1-AMD!J50)*Yard!J$32</f>
        <v>0</v>
      </c>
      <c r="K61" s="6">
        <f>(1-AMD!B50)*Yard!K$32</f>
        <v>0.14311038107745289</v>
      </c>
      <c r="L61" s="6">
        <f>(1-AMD!C50)*Yard!L$32</f>
        <v>0.19817946100584566</v>
      </c>
      <c r="M61" s="6">
        <f>(1-AMD!D50)*Yard!M$32</f>
        <v>1.8337714602580796E-2</v>
      </c>
      <c r="N61" s="6">
        <f>(1-AMD!E50)*Yard!N$32</f>
        <v>6.3836339282872551E-2</v>
      </c>
      <c r="O61" s="6">
        <f>(1-AMD!F50)*Yard!O$32</f>
        <v>4.4142918659681035E-2</v>
      </c>
      <c r="P61" s="6">
        <f>(1-AMD!G50)*Yard!P$32</f>
        <v>1.4202296669294602E-2</v>
      </c>
      <c r="Q61" s="6">
        <f>(1-AMD!H50)*Yard!Q$32</f>
        <v>0.25006565445415457</v>
      </c>
      <c r="R61" s="6">
        <f>(1-AMD!I50)*Yard!R$32</f>
        <v>8.8217786847217372E-2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0.31283619572440502</v>
      </c>
      <c r="D62" s="6">
        <f>(1-AMD!D51)*Yard!D$33</f>
        <v>2.8947000084847501E-2</v>
      </c>
      <c r="E62" s="6">
        <f>(1-AMD!E51)*Yard!E$33</f>
        <v>0.10076885580810604</v>
      </c>
      <c r="F62" s="6">
        <f>(1-AMD!F51)*Yard!F$33</f>
        <v>1.7420451483187663E-2</v>
      </c>
      <c r="G62" s="6">
        <f>(1-AMD!G51)*Yard!G$33</f>
        <v>5.6047589871591917E-3</v>
      </c>
      <c r="H62" s="6">
        <f>(1-AMD!H51)*Yard!H$33</f>
        <v>9.8685287092469945E-2</v>
      </c>
      <c r="I62" s="6">
        <f>(1-AMD!I51)*Yard!I$33</f>
        <v>6.9628095395051848E-3</v>
      </c>
      <c r="J62" s="6">
        <f>(1-AMD!J51)*Yard!J$33</f>
        <v>0</v>
      </c>
      <c r="K62" s="6">
        <f>(1-AMD!B51)*Yard!K$33</f>
        <v>0.11066851637738834</v>
      </c>
      <c r="L62" s="6">
        <f>(1-AMD!C51)*Yard!L$33</f>
        <v>0.1532539202318067</v>
      </c>
      <c r="M62" s="6">
        <f>(1-AMD!D51)*Yard!M$33</f>
        <v>1.4180715986782597E-2</v>
      </c>
      <c r="N62" s="6">
        <f>(1-AMD!E51)*Yard!N$33</f>
        <v>4.9365202623390537E-2</v>
      </c>
      <c r="O62" s="6">
        <f>(1-AMD!F51)*Yard!O$33</f>
        <v>3.4136107247109429E-2</v>
      </c>
      <c r="P62" s="6">
        <f>(1-AMD!G51)*Yard!P$33</f>
        <v>1.0982760926977834E-2</v>
      </c>
      <c r="Q62" s="6">
        <f>(1-AMD!H51)*Yard!Q$33</f>
        <v>0.19337796997692469</v>
      </c>
      <c r="R62" s="6">
        <f>(1-AMD!I51)*Yard!R$33</f>
        <v>6.8219590465589106E-2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0.27376343035235373</v>
      </c>
      <c r="D63" s="6">
        <f>(1-AMD!D52)*Yard!D$34</f>
        <v>2.533156377025815E-2</v>
      </c>
      <c r="E63" s="6">
        <f>(1-AMD!E52)*Yard!E$34</f>
        <v>8.8182978874387044E-2</v>
      </c>
      <c r="F63" s="6">
        <f>(1-AMD!F52)*Yard!F$34</f>
        <v>1.5244663569958372E-2</v>
      </c>
      <c r="G63" s="6">
        <f>(1-AMD!G52)*Yard!G$34</f>
        <v>4.9047331082321555E-3</v>
      </c>
      <c r="H63" s="6">
        <f>(1-AMD!H52)*Yard!H$34</f>
        <v>6.9087715779645176E-2</v>
      </c>
      <c r="I63" s="6">
        <f>(1-AMD!I52)*Yard!I$34</f>
        <v>0</v>
      </c>
      <c r="J63" s="6">
        <f>(1-AMD!J52)*Yard!J$34</f>
        <v>0</v>
      </c>
      <c r="K63" s="6">
        <f>(1-AMD!B52)*Yard!K$34</f>
        <v>9.6846186884876298E-2</v>
      </c>
      <c r="L63" s="6">
        <f>(1-AMD!C52)*Yard!L$34</f>
        <v>0.13411273852264263</v>
      </c>
      <c r="M63" s="6">
        <f>(1-AMD!D52)*Yard!M$34</f>
        <v>1.2409566113040452E-2</v>
      </c>
      <c r="N63" s="6">
        <f>(1-AMD!E52)*Yard!N$34</f>
        <v>4.3199563844984204E-2</v>
      </c>
      <c r="O63" s="6">
        <f>(1-AMD!F52)*Yard!O$34</f>
        <v>2.987255933478122E-2</v>
      </c>
      <c r="P63" s="6">
        <f>(1-AMD!G52)*Yard!P$34</f>
        <v>9.6110307796927683E-3</v>
      </c>
      <c r="Q63" s="6">
        <f>(1-AMD!H52)*Yard!Q$34</f>
        <v>0.13538028435071503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0.268464783313276</v>
      </c>
      <c r="D64" s="6">
        <f>(1-AMD!D53)*Yard!D$35</f>
        <v>2.4841275439220902E-2</v>
      </c>
      <c r="E64" s="6">
        <f>(1-AMD!E53)*Yard!E$35</f>
        <v>8.6476211541334391E-2</v>
      </c>
      <c r="F64" s="6">
        <f>(1-AMD!F53)*Yard!F$35</f>
        <v>1.4949605565378533E-2</v>
      </c>
      <c r="G64" s="6">
        <f>(1-AMD!G53)*Yard!G$35</f>
        <v>4.8098027900083081E-3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9.4971744558072266E-2</v>
      </c>
      <c r="L64" s="6">
        <f>(1-AMD!C53)*Yard!L$35</f>
        <v>0.13151700809962374</v>
      </c>
      <c r="M64" s="6">
        <f>(1-AMD!D53)*Yard!M$35</f>
        <v>1.2169380962465479E-2</v>
      </c>
      <c r="N64" s="6">
        <f>(1-AMD!E53)*Yard!N$35</f>
        <v>4.2363443254436119E-2</v>
      </c>
      <c r="O64" s="6">
        <f>(1-AMD!F53)*Yard!O$35</f>
        <v>2.9294380767011265E-2</v>
      </c>
      <c r="P64" s="6">
        <f>(1-AMD!G53)*Yard!P$35</f>
        <v>9.4250108291180704E-3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0.21943332744914745</v>
      </c>
      <c r="D65" s="6">
        <f>(1-AMD!D54)*Yard!D$36</f>
        <v>1.3824240338517778E-2</v>
      </c>
      <c r="E65" s="6">
        <f>(1-AMD!E54)*Yard!E$36</f>
        <v>3.8499405872677056E-2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8.2581321241398262E-2</v>
      </c>
      <c r="L65" s="6">
        <f>(1-AMD!C54)*Yard!L$36</f>
        <v>0.10749720818980057</v>
      </c>
      <c r="M65" s="6">
        <f>(1-AMD!D54)*Yard!M$36</f>
        <v>1.058171104728748E-2</v>
      </c>
      <c r="N65" s="6">
        <f>(1-AMD!E54)*Yard!N$36</f>
        <v>2.9469220619799442E-2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0.21031670052486695</v>
      </c>
      <c r="D66" s="6">
        <f>(1-AMD!D55)*Yard!D$37</f>
        <v>1.9460783730094529E-2</v>
      </c>
      <c r="E66" s="6">
        <f>(1-AMD!E55)*Yard!E$37</f>
        <v>6.774591162685463E-2</v>
      </c>
      <c r="F66" s="6">
        <f>(1-AMD!F55)*Yard!F$37</f>
        <v>1.1711598362566753E-2</v>
      </c>
      <c r="G66" s="6">
        <f>(1-AMD!G55)*Yard!G$37</f>
        <v>3.768024395920173E-3</v>
      </c>
      <c r="H66" s="6">
        <f>(1-AMD!H55)*Yard!H$37</f>
        <v>6.6345148852027053E-2</v>
      </c>
      <c r="I66" s="6">
        <f>(1-AMD!I55)*Yard!I$37</f>
        <v>4.6810284383520216E-3</v>
      </c>
      <c r="J66" s="6">
        <f>(1-AMD!J55)*Yard!J$37</f>
        <v>1.0039215557245339E-2</v>
      </c>
      <c r="K66" s="6">
        <f>(1-AMD!B55)*Yard!K$37</f>
        <v>7.440135615566415E-2</v>
      </c>
      <c r="L66" s="6">
        <f>(1-AMD!C55)*Yard!L$37</f>
        <v>0.10303110473204191</v>
      </c>
      <c r="M66" s="6">
        <f>(1-AMD!D55)*Yard!M$37</f>
        <v>9.533556021272387E-3</v>
      </c>
      <c r="N66" s="6">
        <f>(1-AMD!E55)*Yard!N$37</f>
        <v>3.3187740671924613E-2</v>
      </c>
      <c r="O66" s="6">
        <f>(1-AMD!F55)*Yard!O$37</f>
        <v>2.2949369488241011E-2</v>
      </c>
      <c r="P66" s="6">
        <f>(1-AMD!G55)*Yard!P$37</f>
        <v>7.3836022569788908E-3</v>
      </c>
      <c r="Q66" s="6">
        <f>(1-AMD!H55)*Yard!Q$37</f>
        <v>0.130006109125469</v>
      </c>
      <c r="R66" s="6">
        <f>(1-AMD!I55)*Yard!R$37</f>
        <v>4.5863360359106542E-2</v>
      </c>
      <c r="S66" s="6">
        <f>(1-AMD!J55)*Yard!S$37</f>
        <v>9.8361325270390612E-2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0.44183152455992492</v>
      </c>
      <c r="D67" s="6">
        <f>(1-AMD!D56)*Yard!D$38</f>
        <v>4.0883047913648725E-2</v>
      </c>
      <c r="E67" s="6">
        <f>(1-AMD!E56)*Yard!E$38</f>
        <v>0.14232003137219265</v>
      </c>
      <c r="F67" s="6">
        <f>(1-AMD!F56)*Yard!F$38</f>
        <v>2.4603625611531361E-2</v>
      </c>
      <c r="G67" s="6">
        <f>(1-AMD!G56)*Yard!G$38</f>
        <v>7.9158334039742938E-3</v>
      </c>
      <c r="H67" s="6">
        <f>(1-AMD!H56)*Yard!H$38</f>
        <v>0.13937732092264529</v>
      </c>
      <c r="I67" s="6">
        <f>(1-AMD!I56)*Yard!I$38</f>
        <v>9.8338644827727292E-3</v>
      </c>
      <c r="J67" s="6">
        <f>(1-AMD!J56)*Yard!J$38</f>
        <v>2.1090298126462726E-2</v>
      </c>
      <c r="K67" s="6">
        <f>(1-AMD!B56)*Yard!K$38</f>
        <v>0.15630173228062927</v>
      </c>
      <c r="L67" s="6">
        <f>(1-AMD!C56)*Yard!L$38</f>
        <v>0.2164468630748084</v>
      </c>
      <c r="M67" s="6">
        <f>(1-AMD!D56)*Yard!M$38</f>
        <v>2.0028012900754854E-2</v>
      </c>
      <c r="N67" s="6">
        <f>(1-AMD!E56)*Yard!N$38</f>
        <v>6.9720521580939027E-2</v>
      </c>
      <c r="O67" s="6">
        <f>(1-AMD!F56)*Yard!O$38</f>
        <v>4.8211839018840373E-2</v>
      </c>
      <c r="P67" s="6">
        <f>(1-AMD!G56)*Yard!P$38</f>
        <v>1.5511408432158072E-2</v>
      </c>
      <c r="Q67" s="6">
        <f>(1-AMD!H56)*Yard!Q$38</f>
        <v>0.27311572145084295</v>
      </c>
      <c r="R67" s="6">
        <f>(1-AMD!I56)*Yard!R$38</f>
        <v>9.634935494107065E-2</v>
      </c>
      <c r="S67" s="6">
        <f>(1-AMD!J56)*Yard!S$38</f>
        <v>0.2066366303460192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0.64354627375821161</v>
      </c>
      <c r="D68" s="6">
        <f>(1-AMD!D57)*Yard!D$39</f>
        <v>5.9547885748787638E-2</v>
      </c>
      <c r="E68" s="6">
        <f>(1-AMD!E57)*Yard!E$39</f>
        <v>0.20729513576911882</v>
      </c>
      <c r="F68" s="6">
        <f>(1-AMD!F57)*Yard!F$39</f>
        <v>3.5836219697120385E-2</v>
      </c>
      <c r="G68" s="6">
        <f>(1-AMD!G57)*Yard!G$39</f>
        <v>1.1529745633004325E-2</v>
      </c>
      <c r="H68" s="6">
        <f>(1-AMD!H57)*Yard!H$39</f>
        <v>0.20300895373074612</v>
      </c>
      <c r="I68" s="6">
        <f>(1-AMD!I57)*Yard!I$39</f>
        <v>1.4323438896387037E-2</v>
      </c>
      <c r="J68" s="6">
        <f>(1-AMD!J57)*Yard!J$39</f>
        <v>3.0718909849752143E-2</v>
      </c>
      <c r="K68" s="6">
        <f>(1-AMD!B57)*Yard!K$39</f>
        <v>0.22766007357972046</v>
      </c>
      <c r="L68" s="6">
        <f>(1-AMD!C57)*Yard!L$39</f>
        <v>0.31526399646830694</v>
      </c>
      <c r="M68" s="6">
        <f>(1-AMD!D57)*Yard!M$39</f>
        <v>2.9171646558945503E-2</v>
      </c>
      <c r="N68" s="6">
        <f>(1-AMD!E57)*Yard!N$39</f>
        <v>0.10155088393156715</v>
      </c>
      <c r="O68" s="6">
        <f>(1-AMD!F57)*Yard!O$39</f>
        <v>7.0222579483228798E-2</v>
      </c>
      <c r="P68" s="6">
        <f>(1-AMD!G57)*Yard!P$39</f>
        <v>2.2593021417382241E-2</v>
      </c>
      <c r="Q68" s="6">
        <f>(1-AMD!H57)*Yard!Q$39</f>
        <v>0.39780458177930966</v>
      </c>
      <c r="R68" s="6">
        <f>(1-AMD!I57)*Yard!R$39</f>
        <v>0.14033690423763251</v>
      </c>
      <c r="S68" s="6">
        <f>(1-AMD!J57)*Yard!S$39</f>
        <v>0.30097497821954927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0</v>
      </c>
      <c r="D69" s="6">
        <f>(1-AMD!D58)*Yard!D$40</f>
        <v>0</v>
      </c>
      <c r="E69" s="6">
        <f>(1-AMD!E58)*Yard!E$40</f>
        <v>0</v>
      </c>
      <c r="F69" s="6">
        <f>(1-AMD!F58)*Yard!F$40</f>
        <v>0</v>
      </c>
      <c r="G69" s="6">
        <f>(1-AMD!G58)*Yard!G$40</f>
        <v>0</v>
      </c>
      <c r="H69" s="6">
        <f>(1-AMD!H58)*Yard!H$40</f>
        <v>0</v>
      </c>
      <c r="I69" s="6">
        <f>(1-AMD!I58)*Yard!I$40</f>
        <v>0</v>
      </c>
      <c r="J69" s="6">
        <f>(1-AMD!J58)*Yard!J$40</f>
        <v>0</v>
      </c>
      <c r="K69" s="6">
        <f>(1-AMD!B58)*Yard!K$40</f>
        <v>0</v>
      </c>
      <c r="L69" s="6">
        <f>(1-AMD!C58)*Yard!L$40</f>
        <v>0</v>
      </c>
      <c r="M69" s="6">
        <f>(1-AMD!D58)*Yard!M$40</f>
        <v>0</v>
      </c>
      <c r="N69" s="6">
        <f>(1-AMD!E58)*Yard!N$40</f>
        <v>0</v>
      </c>
      <c r="O69" s="6">
        <f>(1-AMD!F58)*Yard!O$40</f>
        <v>0</v>
      </c>
      <c r="P69" s="6">
        <f>(1-AMD!G58)*Yard!P$40</f>
        <v>0</v>
      </c>
      <c r="Q69" s="6">
        <f>(1-AMD!H58)*Yard!Q$40</f>
        <v>0</v>
      </c>
      <c r="R69" s="6">
        <f>(1-AMD!I58)*Yard!R$40</f>
        <v>0</v>
      </c>
      <c r="S69" s="6">
        <f>(1-AMD!J58)*Yard!S$40</f>
        <v>0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0.43410977182075172</v>
      </c>
      <c r="D70" s="6">
        <f>(1-AMD!D59)*Yard!D$41</f>
        <v>4.0168547544922439E-2</v>
      </c>
      <c r="E70" s="6">
        <f>(1-AMD!E59)*Yard!E$41</f>
        <v>0.13983274825408101</v>
      </c>
      <c r="F70" s="6">
        <f>(1-AMD!F59)*Yard!F$41</f>
        <v>2.4173635665366566E-2</v>
      </c>
      <c r="G70" s="6">
        <f>(1-AMD!G59)*Yard!G$41</f>
        <v>7.7774908347543687E-3</v>
      </c>
      <c r="H70" s="6">
        <f>(1-AMD!H59)*Yard!H$41</f>
        <v>0.13694146664383389</v>
      </c>
      <c r="I70" s="6">
        <f>(1-AMD!I59)*Yard!I$41</f>
        <v>9.6620010783175104E-3</v>
      </c>
      <c r="J70" s="6">
        <f>(1-AMD!J59)*Yard!J$41</f>
        <v>2.07217095168333E-2</v>
      </c>
      <c r="K70" s="6">
        <f>(1-AMD!B59)*Yard!K$41</f>
        <v>0.15357009530525143</v>
      </c>
      <c r="L70" s="6">
        <f>(1-AMD!C59)*Yard!L$41</f>
        <v>0.21266408827281111</v>
      </c>
      <c r="M70" s="6">
        <f>(1-AMD!D59)*Yard!M$41</f>
        <v>1.9677989521072661E-2</v>
      </c>
      <c r="N70" s="6">
        <f>(1-AMD!E59)*Yard!N$41</f>
        <v>6.850203761461178E-2</v>
      </c>
      <c r="O70" s="6">
        <f>(1-AMD!F59)*Yard!O$41</f>
        <v>4.7369255637369115E-2</v>
      </c>
      <c r="P70" s="6">
        <f>(1-AMD!G59)*Yard!P$41</f>
        <v>1.5240320350182142E-2</v>
      </c>
      <c r="Q70" s="6">
        <f>(1-AMD!H59)*Yard!Q$41</f>
        <v>0.26834256255883127</v>
      </c>
      <c r="R70" s="6">
        <f>(1-AMD!I59)*Yard!R$41</f>
        <v>9.4665487099873019E-2</v>
      </c>
      <c r="S70" s="6">
        <f>(1-AMD!J59)*Yard!S$41</f>
        <v>0.20302530594363041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0.40989075784427054</v>
      </c>
      <c r="D79" s="6">
        <f>(1-AMD!D$41)*Yard!D$61</f>
        <v>3.7927541519360966E-2</v>
      </c>
      <c r="E79" s="6">
        <f>(1-AMD!E$41)*Yard!E$61</f>
        <v>0.13203146962786821</v>
      </c>
      <c r="F79" s="6">
        <f>(1-AMD!F$41)*Yard!F$61</f>
        <v>2.2824986871799163E-2</v>
      </c>
      <c r="G79" s="6">
        <f>(1-AMD!G$41)*Yard!G$61</f>
        <v>7.3435840870697136E-3</v>
      </c>
      <c r="H79" s="6">
        <f>(1-AMD!H$41)*Yard!H$61</f>
        <v>0.12930149281717629</v>
      </c>
      <c r="I79" s="6">
        <f>(1-AMD!I$41)*Yard!I$61</f>
        <v>9.1229573747512831E-3</v>
      </c>
      <c r="J79" s="6">
        <f>(1-AMD!J$41)*Yard!J$61</f>
        <v>0</v>
      </c>
      <c r="K79" s="6">
        <f>(1-AMD!B$41)*Yard!K$61</f>
        <v>0.14500240914382781</v>
      </c>
      <c r="L79" s="6">
        <f>(1-AMD!C$41)*Yard!L$61</f>
        <v>0.20079954418624882</v>
      </c>
      <c r="M79" s="6">
        <f>(1-AMD!D$41)*Yard!M$61</f>
        <v>1.8580153134572956E-2</v>
      </c>
      <c r="N79" s="6">
        <f>(1-AMD!E$41)*Yard!N$61</f>
        <v>6.4680304232644134E-2</v>
      </c>
      <c r="O79" s="6">
        <f>(1-AMD!F$41)*Yard!O$61</f>
        <v>4.4726521612919054E-2</v>
      </c>
      <c r="P79" s="6">
        <f>(1-AMD!G$41)*Yard!P$61</f>
        <v>1.4390061831423166E-2</v>
      </c>
      <c r="Q79" s="6">
        <f>(1-AMD!H$41)*Yard!Q$61</f>
        <v>0.25337171256888774</v>
      </c>
      <c r="R79" s="6">
        <f>(1-AMD!I$41)*Yard!R$61</f>
        <v>8.9384093074702575E-2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0.43705069352019488</v>
      </c>
      <c r="D80" s="6">
        <f>(1-AMD!D$42)*Yard!D$62</f>
        <v>4.0440673538802985E-2</v>
      </c>
      <c r="E80" s="6">
        <f>(1-AMD!E$42)*Yard!E$62</f>
        <v>0.14018286771049854</v>
      </c>
      <c r="F80" s="6">
        <f>(1-AMD!F$42)*Yard!F$62</f>
        <v>2.4234162689861675E-2</v>
      </c>
      <c r="G80" s="6">
        <f>(1-AMD!G$42)*Yard!G$62</f>
        <v>7.830180253532517E-3</v>
      </c>
      <c r="H80" s="6">
        <f>(1-AMD!H$42)*Yard!H$62</f>
        <v>0.13728434678071882</v>
      </c>
      <c r="I80" s="6">
        <f>(1-AMD!I$42)*Yard!I$62</f>
        <v>9.6861932264922668E-3</v>
      </c>
      <c r="J80" s="6">
        <f>(1-AMD!J$42)*Yard!J$62</f>
        <v>0</v>
      </c>
      <c r="K80" s="6">
        <f>(1-AMD!B$42)*Yard!K$62</f>
        <v>0.16014059571263686</v>
      </c>
      <c r="L80" s="6">
        <f>(1-AMD!C$42)*Yard!L$62</f>
        <v>0.21410480320827688</v>
      </c>
      <c r="M80" s="6">
        <f>(1-AMD!D$42)*Yard!M$62</f>
        <v>1.9811300103189284E-2</v>
      </c>
      <c r="N80" s="6">
        <f>(1-AMD!E$42)*Yard!N$62</f>
        <v>6.8673556064135069E-2</v>
      </c>
      <c r="O80" s="6">
        <f>(1-AMD!F$42)*Yard!O$62</f>
        <v>4.7487860887153108E-2</v>
      </c>
      <c r="P80" s="6">
        <f>(1-AMD!G$42)*Yard!P$62</f>
        <v>1.5343567481976319E-2</v>
      </c>
      <c r="Q80" s="6">
        <f>(1-AMD!H$42)*Yard!Q$62</f>
        <v>0.26901445060587198</v>
      </c>
      <c r="R80" s="6">
        <f>(1-AMD!I$42)*Yard!R$62</f>
        <v>9.4902514758263071E-2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5.1688929945808454E-2</v>
      </c>
      <c r="D81" s="6">
        <f>(1-AMD!D$43)*Yard!D$63</f>
        <v>4.7828207860100523E-3</v>
      </c>
      <c r="E81" s="6">
        <f>(1-AMD!E$43)*Yard!E$63</f>
        <v>1.6253916781296982E-2</v>
      </c>
      <c r="F81" s="6">
        <f>(1-AMD!F$43)*Yard!F$63</f>
        <v>2.8099015953853544E-3</v>
      </c>
      <c r="G81" s="6">
        <f>(1-AMD!G$43)*Yard!G$63</f>
        <v>9.2605650691912991E-4</v>
      </c>
      <c r="H81" s="6">
        <f>(1-AMD!H$43)*Yard!H$63</f>
        <v>1.5917839208117485E-2</v>
      </c>
      <c r="I81" s="6">
        <f>(1-AMD!I$43)*Yard!I$63</f>
        <v>1.1230942924930403E-3</v>
      </c>
      <c r="J81" s="6">
        <f>(1-AMD!J$43)*Yard!J$63</f>
        <v>0</v>
      </c>
      <c r="K81" s="6">
        <f>(1-AMD!B$43)*Yard!K$63</f>
        <v>1.1505651859315354E-2</v>
      </c>
      <c r="L81" s="6">
        <f>(1-AMD!C$43)*Yard!L$63</f>
        <v>2.5321657963648467E-2</v>
      </c>
      <c r="M81" s="6">
        <f>(1-AMD!D$43)*Yard!M$63</f>
        <v>2.3430346144086857E-3</v>
      </c>
      <c r="N81" s="6">
        <f>(1-AMD!E$43)*Yard!N$63</f>
        <v>7.962558360892975E-3</v>
      </c>
      <c r="O81" s="6">
        <f>(1-AMD!F$43)*Yard!O$63</f>
        <v>5.5061203382971487E-3</v>
      </c>
      <c r="P81" s="6">
        <f>(1-AMD!G$43)*Yard!P$63</f>
        <v>1.8146466678882226E-3</v>
      </c>
      <c r="Q81" s="6">
        <f>(1-AMD!H$43)*Yard!Q$63</f>
        <v>3.1191675306173706E-2</v>
      </c>
      <c r="R81" s="6">
        <f>(1-AMD!I$43)*Yard!R$63</f>
        <v>1.1003752472821563E-2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0.32237731189299679</v>
      </c>
      <c r="D82" s="6">
        <f>(1-AMD!D$44)*Yard!D$64</f>
        <v>2.9829847703877727E-2</v>
      </c>
      <c r="E82" s="6">
        <f>(1-AMD!E$44)*Yard!E$64</f>
        <v>0.10384218099419866</v>
      </c>
      <c r="F82" s="6">
        <f>(1-AMD!F$44)*Yard!F$64</f>
        <v>1.7951753658517897E-2</v>
      </c>
      <c r="G82" s="6">
        <f>(1-AMD!G$44)*Yard!G$64</f>
        <v>5.7756971884425053E-3</v>
      </c>
      <c r="H82" s="6">
        <f>(1-AMD!H$44)*Yard!H$64</f>
        <v>0.10169506601558909</v>
      </c>
      <c r="I82" s="6">
        <f>(1-AMD!I$44)*Yard!I$64</f>
        <v>7.1751665991554121E-3</v>
      </c>
      <c r="J82" s="6">
        <f>(1-AMD!J$44)*Yard!J$64</f>
        <v>0</v>
      </c>
      <c r="K82" s="6">
        <f>(1-AMD!B$44)*Yard!K$64</f>
        <v>0.11404376893893194</v>
      </c>
      <c r="L82" s="6">
        <f>(1-AMD!C$44)*Yard!L$64</f>
        <v>0.15792797482078369</v>
      </c>
      <c r="M82" s="6">
        <f>(1-AMD!D$44)*Yard!M$64</f>
        <v>1.461321024554443E-2</v>
      </c>
      <c r="N82" s="6">
        <f>(1-AMD!E$44)*Yard!N$64</f>
        <v>5.087078010883845E-2</v>
      </c>
      <c r="O82" s="6">
        <f>(1-AMD!F$44)*Yard!O$64</f>
        <v>3.51772162020179E-2</v>
      </c>
      <c r="P82" s="6">
        <f>(1-AMD!G$44)*Yard!P$64</f>
        <v>1.1317721520695316E-2</v>
      </c>
      <c r="Q82" s="6">
        <f>(1-AMD!H$44)*Yard!Q$64</f>
        <v>0.19927575834416875</v>
      </c>
      <c r="R82" s="6">
        <f>(1-AMD!I$44)*Yard!R$64</f>
        <v>7.0300203407767159E-2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0.40245351122130918</v>
      </c>
      <c r="D83" s="6">
        <f>(1-AMD!D$45)*Yard!D$65</f>
        <v>3.7239366744292575E-2</v>
      </c>
      <c r="E83" s="6">
        <f>(1-AMD!E$45)*Yard!E$65</f>
        <v>0.13269413753479384</v>
      </c>
      <c r="F83" s="6">
        <f>(1-AMD!F$45)*Yard!F$65</f>
        <v>2.2939545819893672E-2</v>
      </c>
      <c r="G83" s="6">
        <f>(1-AMD!G$45)*Yard!G$65</f>
        <v>7.2103387164269769E-3</v>
      </c>
      <c r="H83" s="6">
        <f>(1-AMD!H$45)*Yard!H$65</f>
        <v>0.12995045892994489</v>
      </c>
      <c r="I83" s="6">
        <f>(1-AMD!I$45)*Yard!I$65</f>
        <v>9.1687456333046247E-3</v>
      </c>
      <c r="J83" s="6">
        <f>(1-AMD!J$45)*Yard!J$65</f>
        <v>0</v>
      </c>
      <c r="K83" s="6">
        <f>(1-AMD!B$45)*Yard!K$65</f>
        <v>0.14990735869272528</v>
      </c>
      <c r="L83" s="6">
        <f>(1-AMD!C$45)*Yard!L$65</f>
        <v>0.19715614480894753</v>
      </c>
      <c r="M83" s="6">
        <f>(1-AMD!D$45)*Yard!M$65</f>
        <v>1.8243026281845258E-2</v>
      </c>
      <c r="N83" s="6">
        <f>(1-AMD!E$45)*Yard!N$65</f>
        <v>6.5004935640186348E-2</v>
      </c>
      <c r="O83" s="6">
        <f>(1-AMD!F$45)*Yard!O$65</f>
        <v>4.495100468914956E-2</v>
      </c>
      <c r="P83" s="6">
        <f>(1-AMD!G$45)*Yard!P$65</f>
        <v>1.412896192440692E-2</v>
      </c>
      <c r="Q83" s="6">
        <f>(1-AMD!H$45)*Yard!Q$65</f>
        <v>0.25464338895721711</v>
      </c>
      <c r="R83" s="6">
        <f>(1-AMD!I$45)*Yard!R$65</f>
        <v>8.9832713165331021E-2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5.2827053094136392E-2</v>
      </c>
      <c r="D84" s="6">
        <f>(1-AMD!D$46)*Yard!D$66</f>
        <v>4.8881322919083004E-3</v>
      </c>
      <c r="E84" s="6">
        <f>(1-AMD!E$46)*Yard!E$66</f>
        <v>1.6731942834888009E-2</v>
      </c>
      <c r="F84" s="6">
        <f>(1-AMD!F$46)*Yard!F$66</f>
        <v>2.8925405179721117E-3</v>
      </c>
      <c r="G84" s="6">
        <f>(1-AMD!G$46)*Yard!G$66</f>
        <v>9.464470692366198E-4</v>
      </c>
      <c r="H84" s="6">
        <f>(1-AMD!H$46)*Yard!H$66</f>
        <v>1.6385981254169339E-2</v>
      </c>
      <c r="I84" s="6">
        <f>(1-AMD!I$46)*Yard!I$66</f>
        <v>1.1561243823892074E-3</v>
      </c>
      <c r="J84" s="6">
        <f>(1-AMD!J$46)*Yard!J$66</f>
        <v>0</v>
      </c>
      <c r="K84" s="6">
        <f>(1-AMD!B$46)*Yard!K$66</f>
        <v>1.2088250917075159E-2</v>
      </c>
      <c r="L84" s="6">
        <f>(1-AMD!C$46)*Yard!L$66</f>
        <v>2.5879208006040242E-2</v>
      </c>
      <c r="M84" s="6">
        <f>(1-AMD!D$46)*Yard!M$66</f>
        <v>2.3946251955019285E-3</v>
      </c>
      <c r="N84" s="6">
        <f>(1-AMD!E$46)*Yard!N$66</f>
        <v>8.1967363993904856E-3</v>
      </c>
      <c r="O84" s="6">
        <f>(1-AMD!F$46)*Yard!O$66</f>
        <v>5.6680547822425082E-3</v>
      </c>
      <c r="P84" s="6">
        <f>(1-AMD!G$46)*Yard!P$66</f>
        <v>1.8546028322144145E-3</v>
      </c>
      <c r="Q84" s="6">
        <f>(1-AMD!H$46)*Yard!Q$66</f>
        <v>3.2109019331747903E-2</v>
      </c>
      <c r="R84" s="6">
        <f>(1-AMD!I$46)*Yard!R$66</f>
        <v>1.1327371723495227E-2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0.37530417141146089</v>
      </c>
      <c r="D85" s="6">
        <f>(1-AMD!D$47)*Yard!D$67</f>
        <v>3.4727215169378371E-2</v>
      </c>
      <c r="E85" s="6">
        <f>(1-AMD!E$47)*Yard!E$67</f>
        <v>0.12359433224461866</v>
      </c>
      <c r="F85" s="6">
        <f>(1-AMD!F$47)*Yard!F$67</f>
        <v>2.1366413771378347E-2</v>
      </c>
      <c r="G85" s="6">
        <f>(1-AMD!G$47)*Yard!G$67</f>
        <v>6.7239323850166012E-3</v>
      </c>
      <c r="H85" s="6">
        <f>(1-AMD!H$47)*Yard!H$67</f>
        <v>0.1210388077025398</v>
      </c>
      <c r="I85" s="6">
        <f>(1-AMD!I$47)*Yard!I$67</f>
        <v>8.5399778401808422E-3</v>
      </c>
      <c r="J85" s="6">
        <f>(1-AMD!J$47)*Yard!J$67</f>
        <v>0</v>
      </c>
      <c r="K85" s="6">
        <f>(1-AMD!B$47)*Yard!K$67</f>
        <v>0.13987224695119843</v>
      </c>
      <c r="L85" s="6">
        <f>(1-AMD!C$47)*Yard!L$67</f>
        <v>0.18385607654820785</v>
      </c>
      <c r="M85" s="6">
        <f>(1-AMD!D$47)*Yard!M$67</f>
        <v>1.7012359618799419E-2</v>
      </c>
      <c r="N85" s="6">
        <f>(1-AMD!E$47)*Yard!N$67</f>
        <v>6.0547072857281121E-2</v>
      </c>
      <c r="O85" s="6">
        <f>(1-AMD!F$47)*Yard!O$67</f>
        <v>4.1868386286646617E-2</v>
      </c>
      <c r="P85" s="6">
        <f>(1-AMD!G$47)*Yard!P$67</f>
        <v>1.3175828263621949E-2</v>
      </c>
      <c r="Q85" s="6">
        <f>(1-AMD!H$47)*Yard!Q$67</f>
        <v>0.23718063362385944</v>
      </c>
      <c r="R85" s="6">
        <f>(1-AMD!I$47)*Yard!R$67</f>
        <v>8.3672228507308197E-2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0.37233162499714501</v>
      </c>
      <c r="D86" s="6">
        <f>(1-AMD!D$48)*Yard!D$68</f>
        <v>3.4452162913650206E-2</v>
      </c>
      <c r="E86" s="6">
        <f>(1-AMD!E$48)*Yard!E$68</f>
        <v>0.12285523429115529</v>
      </c>
      <c r="F86" s="6">
        <f>(1-AMD!F$48)*Yard!F$68</f>
        <v>2.1238641952036168E-2</v>
      </c>
      <c r="G86" s="6">
        <f>(1-AMD!G$48)*Yard!G$68</f>
        <v>6.6706763792919255E-3</v>
      </c>
      <c r="H86" s="6">
        <f>(1-AMD!H$48)*Yard!H$68</f>
        <v>0.12031499186537392</v>
      </c>
      <c r="I86" s="6">
        <f>(1-AMD!I$48)*Yard!I$68</f>
        <v>0</v>
      </c>
      <c r="J86" s="6">
        <f>(1-AMD!J$48)*Yard!J$68</f>
        <v>0</v>
      </c>
      <c r="K86" s="6">
        <f>(1-AMD!B$48)*Yard!K$68</f>
        <v>0.13894424089494489</v>
      </c>
      <c r="L86" s="6">
        <f>(1-AMD!C$48)*Yard!L$68</f>
        <v>0.18239986912307266</v>
      </c>
      <c r="M86" s="6">
        <f>(1-AMD!D$48)*Yard!M$68</f>
        <v>1.6877615503396365E-2</v>
      </c>
      <c r="N86" s="6">
        <f>(1-AMD!E$48)*Yard!N$68</f>
        <v>6.0184999477181096E-2</v>
      </c>
      <c r="O86" s="6">
        <f>(1-AMD!F$48)*Yard!O$68</f>
        <v>4.16180120335779E-2</v>
      </c>
      <c r="P86" s="6">
        <f>(1-AMD!G$48)*Yard!P$68</f>
        <v>1.3071470880879905E-2</v>
      </c>
      <c r="Q86" s="6">
        <f>(1-AMD!H$48)*Yard!Q$68</f>
        <v>0.23576228605298866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0.32346646371991256</v>
      </c>
      <c r="D87" s="6">
        <f>(1-AMD!D$49)*Yard!D$69</f>
        <v>2.0378299813873079E-2</v>
      </c>
      <c r="E87" s="6">
        <f>(1-AMD!E$49)*Yard!E$69</f>
        <v>5.8363447079659951E-2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0.12906249938079595</v>
      </c>
      <c r="L87" s="6">
        <f>(1-AMD!C$49)*Yard!L$69</f>
        <v>0.15846153452226247</v>
      </c>
      <c r="M87" s="6">
        <f>(1-AMD!D$49)*Yard!M$69</f>
        <v>1.559849040417635E-2</v>
      </c>
      <c r="N87" s="6">
        <f>(1-AMD!E$49)*Yard!N$69</f>
        <v>4.4674073771697236E-2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2.5096835925131096</v>
      </c>
      <c r="D88" s="6">
        <f>(1-AMD!D$50)*Yard!D$70</f>
        <v>0.2322231639378996</v>
      </c>
      <c r="E88" s="6">
        <f>(1-AMD!E$50)*Yard!E$70</f>
        <v>0.74901075204147627</v>
      </c>
      <c r="F88" s="6">
        <f>(1-AMD!F$50)*Yard!F$70</f>
        <v>0.12948549789204636</v>
      </c>
      <c r="G88" s="6">
        <f>(1-AMD!G$50)*Yard!G$70</f>
        <v>4.4963376560350127E-2</v>
      </c>
      <c r="H88" s="6">
        <f>(1-AMD!H$50)*Yard!H$70</f>
        <v>0.73352367165226773</v>
      </c>
      <c r="I88" s="6">
        <f>(1-AMD!I$50)*Yard!I$70</f>
        <v>5.1754276335514569E-2</v>
      </c>
      <c r="J88" s="6">
        <f>(1-AMD!J$50)*Yard!J$70</f>
        <v>0</v>
      </c>
      <c r="K88" s="6">
        <f>(1-AMD!B$50)*Yard!K$70</f>
        <v>0.87995823328800471</v>
      </c>
      <c r="L88" s="6">
        <f>(1-AMD!C$50)*Yard!L$70</f>
        <v>1.2294576342211707</v>
      </c>
      <c r="M88" s="6">
        <f>(1-AMD!D$50)*Yard!M$70</f>
        <v>0.11376276379945842</v>
      </c>
      <c r="N88" s="6">
        <f>(1-AMD!E$50)*Yard!N$70</f>
        <v>0.36692951651686068</v>
      </c>
      <c r="O88" s="6">
        <f>(1-AMD!F$50)*Yard!O$70</f>
        <v>0.25373227825088746</v>
      </c>
      <c r="P88" s="6">
        <f>(1-AMD!G$50)*Yard!P$70</f>
        <v>8.8107627172439973E-2</v>
      </c>
      <c r="Q88" s="6">
        <f>(1-AMD!H$50)*Yard!Q$70</f>
        <v>1.4373704807812151</v>
      </c>
      <c r="R88" s="6">
        <f>(1-AMD!I$50)*Yard!R$70</f>
        <v>0.507073404265865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2.541563029239692</v>
      </c>
      <c r="D89" s="6">
        <f>(1-AMD!D$51)*Yard!D$71</f>
        <v>0.23517299541597522</v>
      </c>
      <c r="E89" s="6">
        <f>(1-AMD!E$51)*Yard!E$71</f>
        <v>0.73627314722953474</v>
      </c>
      <c r="F89" s="6">
        <f>(1-AMD!F$51)*Yard!F$71</f>
        <v>0.12728347996836373</v>
      </c>
      <c r="G89" s="6">
        <f>(1-AMD!G$51)*Yard!G$71</f>
        <v>4.5534527091973045E-2</v>
      </c>
      <c r="H89" s="6">
        <f>(1-AMD!H$51)*Yard!H$71</f>
        <v>0.72104943863993121</v>
      </c>
      <c r="I89" s="6">
        <f>(1-AMD!I$51)*Yard!I$71</f>
        <v>5.0874148089700956E-2</v>
      </c>
      <c r="J89" s="6">
        <f>(1-AMD!J$51)*Yard!J$71</f>
        <v>0</v>
      </c>
      <c r="K89" s="6">
        <f>(1-AMD!B$51)*Yard!K$71</f>
        <v>0.88228566437049805</v>
      </c>
      <c r="L89" s="6">
        <f>(1-AMD!C$51)*Yard!L$71</f>
        <v>1.2450749084365709</v>
      </c>
      <c r="M89" s="6">
        <f>(1-AMD!D$51)*Yard!M$71</f>
        <v>0.11520784350640041</v>
      </c>
      <c r="N89" s="6">
        <f>(1-AMD!E$51)*Yard!N$71</f>
        <v>0.36068954844899281</v>
      </c>
      <c r="O89" s="6">
        <f>(1-AMD!F$51)*Yard!O$71</f>
        <v>0.24941733153004994</v>
      </c>
      <c r="P89" s="6">
        <f>(1-AMD!G$51)*Yard!P$71</f>
        <v>8.9226820657209285E-2</v>
      </c>
      <c r="Q89" s="6">
        <f>(1-AMD!H$51)*Yard!Q$71</f>
        <v>1.4129266966263949</v>
      </c>
      <c r="R89" s="6">
        <f>(1-AMD!I$51)*Yard!R$71</f>
        <v>0.49845016272149417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2.044401510963691</v>
      </c>
      <c r="D90" s="6">
        <f>(1-AMD!D$52)*Yard!D$72</f>
        <v>0.18917021597930017</v>
      </c>
      <c r="E90" s="6">
        <f>(1-AMD!E$52)*Yard!E$72</f>
        <v>0.60621555577014108</v>
      </c>
      <c r="F90" s="6">
        <f>(1-AMD!F$52)*Yard!F$72</f>
        <v>0.10479972798101256</v>
      </c>
      <c r="G90" s="6">
        <f>(1-AMD!G$52)*Yard!G$72</f>
        <v>3.6627404048954447E-2</v>
      </c>
      <c r="H90" s="6">
        <f>(1-AMD!H$52)*Yard!H$72</f>
        <v>0.47494480854299992</v>
      </c>
      <c r="I90" s="6">
        <f>(1-AMD!I$52)*Yard!I$72</f>
        <v>0</v>
      </c>
      <c r="J90" s="6">
        <f>(1-AMD!J$52)*Yard!J$72</f>
        <v>0</v>
      </c>
      <c r="K90" s="6">
        <f>(1-AMD!B$52)*Yard!K$72</f>
        <v>0.73141602206816836</v>
      </c>
      <c r="L90" s="6">
        <f>(1-AMD!C$52)*Yard!L$72</f>
        <v>1.0015226830050998</v>
      </c>
      <c r="M90" s="6">
        <f>(1-AMD!D$52)*Yard!M$72</f>
        <v>9.2671748301993748E-2</v>
      </c>
      <c r="N90" s="6">
        <f>(1-AMD!E$52)*Yard!N$72</f>
        <v>0.29697621853553913</v>
      </c>
      <c r="O90" s="6">
        <f>(1-AMD!F$52)*Yard!O$72</f>
        <v>0.20535947402283525</v>
      </c>
      <c r="P90" s="6">
        <f>(1-AMD!G$52)*Yard!P$72</f>
        <v>7.1772938491576385E-2</v>
      </c>
      <c r="Q90" s="6">
        <f>(1-AMD!H$52)*Yard!Q$72</f>
        <v>0.93067432474574519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1.8115856284758749</v>
      </c>
      <c r="D91" s="6">
        <f>(1-AMD!D$53)*Yard!D$73</f>
        <v>0.1676275637471214</v>
      </c>
      <c r="E91" s="6">
        <f>(1-AMD!E$53)*Yard!E$73</f>
        <v>0.53717989480159778</v>
      </c>
      <c r="F91" s="6">
        <f>(1-AMD!F$53)*Yard!F$73</f>
        <v>9.2865163746181173E-2</v>
      </c>
      <c r="G91" s="6">
        <f>(1-AMD!G$53)*Yard!G$73</f>
        <v>3.2456285337114178E-2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0.64812256638917143</v>
      </c>
      <c r="L91" s="6">
        <f>(1-AMD!C$53)*Yard!L$73</f>
        <v>0.88746955497474234</v>
      </c>
      <c r="M91" s="6">
        <f>(1-AMD!D$53)*Yard!M$73</f>
        <v>8.2118315061550068E-2</v>
      </c>
      <c r="N91" s="6">
        <f>(1-AMD!E$53)*Yard!N$73</f>
        <v>0.26315664834570174</v>
      </c>
      <c r="O91" s="6">
        <f>(1-AMD!F$53)*Yard!O$73</f>
        <v>0.18197319353171837</v>
      </c>
      <c r="P91" s="6">
        <f>(1-AMD!G$53)*Yard!P$73</f>
        <v>6.3599455971607294E-2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1.7322473579226652</v>
      </c>
      <c r="D92" s="6">
        <f>(1-AMD!D$54)*Yard!D$74</f>
        <v>0.10913111549673302</v>
      </c>
      <c r="E92" s="6">
        <f>(1-AMD!E$54)*Yard!E$74</f>
        <v>0.27977757276507703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0.65929583218930699</v>
      </c>
      <c r="L92" s="6">
        <f>(1-AMD!C$54)*Yard!L$74</f>
        <v>0.84860288560313757</v>
      </c>
      <c r="M92" s="6">
        <f>(1-AMD!D$54)*Yard!M$74</f>
        <v>8.3533988282672014E-2</v>
      </c>
      <c r="N92" s="6">
        <f>(1-AMD!E$54)*Yard!N$74</f>
        <v>0.2141546558809985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0.22003654378220491</v>
      </c>
      <c r="D93" s="6">
        <f>(1-AMD!D$55)*Yard!D$75</f>
        <v>2.0360169119126467E-2</v>
      </c>
      <c r="E93" s="6">
        <f>(1-AMD!E$55)*Yard!E$75</f>
        <v>7.0810341650454203E-2</v>
      </c>
      <c r="F93" s="6">
        <f>(1-AMD!F$55)*Yard!F$75</f>
        <v>1.224136278354419E-2</v>
      </c>
      <c r="G93" s="6">
        <f>(1-AMD!G$55)*Yard!G$75</f>
        <v>3.942164663558307E-3</v>
      </c>
      <c r="H93" s="6">
        <f>(1-AMD!H$55)*Yard!H$75</f>
        <v>6.9346216535375538E-2</v>
      </c>
      <c r="I93" s="6">
        <f>(1-AMD!I$55)*Yard!I$75</f>
        <v>4.8927708703798032E-3</v>
      </c>
      <c r="J93" s="6">
        <f>(1-AMD!J$55)*Yard!J$75</f>
        <v>1.0493331131576404E-2</v>
      </c>
      <c r="K93" s="6">
        <f>(1-AMD!B$55)*Yard!K$75</f>
        <v>7.7526964810175902E-2</v>
      </c>
      <c r="L93" s="6">
        <f>(1-AMD!C$55)*Yard!L$75</f>
        <v>0.10779271513257883</v>
      </c>
      <c r="M93" s="6">
        <f>(1-AMD!D$55)*Yard!M$75</f>
        <v>9.974151893975618E-3</v>
      </c>
      <c r="N93" s="6">
        <f>(1-AMD!E$55)*Yard!N$75</f>
        <v>3.4688960546131284E-2</v>
      </c>
      <c r="O93" s="6">
        <f>(1-AMD!F$55)*Yard!O$75</f>
        <v>2.3987465148829452E-2</v>
      </c>
      <c r="P93" s="6">
        <f>(1-AMD!G$55)*Yard!P$75</f>
        <v>7.724837434372119E-3</v>
      </c>
      <c r="Q93" s="6">
        <f>(1-AMD!H$55)*Yard!Q$75</f>
        <v>0.13588682745205694</v>
      </c>
      <c r="R93" s="6">
        <f>(1-AMD!I$55)*Yard!R$75</f>
        <v>4.79379513579219E-2</v>
      </c>
      <c r="S93" s="6">
        <f>(1-AMD!J$55)*Yard!S$75</f>
        <v>0.10281061809236727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0.30323149358814538</v>
      </c>
      <c r="D94" s="6">
        <f>(1-AMD!D$56)*Yard!D$76</f>
        <v>2.8058268801980941E-2</v>
      </c>
      <c r="E94" s="6">
        <f>(1-AMD!E$56)*Yard!E$76</f>
        <v>9.1700660636910999E-2</v>
      </c>
      <c r="F94" s="6">
        <f>(1-AMD!F$56)*Yard!F$76</f>
        <v>1.5852784045138096E-2</v>
      </c>
      <c r="G94" s="6">
        <f>(1-AMD!G$56)*Yard!G$76</f>
        <v>5.4326815825847781E-3</v>
      </c>
      <c r="H94" s="6">
        <f>(1-AMD!H$56)*Yard!H$76</f>
        <v>8.9804592390685445E-2</v>
      </c>
      <c r="I94" s="6">
        <f>(1-AMD!I$56)*Yard!I$76</f>
        <v>6.3362259057252266E-3</v>
      </c>
      <c r="J94" s="6">
        <f>(1-AMD!J$56)*Yard!J$76</f>
        <v>1.3589051748929794E-2</v>
      </c>
      <c r="K94" s="6">
        <f>(1-AMD!B$56)*Yard!K$76</f>
        <v>8.0240023652576306E-2</v>
      </c>
      <c r="L94" s="6">
        <f>(1-AMD!C$56)*Yard!L$76</f>
        <v>0.1485487157984382</v>
      </c>
      <c r="M94" s="6">
        <f>(1-AMD!D$56)*Yard!M$76</f>
        <v>1.37453394063439E-2</v>
      </c>
      <c r="N94" s="6">
        <f>(1-AMD!E$56)*Yard!N$76</f>
        <v>4.4922825179838338E-2</v>
      </c>
      <c r="O94" s="6">
        <f>(1-AMD!F$56)*Yard!O$76</f>
        <v>3.1064196978612235E-2</v>
      </c>
      <c r="P94" s="6">
        <f>(1-AMD!G$56)*Yard!P$76</f>
        <v>1.0645568016505598E-2</v>
      </c>
      <c r="Q94" s="6">
        <f>(1-AMD!H$56)*Yard!Q$76</f>
        <v>0.17597587525730607</v>
      </c>
      <c r="R94" s="6">
        <f>(1-AMD!I$56)*Yard!R$76</f>
        <v>6.2080505567979359E-2</v>
      </c>
      <c r="S94" s="6">
        <f>(1-AMD!J$56)*Yard!S$76</f>
        <v>0.13314159174797263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0.50190280521375497</v>
      </c>
      <c r="D95" s="6">
        <f>(1-AMD!D$57)*Yard!D$77</f>
        <v>4.6441494762028121E-2</v>
      </c>
      <c r="E95" s="6">
        <f>(1-AMD!E$57)*Yard!E$77</f>
        <v>0.15323277710094821</v>
      </c>
      <c r="F95" s="6">
        <f>(1-AMD!F$57)*Yard!F$77</f>
        <v>2.6490170377685758E-2</v>
      </c>
      <c r="G95" s="6">
        <f>(1-AMD!G$57)*Yard!G$77</f>
        <v>8.9920677231363922E-3</v>
      </c>
      <c r="H95" s="6">
        <f>(1-AMD!H$57)*Yard!H$77</f>
        <v>0.15006442693941055</v>
      </c>
      <c r="I95" s="6">
        <f>(1-AMD!I$57)*Yard!I$77</f>
        <v>1.0587900731899823E-2</v>
      </c>
      <c r="J95" s="6">
        <f>(1-AMD!J$57)*Yard!J$77</f>
        <v>2.2707449686778538E-2</v>
      </c>
      <c r="K95" s="6">
        <f>(1-AMD!B$57)*Yard!K$77</f>
        <v>0.13796645322443954</v>
      </c>
      <c r="L95" s="6">
        <f>(1-AMD!C$57)*Yard!L$77</f>
        <v>0.24587491321531951</v>
      </c>
      <c r="M95" s="6">
        <f>(1-AMD!D$57)*Yard!M$77</f>
        <v>2.2751015486634392E-2</v>
      </c>
      <c r="N95" s="6">
        <f>(1-AMD!E$57)*Yard!N$77</f>
        <v>7.5066517620662049E-2</v>
      </c>
      <c r="O95" s="6">
        <f>(1-AMD!F$57)*Yard!O$77</f>
        <v>5.1908602821206261E-2</v>
      </c>
      <c r="P95" s="6">
        <f>(1-AMD!G$57)*Yard!P$77</f>
        <v>1.762033483842218E-2</v>
      </c>
      <c r="Q95" s="6">
        <f>(1-AMD!H$57)*Yard!Q$77</f>
        <v>0.29405755510547643</v>
      </c>
      <c r="R95" s="6">
        <f>(1-AMD!I$57)*Yard!R$77</f>
        <v>0.10373718363576664</v>
      </c>
      <c r="S95" s="6">
        <f>(1-AMD!J$57)*Yard!S$77</f>
        <v>0.22248101278095411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0.14726308428643528</v>
      </c>
      <c r="D96" s="6">
        <f>(1-AMD!D$58)*Yard!D$78</f>
        <v>1.3626378825708866E-2</v>
      </c>
      <c r="E96" s="6">
        <f>(1-AMD!E$58)*Yard!E$78</f>
        <v>5.2626427914398949E-2</v>
      </c>
      <c r="F96" s="6">
        <f>(1-AMD!F$58)*Yard!F$78</f>
        <v>9.097812284006428E-3</v>
      </c>
      <c r="G96" s="6">
        <f>(1-AMD!G$58)*Yard!G$78</f>
        <v>2.6383586887058878E-3</v>
      </c>
      <c r="H96" s="6">
        <f>(1-AMD!H$58)*Yard!H$78</f>
        <v>5.1538286365715211E-2</v>
      </c>
      <c r="I96" s="6">
        <f>(1-AMD!I$58)*Yard!I$78</f>
        <v>3.6363198864761029E-3</v>
      </c>
      <c r="J96" s="6">
        <f>(1-AMD!J$58)*Yard!J$78</f>
        <v>7.7986706673979413E-3</v>
      </c>
      <c r="K96" s="6">
        <f>(1-AMD!B$58)*Yard!K$78</f>
        <v>7.5547880266280967E-2</v>
      </c>
      <c r="L96" s="6">
        <f>(1-AMD!C$58)*Yard!L$78</f>
        <v>7.214205159368825E-2</v>
      </c>
      <c r="M96" s="6">
        <f>(1-AMD!D$58)*Yard!M$78</f>
        <v>6.6753655815558607E-3</v>
      </c>
      <c r="N96" s="6">
        <f>(1-AMD!E$58)*Yard!N$78</f>
        <v>2.5780924636941038E-2</v>
      </c>
      <c r="O96" s="6">
        <f>(1-AMD!F$58)*Yard!O$78</f>
        <v>1.7827545752223225E-2</v>
      </c>
      <c r="P96" s="6">
        <f>(1-AMD!G$58)*Yard!P$78</f>
        <v>5.1699747989267962E-3</v>
      </c>
      <c r="Q96" s="6">
        <f>(1-AMD!H$58)*Yard!Q$78</f>
        <v>0.10099143942452887</v>
      </c>
      <c r="R96" s="6">
        <f>(1-AMD!I$58)*Yard!R$78</f>
        <v>3.5627608661389046E-2</v>
      </c>
      <c r="S96" s="6">
        <f>(1-AMD!J$58)*Yard!S$78</f>
        <v>7.6409115614513662E-2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5.6964950415068119</v>
      </c>
      <c r="D97" s="6">
        <f>(1-AMD!D$59)*Yard!D$79</f>
        <v>0.5271015461238302</v>
      </c>
      <c r="E97" s="6">
        <f>(1-AMD!E$59)*Yard!E$79</f>
        <v>1.7078783670652751</v>
      </c>
      <c r="F97" s="6">
        <f>(1-AMD!F$59)*Yard!F$79</f>
        <v>0.29525007497656913</v>
      </c>
      <c r="G97" s="6">
        <f>(1-AMD!G$59)*Yard!G$79</f>
        <v>0.10205814485520653</v>
      </c>
      <c r="H97" s="6">
        <f>(1-AMD!H$59)*Yard!H$79</f>
        <v>1.672565056149993</v>
      </c>
      <c r="I97" s="6">
        <f>(1-AMD!I$59)*Yard!I$79</f>
        <v>0.11800899882362315</v>
      </c>
      <c r="J97" s="6">
        <f>(1-AMD!J$59)*Yard!J$79</f>
        <v>0.25308920731576456</v>
      </c>
      <c r="K97" s="6">
        <f>(1-AMD!B$59)*Yard!K$79</f>
        <v>1.4087457113633868</v>
      </c>
      <c r="L97" s="6">
        <f>(1-AMD!C$59)*Yard!L$79</f>
        <v>2.790630395790425</v>
      </c>
      <c r="M97" s="6">
        <f>(1-AMD!D$59)*Yard!M$79</f>
        <v>0.25821941133335929</v>
      </c>
      <c r="N97" s="6">
        <f>(1-AMD!E$59)*Yard!N$79</f>
        <v>0.83666487001533085</v>
      </c>
      <c r="O97" s="6">
        <f>(1-AMD!F$59)*Yard!O$79</f>
        <v>0.57855493778930611</v>
      </c>
      <c r="P97" s="6">
        <f>(1-AMD!G$59)*Yard!P$79</f>
        <v>0.19998722659861093</v>
      </c>
      <c r="Q97" s="6">
        <f>(1-AMD!H$59)*Yard!Q$79</f>
        <v>3.2774615623254957</v>
      </c>
      <c r="R97" s="6">
        <f>(1-AMD!I$59)*Yard!R$79</f>
        <v>1.1562179785796454</v>
      </c>
      <c r="S97" s="6">
        <f>(1-AMD!J$59)*Yard!S$79</f>
        <v>2.4796947232839339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4.7906890909214371E-2</v>
      </c>
      <c r="D106" s="6">
        <f>(1-AMD!D$42)*Yard!D$94</f>
        <v>4.4328654873283376E-3</v>
      </c>
      <c r="E106" s="6">
        <f>(1-AMD!E$42)*Yard!E$94</f>
        <v>1.2468363934637239E-2</v>
      </c>
      <c r="F106" s="6">
        <f>(1-AMD!F$42)*Yard!F$94</f>
        <v>2.1554728120729786E-3</v>
      </c>
      <c r="G106" s="6">
        <f>(1-AMD!G$42)*Yard!G$94</f>
        <v>8.5829766836449032E-4</v>
      </c>
      <c r="H106" s="6">
        <f>(1-AMD!H$42)*Yard!H$94</f>
        <v>1.2210559151393029E-2</v>
      </c>
      <c r="I106" s="6">
        <f>(1-AMD!I$42)*Yard!I$94</f>
        <v>8.6152455190556033E-4</v>
      </c>
      <c r="J106" s="6">
        <f>(1-AMD!J$42)*Yard!J$94</f>
        <v>0</v>
      </c>
      <c r="K106" s="6">
        <f>(1-AMD!B$42)*Yard!K$94</f>
        <v>4.158328789598517E-3</v>
      </c>
      <c r="L106" s="6">
        <f>(1-AMD!C$42)*Yard!L$94</f>
        <v>2.34688918299675E-2</v>
      </c>
      <c r="M106" s="6">
        <f>(1-AMD!D$42)*Yard!M$94</f>
        <v>2.1715965833820176E-3</v>
      </c>
      <c r="N106" s="6">
        <f>(1-AMD!E$42)*Yard!N$94</f>
        <v>6.1080708625653552E-3</v>
      </c>
      <c r="O106" s="6">
        <f>(1-AMD!F$42)*Yard!O$94</f>
        <v>4.2237396173206345E-3</v>
      </c>
      <c r="P106" s="6">
        <f>(1-AMD!G$42)*Yard!P$94</f>
        <v>1.681870374341926E-3</v>
      </c>
      <c r="Q106" s="6">
        <f>(1-AMD!H$42)*Yard!Q$94</f>
        <v>2.3927104136273181E-2</v>
      </c>
      <c r="R106" s="6">
        <f>(1-AMD!I$42)*Yard!R$94</f>
        <v>8.4409679416886946E-3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5.6440897944238143E-2</v>
      </c>
      <c r="D107" s="6">
        <f>(1-AMD!D$45)*Yard!D$95</f>
        <v>5.2225244390199385E-3</v>
      </c>
      <c r="E107" s="6">
        <f>(1-AMD!E$45)*Yard!E$95</f>
        <v>1.5412618853932837E-2</v>
      </c>
      <c r="F107" s="6">
        <f>(1-AMD!F$45)*Yard!F$95</f>
        <v>2.6644619195150391E-3</v>
      </c>
      <c r="G107" s="6">
        <f>(1-AMD!G$45)*Yard!G$95</f>
        <v>1.0111925484319053E-3</v>
      </c>
      <c r="H107" s="6">
        <f>(1-AMD!H$45)*Yard!H$95</f>
        <v>1.5093936556584623E-2</v>
      </c>
      <c r="I107" s="6">
        <f>(1-AMD!I$45)*Yard!I$95</f>
        <v>1.0649632639402101E-3</v>
      </c>
      <c r="J107" s="6">
        <f>(1-AMD!J$45)*Yard!J$95</f>
        <v>0</v>
      </c>
      <c r="K107" s="6">
        <f>(1-AMD!B$45)*Yard!K$95</f>
        <v>6.7111224826573081E-3</v>
      </c>
      <c r="L107" s="6">
        <f>(1-AMD!C$45)*Yard!L$95</f>
        <v>2.7649578244385437E-2</v>
      </c>
      <c r="M107" s="6">
        <f>(1-AMD!D$45)*Yard!M$95</f>
        <v>2.5584390640375756E-3</v>
      </c>
      <c r="N107" s="6">
        <f>(1-AMD!E$45)*Yard!N$95</f>
        <v>7.5504186941485517E-3</v>
      </c>
      <c r="O107" s="6">
        <f>(1-AMD!F$45)*Yard!O$95</f>
        <v>5.2211251773918556E-3</v>
      </c>
      <c r="P107" s="6">
        <f>(1-AMD!G$45)*Yard!P$95</f>
        <v>1.9814743213781003E-3</v>
      </c>
      <c r="Q107" s="6">
        <f>(1-AMD!H$45)*Yard!Q$95</f>
        <v>2.9577203413694533E-2</v>
      </c>
      <c r="R107" s="6">
        <f>(1-AMD!I$45)*Yard!R$95</f>
        <v>1.0434201497928839E-2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4.3170213357672967E-2</v>
      </c>
      <c r="D108" s="6">
        <f>(1-AMD!D$47)*Yard!D$96</f>
        <v>3.9945766724139853E-3</v>
      </c>
      <c r="E108" s="6">
        <f>(1-AMD!E$47)*Yard!E$96</f>
        <v>1.0415323102806472E-2</v>
      </c>
      <c r="F108" s="6">
        <f>(1-AMD!F$47)*Yard!F$96</f>
        <v>1.8005526542811893E-3</v>
      </c>
      <c r="G108" s="6">
        <f>(1-AMD!G$47)*Yard!G$96</f>
        <v>7.7343556979944954E-4</v>
      </c>
      <c r="H108" s="6">
        <f>(1-AMD!H$47)*Yard!H$96</f>
        <v>1.0199968455716159E-2</v>
      </c>
      <c r="I108" s="6">
        <f>(1-AMD!I$47)*Yard!I$96</f>
        <v>7.1966591736785418E-4</v>
      </c>
      <c r="J108" s="6">
        <f>(1-AMD!J$47)*Yard!J$96</f>
        <v>0</v>
      </c>
      <c r="K108" s="6">
        <f>(1-AMD!B$47)*Yard!K$96</f>
        <v>1.6918811939123357E-3</v>
      </c>
      <c r="L108" s="6">
        <f>(1-AMD!C$47)*Yard!L$96</f>
        <v>2.114846211764862E-2</v>
      </c>
      <c r="M108" s="6">
        <f>(1-AMD!D$47)*Yard!M$96</f>
        <v>1.9568852424393895E-3</v>
      </c>
      <c r="N108" s="6">
        <f>(1-AMD!E$47)*Yard!N$96</f>
        <v>5.1023159014251963E-3</v>
      </c>
      <c r="O108" s="6">
        <f>(1-AMD!F$47)*Yard!O$96</f>
        <v>3.5282586430052331E-3</v>
      </c>
      <c r="P108" s="6">
        <f>(1-AMD!G$47)*Yard!P$96</f>
        <v>1.5155795235779982E-3</v>
      </c>
      <c r="Q108" s="6">
        <f>(1-AMD!H$47)*Yard!Q$96</f>
        <v>1.9987267118621609E-2</v>
      </c>
      <c r="R108" s="6">
        <f>(1-AMD!I$47)*Yard!R$96</f>
        <v>7.0510781425692252E-3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4.2961567046790869E-2</v>
      </c>
      <c r="D109" s="6">
        <f>(1-AMD!D$48)*Yard!D$97</f>
        <v>3.9752704512626188E-3</v>
      </c>
      <c r="E109" s="6">
        <f>(1-AMD!E$48)*Yard!E$97</f>
        <v>1.030630916818717E-2</v>
      </c>
      <c r="F109" s="6">
        <f>(1-AMD!F$48)*Yard!F$97</f>
        <v>1.7817068318909529E-3</v>
      </c>
      <c r="G109" s="6">
        <f>(1-AMD!G$48)*Yard!G$97</f>
        <v>7.6969747202803879E-4</v>
      </c>
      <c r="H109" s="6">
        <f>(1-AMD!H$48)*Yard!H$97</f>
        <v>1.0093208570941124E-2</v>
      </c>
      <c r="I109" s="6">
        <f>(1-AMD!I$48)*Yard!I$97</f>
        <v>0</v>
      </c>
      <c r="J109" s="6">
        <f>(1-AMD!J$48)*Yard!J$97</f>
        <v>0</v>
      </c>
      <c r="K109" s="6">
        <f>(1-AMD!B$48)*Yard!K$97</f>
        <v>1.5366827221410071E-3</v>
      </c>
      <c r="L109" s="6">
        <f>(1-AMD!C$48)*Yard!L$97</f>
        <v>2.1046249312603661E-2</v>
      </c>
      <c r="M109" s="6">
        <f>(1-AMD!D$48)*Yard!M$97</f>
        <v>1.9474274043862908E-3</v>
      </c>
      <c r="N109" s="6">
        <f>(1-AMD!E$48)*Yard!N$97</f>
        <v>5.0489115541385429E-3</v>
      </c>
      <c r="O109" s="6">
        <f>(1-AMD!F$48)*Yard!O$97</f>
        <v>3.491329461525985E-3</v>
      </c>
      <c r="P109" s="6">
        <f>(1-AMD!G$48)*Yard!P$97</f>
        <v>1.5082545638002212E-3</v>
      </c>
      <c r="Q109" s="6">
        <f>(1-AMD!H$48)*Yard!Q$97</f>
        <v>1.977806663493226E-2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3.7064382072792577E-2</v>
      </c>
      <c r="D110" s="6">
        <f>(1-AMD!D$49)*Yard!D$98</f>
        <v>2.3350460558078964E-3</v>
      </c>
      <c r="E110" s="6">
        <f>(1-AMD!E$49)*Yard!E$98</f>
        <v>4.8576905399028781E-3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1.4818567570548248E-3</v>
      </c>
      <c r="L110" s="6">
        <f>(1-AMD!C$49)*Yard!L$98</f>
        <v>1.8157303826277893E-2</v>
      </c>
      <c r="M110" s="6">
        <f>(1-AMD!D$49)*Yard!M$98</f>
        <v>1.7873519296262993E-3</v>
      </c>
      <c r="N110" s="6">
        <f>(1-AMD!E$49)*Yard!N$98</f>
        <v>3.718300347193294E-3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0.21244906104002811</v>
      </c>
      <c r="D111" s="6">
        <f>(1-AMD!D$50)*Yard!D$99</f>
        <v>1.9658092867773959E-2</v>
      </c>
      <c r="E111" s="6">
        <f>(1-AMD!E$50)*Yard!E$99</f>
        <v>8.4619466059403931E-2</v>
      </c>
      <c r="F111" s="6">
        <f>(1-AMD!F$50)*Yard!F$99</f>
        <v>1.46286200354228E-2</v>
      </c>
      <c r="G111" s="6">
        <f>(1-AMD!G$50)*Yard!G$99</f>
        <v>3.8062276694689331E-3</v>
      </c>
      <c r="H111" s="6">
        <f>(1-AMD!H$50)*Yard!H$99</f>
        <v>8.2869813641488696E-2</v>
      </c>
      <c r="I111" s="6">
        <f>(1-AMD!I$50)*Yard!I$99</f>
        <v>5.8469377346929982E-3</v>
      </c>
      <c r="J111" s="6">
        <f>(1-AMD!J$50)*Yard!J$99</f>
        <v>0</v>
      </c>
      <c r="K111" s="6">
        <f>(1-AMD!B$50)*Yard!K$99</f>
        <v>8.8750330291314738E-2</v>
      </c>
      <c r="L111" s="6">
        <f>(1-AMD!C$50)*Yard!L$99</f>
        <v>0.10407571725694248</v>
      </c>
      <c r="M111" s="6">
        <f>(1-AMD!D$50)*Yard!M$99</f>
        <v>9.6302149094068291E-3</v>
      </c>
      <c r="N111" s="6">
        <f>(1-AMD!E$50)*Yard!N$99</f>
        <v>4.1453850541484136E-2</v>
      </c>
      <c r="O111" s="6">
        <f>(1-AMD!F$50)*Yard!O$99</f>
        <v>2.8665396122961494E-2</v>
      </c>
      <c r="P111" s="6">
        <f>(1-AMD!G$50)*Yard!P$99</f>
        <v>7.4584631780238875E-3</v>
      </c>
      <c r="Q111" s="6">
        <f>(1-AMD!H$50)*Yard!Q$99</f>
        <v>0.16238688467654996</v>
      </c>
      <c r="R111" s="6">
        <f>(1-AMD!I$50)*Yard!R$99</f>
        <v>5.7286601834422982E-2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0.21514771055076803</v>
      </c>
      <c r="D112" s="6">
        <f>(1-AMD!D$51)*Yard!D$100</f>
        <v>1.9907801209340614E-2</v>
      </c>
      <c r="E112" s="6">
        <f>(1-AMD!E$51)*Yard!E$100</f>
        <v>8.3180435558006666E-2</v>
      </c>
      <c r="F112" s="6">
        <f>(1-AMD!F$51)*Yard!F$100</f>
        <v>1.4379847130030723E-2</v>
      </c>
      <c r="G112" s="6">
        <f>(1-AMD!G$51)*Yard!G$100</f>
        <v>3.8545765507852015E-3</v>
      </c>
      <c r="H112" s="6">
        <f>(1-AMD!H$51)*Yard!H$100</f>
        <v>8.1460537560834961E-2</v>
      </c>
      <c r="I112" s="6">
        <f>(1-AMD!I$51)*Yard!I$100</f>
        <v>5.7475052739151536E-3</v>
      </c>
      <c r="J112" s="6">
        <f>(1-AMD!J$51)*Yard!J$100</f>
        <v>0</v>
      </c>
      <c r="K112" s="6">
        <f>(1-AMD!B$51)*Yard!K$100</f>
        <v>8.8985069020367527E-2</v>
      </c>
      <c r="L112" s="6">
        <f>(1-AMD!C$51)*Yard!L$100</f>
        <v>0.10539774655695638</v>
      </c>
      <c r="M112" s="6">
        <f>(1-AMD!D$51)*Yard!M$100</f>
        <v>9.7525434084190909E-3</v>
      </c>
      <c r="N112" s="6">
        <f>(1-AMD!E$51)*Yard!N$100</f>
        <v>4.0748890346064312E-2</v>
      </c>
      <c r="O112" s="6">
        <f>(1-AMD!F$51)*Yard!O$100</f>
        <v>2.8177915153433541E-2</v>
      </c>
      <c r="P112" s="6">
        <f>(1-AMD!G$51)*Yard!P$100</f>
        <v>7.5532048441329875E-3</v>
      </c>
      <c r="Q112" s="6">
        <f>(1-AMD!H$51)*Yard!Q$100</f>
        <v>0.15962534893355218</v>
      </c>
      <c r="R112" s="6">
        <f>(1-AMD!I$51)*Yard!R$100</f>
        <v>5.6312391393254967E-2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0.17306212730909509</v>
      </c>
      <c r="D113" s="6">
        <f>(1-AMD!D$52)*Yard!D$101</f>
        <v>1.601358628690629E-2</v>
      </c>
      <c r="E113" s="6">
        <f>(1-AMD!E$52)*Yard!E$101</f>
        <v>6.8487183269878585E-2</v>
      </c>
      <c r="F113" s="6">
        <f>(1-AMD!F$52)*Yard!F$101</f>
        <v>1.1839745959258258E-2</v>
      </c>
      <c r="G113" s="6">
        <f>(1-AMD!G$52)*Yard!G$101</f>
        <v>3.1005731645804861E-3</v>
      </c>
      <c r="H113" s="6">
        <f>(1-AMD!H$52)*Yard!H$101</f>
        <v>5.3656874747198574E-2</v>
      </c>
      <c r="I113" s="6">
        <f>(1-AMD!I$52)*Yard!I$101</f>
        <v>0</v>
      </c>
      <c r="J113" s="6">
        <f>(1-AMD!J$52)*Yard!J$101</f>
        <v>0</v>
      </c>
      <c r="K113" s="6">
        <f>(1-AMD!B$52)*Yard!K$101</f>
        <v>7.3768743882715343E-2</v>
      </c>
      <c r="L113" s="6">
        <f>(1-AMD!C$52)*Yard!L$101</f>
        <v>8.4780629020114892E-2</v>
      </c>
      <c r="M113" s="6">
        <f>(1-AMD!D$52)*Yard!M$101</f>
        <v>7.8448239333554735E-3</v>
      </c>
      <c r="N113" s="6">
        <f>(1-AMD!E$52)*Yard!N$101</f>
        <v>3.3550878911050151E-2</v>
      </c>
      <c r="O113" s="6">
        <f>(1-AMD!F$52)*Yard!O$101</f>
        <v>2.3200480092827942E-2</v>
      </c>
      <c r="P113" s="6">
        <f>(1-AMD!G$52)*Yard!P$101</f>
        <v>6.0757035014721442E-3</v>
      </c>
      <c r="Q113" s="6">
        <f>(1-AMD!H$52)*Yard!Q$101</f>
        <v>0.10514290244904299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0.15335385978991631</v>
      </c>
      <c r="D114" s="6">
        <f>(1-AMD!D$53)*Yard!D$102</f>
        <v>1.4189963479357359E-2</v>
      </c>
      <c r="E114" s="6">
        <f>(1-AMD!E$53)*Yard!E$102</f>
        <v>6.0687881651985777E-2</v>
      </c>
      <c r="F114" s="6">
        <f>(1-AMD!F$53)*Yard!F$102</f>
        <v>1.0491438941701365E-2</v>
      </c>
      <c r="G114" s="6">
        <f>(1-AMD!G$53)*Yard!G$102</f>
        <v>2.7474807443006876E-3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6.5367979593035114E-2</v>
      </c>
      <c r="L114" s="6">
        <f>(1-AMD!C$53)*Yard!L$102</f>
        <v>7.5125834275864292E-2</v>
      </c>
      <c r="M114" s="6">
        <f>(1-AMD!D$53)*Yard!M$102</f>
        <v>6.9514575387352867E-3</v>
      </c>
      <c r="N114" s="6">
        <f>(1-AMD!E$53)*Yard!N$102</f>
        <v>2.9730114036817613E-2</v>
      </c>
      <c r="O114" s="6">
        <f>(1-AMD!F$53)*Yard!O$102</f>
        <v>2.0558415792842854E-2</v>
      </c>
      <c r="P114" s="6">
        <f>(1-AMD!G$53)*Yard!P$102</f>
        <v>5.3838040556716113E-3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0.14663773783181289</v>
      </c>
      <c r="D115" s="6">
        <f>(1-AMD!D$54)*Yard!D$103</f>
        <v>9.2381378619586629E-3</v>
      </c>
      <c r="E115" s="6">
        <f>(1-AMD!E$54)*Yard!E$103</f>
        <v>3.1607862448236095E-2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6.6494886521889451E-2</v>
      </c>
      <c r="L115" s="6">
        <f>(1-AMD!C$54)*Yard!L$103</f>
        <v>7.1835703424954017E-2</v>
      </c>
      <c r="M115" s="6">
        <f>(1-AMD!D$54)*Yard!M$103</f>
        <v>7.0712967278123828E-3</v>
      </c>
      <c r="N115" s="6">
        <f>(1-AMD!E$54)*Yard!N$103</f>
        <v>2.4194115485517094E-2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0.16192977180455639</v>
      </c>
      <c r="D116" s="6">
        <f>(1-AMD!D$59)*Yard!D$104</f>
        <v>1.4983499934563856E-2</v>
      </c>
      <c r="E116" s="6">
        <f>(1-AMD!E$59)*Yard!E$104</f>
        <v>6.0744705427945259E-2</v>
      </c>
      <c r="F116" s="6">
        <f>(1-AMD!F$59)*Yard!F$104</f>
        <v>1.0501262372008824E-2</v>
      </c>
      <c r="G116" s="6">
        <f>(1-AMD!G$59)*Yard!G$104</f>
        <v>2.9011263920680078E-3</v>
      </c>
      <c r="H116" s="6">
        <f>(1-AMD!H$59)*Yard!H$104</f>
        <v>5.9488704584676637E-2</v>
      </c>
      <c r="I116" s="6">
        <f>(1-AMD!I$59)*Yard!I$104</f>
        <v>4.1972672115436135E-3</v>
      </c>
      <c r="J116" s="6">
        <f>(1-AMD!J$59)*Yard!J$104</f>
        <v>9.0017120901916686E-3</v>
      </c>
      <c r="K116" s="6">
        <f>(1-AMD!B$59)*Yard!K$104</f>
        <v>9.554486247547625E-2</v>
      </c>
      <c r="L116" s="6">
        <f>(1-AMD!C$59)*Yard!L$104</f>
        <v>7.9327049332719418E-2</v>
      </c>
      <c r="M116" s="6">
        <f>(1-AMD!D$59)*Yard!M$104</f>
        <v>7.3401995521894543E-3</v>
      </c>
      <c r="N116" s="6">
        <f>(1-AMD!E$59)*Yard!N$104</f>
        <v>2.9757951181454911E-2</v>
      </c>
      <c r="O116" s="6">
        <f>(1-AMD!F$59)*Yard!O$104</f>
        <v>2.0577665217625763E-2</v>
      </c>
      <c r="P116" s="6">
        <f>(1-AMD!G$59)*Yard!P$104</f>
        <v>5.6848791635870765E-3</v>
      </c>
      <c r="Q116" s="6">
        <f>(1-AMD!H$59)*Yard!Q$104</f>
        <v>0.11657061825601681</v>
      </c>
      <c r="R116" s="6">
        <f>(1-AMD!I$59)*Yard!R$104</f>
        <v>4.1123608023679904E-2</v>
      </c>
      <c r="S116" s="6">
        <f>(1-AMD!J$59)*Yard!S$104</f>
        <v>8.8196166906162235E-2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4.5757638632042213E-2</v>
      </c>
      <c r="D125" s="6">
        <f>(1-AMD!D$50)*Yard!D$119</f>
        <v>4.2339933404989174E-3</v>
      </c>
      <c r="E125" s="6">
        <f>(1-AMD!E$50)*Yard!E$119</f>
        <v>1.0940854689440027E-2</v>
      </c>
      <c r="F125" s="6">
        <f>(1-AMD!F$50)*Yard!F$119</f>
        <v>1.8914041126451338E-3</v>
      </c>
      <c r="G125" s="6">
        <f>(1-AMD!G$50)*Yard!G$119</f>
        <v>8.1979176277943114E-4</v>
      </c>
      <c r="H125" s="6">
        <f>(1-AMD!H$50)*Yard!H$119</f>
        <v>1.0714633776535665E-2</v>
      </c>
      <c r="I125" s="6">
        <f>(1-AMD!I$50)*Yard!I$119</f>
        <v>7.5597848949521447E-4</v>
      </c>
      <c r="J125" s="6">
        <f>(1-AMD!J$50)*Yard!J$119</f>
        <v>0</v>
      </c>
      <c r="K125" s="6">
        <f>(1-AMD!B$50)*Yard!K$119</f>
        <v>1.3419190116705506E-3</v>
      </c>
      <c r="L125" s="6">
        <f>(1-AMD!C$50)*Yard!L$119</f>
        <v>2.2416004275568457E-2</v>
      </c>
      <c r="M125" s="6">
        <f>(1-AMD!D$50)*Yard!M$119</f>
        <v>2.0741719997082863E-3</v>
      </c>
      <c r="N125" s="6">
        <f>(1-AMD!E$50)*Yard!N$119</f>
        <v>5.3597662123482511E-3</v>
      </c>
      <c r="O125" s="6">
        <f>(1-AMD!F$50)*Yard!O$119</f>
        <v>3.7062858961600079E-3</v>
      </c>
      <c r="P125" s="6">
        <f>(1-AMD!G$50)*Yard!P$119</f>
        <v>1.6064164330955005E-3</v>
      </c>
      <c r="Q125" s="6">
        <f>(1-AMD!H$50)*Yard!Q$119</f>
        <v>2.0995775457502381E-2</v>
      </c>
      <c r="R125" s="6">
        <f>(1-AMD!I$50)*Yard!R$119</f>
        <v>7.4068582030786386E-3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4.6338878334879527E-2</v>
      </c>
      <c r="D126" s="6">
        <f>(1-AMD!D$51)*Yard!D$120</f>
        <v>4.2877759460838898E-3</v>
      </c>
      <c r="E126" s="6">
        <f>(1-AMD!E$51)*Yard!E$120</f>
        <v>1.0754795566845155E-2</v>
      </c>
      <c r="F126" s="6">
        <f>(1-AMD!F$51)*Yard!F$120</f>
        <v>1.8592390762142276E-3</v>
      </c>
      <c r="G126" s="6">
        <f>(1-AMD!G$51)*Yard!G$120</f>
        <v>8.3020522673499318E-4</v>
      </c>
      <c r="H126" s="6">
        <f>(1-AMD!H$51)*Yard!H$120</f>
        <v>1.0532421745028496E-2</v>
      </c>
      <c r="I126" s="6">
        <f>(1-AMD!I$51)*Yard!I$120</f>
        <v>7.4312239201026759E-4</v>
      </c>
      <c r="J126" s="6">
        <f>(1-AMD!J$51)*Yard!J$120</f>
        <v>0</v>
      </c>
      <c r="K126" s="6">
        <f>(1-AMD!B$51)*Yard!K$120</f>
        <v>1.3454682983296243E-3</v>
      </c>
      <c r="L126" s="6">
        <f>(1-AMD!C$51)*Yard!L$120</f>
        <v>2.2700745185577034E-2</v>
      </c>
      <c r="M126" s="6">
        <f>(1-AMD!D$51)*Yard!M$120</f>
        <v>2.1005193190365111E-3</v>
      </c>
      <c r="N126" s="6">
        <f>(1-AMD!E$51)*Yard!N$120</f>
        <v>5.2686185436249221E-3</v>
      </c>
      <c r="O126" s="6">
        <f>(1-AMD!F$51)*Yard!O$120</f>
        <v>3.6432571546677305E-3</v>
      </c>
      <c r="P126" s="6">
        <f>(1-AMD!G$51)*Yard!P$120</f>
        <v>1.6268220536239946E-3</v>
      </c>
      <c r="Q126" s="6">
        <f>(1-AMD!H$51)*Yard!Q$120</f>
        <v>2.0638723319373508E-2</v>
      </c>
      <c r="R126" s="6">
        <f>(1-AMD!I$51)*Yard!R$120</f>
        <v>7.2808978848432097E-3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3.7274414127959045E-2</v>
      </c>
      <c r="D127" s="6">
        <f>(1-AMD!D$52)*Yard!D$121</f>
        <v>3.4490333397200852E-3</v>
      </c>
      <c r="E127" s="6">
        <f>(1-AMD!E$52)*Yard!E$121</f>
        <v>8.8550348417321123E-3</v>
      </c>
      <c r="F127" s="6">
        <f>(1-AMD!F$52)*Yard!F$121</f>
        <v>1.5308172709243141E-3</v>
      </c>
      <c r="G127" s="6">
        <f>(1-AMD!G$52)*Yard!G$121</f>
        <v>6.6780670021577713E-4</v>
      </c>
      <c r="H127" s="6">
        <f>(1-AMD!H$52)*Yard!H$121</f>
        <v>6.9375534618295242E-3</v>
      </c>
      <c r="I127" s="6">
        <f>(1-AMD!I$52)*Yard!I$121</f>
        <v>0</v>
      </c>
      <c r="J127" s="6">
        <f>(1-AMD!J$52)*Yard!J$121</f>
        <v>0</v>
      </c>
      <c r="K127" s="6">
        <f>(1-AMD!B$52)*Yard!K$121</f>
        <v>1.1153950589067143E-3</v>
      </c>
      <c r="L127" s="6">
        <f>(1-AMD!C$52)*Yard!L$121</f>
        <v>1.8260195487372507E-2</v>
      </c>
      <c r="M127" s="6">
        <f>(1-AMD!D$52)*Yard!M$121</f>
        <v>1.6896314670312568E-3</v>
      </c>
      <c r="N127" s="6">
        <f>(1-AMD!E$52)*Yard!N$121</f>
        <v>4.3379532861990188E-3</v>
      </c>
      <c r="O127" s="6">
        <f>(1-AMD!F$52)*Yard!O$121</f>
        <v>2.9997008163899614E-3</v>
      </c>
      <c r="P127" s="6">
        <f>(1-AMD!G$52)*Yard!P$121</f>
        <v>1.3085953117176418E-3</v>
      </c>
      <c r="Q127" s="6">
        <f>(1-AMD!H$52)*Yard!Q$121</f>
        <v>1.3594427746842379E-2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3.3029614086050242E-2</v>
      </c>
      <c r="D128" s="6">
        <f>(1-AMD!D$53)*Yard!D$122</f>
        <v>3.0562583704146105E-3</v>
      </c>
      <c r="E128" s="6">
        <f>(1-AMD!E$53)*Yard!E$122</f>
        <v>7.8466259063628419E-3</v>
      </c>
      <c r="F128" s="6">
        <f>(1-AMD!F$53)*Yard!F$122</f>
        <v>1.356488220614703E-3</v>
      </c>
      <c r="G128" s="6">
        <f>(1-AMD!G$53)*Yard!G$122</f>
        <v>5.9175705663635906E-4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9.8837417598851129E-4</v>
      </c>
      <c r="L128" s="6">
        <f>(1-AMD!C$53)*Yard!L$122</f>
        <v>1.6180729441200047E-2</v>
      </c>
      <c r="M128" s="6">
        <f>(1-AMD!D$53)*Yard!M$122</f>
        <v>1.4972166996939753E-3</v>
      </c>
      <c r="N128" s="6">
        <f>(1-AMD!E$53)*Yard!N$122</f>
        <v>3.8439483575677157E-3</v>
      </c>
      <c r="O128" s="6">
        <f>(1-AMD!F$53)*Yard!O$122</f>
        <v>2.6580957114132734E-3</v>
      </c>
      <c r="P128" s="6">
        <f>(1-AMD!G$53)*Yard!P$122</f>
        <v>1.1595728370798932E-3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3.1583084362345221E-2</v>
      </c>
      <c r="D129" s="6">
        <f>(1-AMD!D$54)*Yard!D$123</f>
        <v>1.9897257810936922E-3</v>
      </c>
      <c r="E129" s="6">
        <f>(1-AMD!E$54)*Yard!E$123</f>
        <v>4.0867314129256196E-3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1.0054131867420393E-3</v>
      </c>
      <c r="L129" s="6">
        <f>(1-AMD!C$54)*Yard!L$123</f>
        <v>1.5472095485412779E-2</v>
      </c>
      <c r="M129" s="6">
        <f>(1-AMD!D$54)*Yard!M$123</f>
        <v>1.5230278672317482E-3</v>
      </c>
      <c r="N129" s="6">
        <f>(1-AMD!E$54)*Yard!N$123</f>
        <v>3.128172679330635E-3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3.3092453512073419E-2</v>
      </c>
      <c r="D130" s="6">
        <f>(1-AMD!D$59)*Yard!D$124</f>
        <v>3.0620729561156436E-3</v>
      </c>
      <c r="E130" s="6">
        <f>(1-AMD!E$59)*Yard!E$124</f>
        <v>7.8615542511775872E-3</v>
      </c>
      <c r="F130" s="6">
        <f>(1-AMD!F$59)*Yard!F$124</f>
        <v>1.3590689634889175E-3</v>
      </c>
      <c r="G130" s="6">
        <f>(1-AMD!G$59)*Yard!G$124</f>
        <v>5.9288288492146454E-4</v>
      </c>
      <c r="H130" s="6">
        <f>(1-AMD!H$59)*Yard!H$124</f>
        <v>7.6990031498212095E-3</v>
      </c>
      <c r="I130" s="6">
        <f>(1-AMD!I$59)*Yard!I$124</f>
        <v>5.4320855879990608E-4</v>
      </c>
      <c r="J130" s="6">
        <f>(1-AMD!J$59)*Yard!J$124</f>
        <v>1.1649977961365966E-3</v>
      </c>
      <c r="K130" s="6">
        <f>(1-AMD!B$59)*Yard!K$124</f>
        <v>9.9025457537051565E-4</v>
      </c>
      <c r="L130" s="6">
        <f>(1-AMD!C$59)*Yard!L$124</f>
        <v>1.6211513565654919E-2</v>
      </c>
      <c r="M130" s="6">
        <f>(1-AMD!D$59)*Yard!M$124</f>
        <v>1.50006518099309E-3</v>
      </c>
      <c r="N130" s="6">
        <f>(1-AMD!E$59)*Yard!N$124</f>
        <v>3.8512615374257366E-3</v>
      </c>
      <c r="O130" s="6">
        <f>(1-AMD!F$59)*Yard!O$124</f>
        <v>2.6631527856008416E-3</v>
      </c>
      <c r="P130" s="6">
        <f>(1-AMD!G$59)*Yard!P$124</f>
        <v>1.1617789449479517E-3</v>
      </c>
      <c r="Q130" s="6">
        <f>(1-AMD!H$59)*Yard!Q$124</f>
        <v>1.5086520430987087E-2</v>
      </c>
      <c r="R130" s="6">
        <f>(1-AMD!I$59)*Yard!R$124</f>
        <v>5.3222000700260405E-3</v>
      </c>
      <c r="S130" s="6">
        <f>(1-AMD!J$59)*Yard!S$124</f>
        <v>1.1414310860411742E-2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WPD South Wales in April 15 (DCP179)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840388.1955544356</v>
      </c>
      <c r="C27" s="33">
        <f>Loads!E$302</f>
        <v>966736.93418690085</v>
      </c>
      <c r="D27" s="10"/>
    </row>
    <row r="28" spans="1:4" x14ac:dyDescent="0.25">
      <c r="A28" s="11" t="s">
        <v>172</v>
      </c>
      <c r="B28" s="17">
        <f>Multi!B$120/Input!C$161/(24*Input!F$58)*1000</f>
        <v>164143.19695355842</v>
      </c>
      <c r="C28" s="33">
        <f>Loads!E$303</f>
        <v>58126.210234262464</v>
      </c>
      <c r="D28" s="10"/>
    </row>
    <row r="29" spans="1:4" x14ac:dyDescent="0.25">
      <c r="A29" s="11" t="s">
        <v>173</v>
      </c>
      <c r="B29" s="17">
        <f>Multi!B$122/Input!C$163/(24*Input!F$58)*1000</f>
        <v>228068.67127025506</v>
      </c>
      <c r="C29" s="33">
        <f>Loads!E$305</f>
        <v>63829.490061687691</v>
      </c>
      <c r="D29" s="10"/>
    </row>
    <row r="30" spans="1:4" x14ac:dyDescent="0.25">
      <c r="A30" s="11" t="s">
        <v>174</v>
      </c>
      <c r="B30" s="17">
        <f>Multi!B$123/Input!C$164/(24*Input!F$58)*1000</f>
        <v>62012.861898553339</v>
      </c>
      <c r="C30" s="33">
        <f>Loads!E$306</f>
        <v>13444.253795590716</v>
      </c>
      <c r="D30" s="10"/>
    </row>
    <row r="31" spans="1:4" x14ac:dyDescent="0.25">
      <c r="A31" s="11" t="s">
        <v>175</v>
      </c>
      <c r="B31" s="17">
        <f>Multi!B$125/Input!C$166/(24*Input!F$58)*1000</f>
        <v>100858.26431866981</v>
      </c>
      <c r="C31" s="33">
        <f>Loads!E$308</f>
        <v>4731.6153284341281</v>
      </c>
      <c r="D31" s="10"/>
    </row>
    <row r="32" spans="1:4" x14ac:dyDescent="0.25">
      <c r="A32" s="11" t="s">
        <v>176</v>
      </c>
      <c r="B32" s="17">
        <f>Multi!B$126/Input!C$167/(24*Input!F$58)*1000</f>
        <v>137.34851444583632</v>
      </c>
      <c r="C32" s="33">
        <f>Loads!E$309</f>
        <v>4</v>
      </c>
      <c r="D32" s="10"/>
    </row>
    <row r="33" spans="1:6" x14ac:dyDescent="0.25">
      <c r="A33" s="11" t="s">
        <v>192</v>
      </c>
      <c r="B33" s="17">
        <f>Multi!B$127/Input!C$168/(24*Input!F$58)*1000</f>
        <v>279.34647065602832</v>
      </c>
      <c r="C33" s="33">
        <f>Loads!E$310</f>
        <v>13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0</v>
      </c>
      <c r="C35" s="33">
        <f>Loads!E$312</f>
        <v>0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1102136.8882784417</v>
      </c>
      <c r="C44" s="17">
        <f>SUMPRODUCT(C$7:C$15,$C$27:$C$35)</f>
        <v>4731.6153284341281</v>
      </c>
      <c r="D44" s="17">
        <f>SUMPRODUCT(D$7:D$15,$C$27:$C$35)</f>
        <v>4</v>
      </c>
      <c r="E44" s="17">
        <f>SUMPRODUCT(E$7:E$15,$C$27:$C$35)</f>
        <v>13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1294612.9256768024</v>
      </c>
      <c r="C53" s="17">
        <f>SUMPRODUCT(C$7:C$15,$B$27:$B$35)</f>
        <v>100858.26431866981</v>
      </c>
      <c r="D53" s="17">
        <f>SUMPRODUCT(D$7:D$15,$B$27:$B$35)</f>
        <v>137.34851444583632</v>
      </c>
      <c r="E53" s="17">
        <f>SUMPRODUCT(E$7:E$15,$B$27:$B$35)</f>
        <v>279.34647065602832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1.2364620607241321</v>
      </c>
      <c r="C63" s="6">
        <f>IF(C44,C53/C44/Input!$E58,0)</f>
        <v>22.43770607928667</v>
      </c>
      <c r="D63" s="6">
        <f>IF(D44,D53/D44/Input!$E58,0)</f>
        <v>36.144345906799032</v>
      </c>
      <c r="E63" s="6">
        <f>IF(E44,E53/E44/Input!$E58,0)</f>
        <v>22.619147421540756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1.2364620607241321</v>
      </c>
      <c r="C72" s="10"/>
    </row>
    <row r="73" spans="1:3" x14ac:dyDescent="0.25">
      <c r="A73" s="11" t="s">
        <v>172</v>
      </c>
      <c r="B73" s="6">
        <f t="shared" si="0"/>
        <v>1.2364620607241321</v>
      </c>
      <c r="C73" s="10"/>
    </row>
    <row r="74" spans="1:3" x14ac:dyDescent="0.25">
      <c r="A74" s="11" t="s">
        <v>173</v>
      </c>
      <c r="B74" s="6">
        <f t="shared" si="0"/>
        <v>1.2364620607241321</v>
      </c>
      <c r="C74" s="10"/>
    </row>
    <row r="75" spans="1:3" x14ac:dyDescent="0.25">
      <c r="A75" s="11" t="s">
        <v>174</v>
      </c>
      <c r="B75" s="6">
        <f t="shared" si="0"/>
        <v>1.2364620607241321</v>
      </c>
      <c r="C75" s="10"/>
    </row>
    <row r="76" spans="1:3" x14ac:dyDescent="0.25">
      <c r="A76" s="11" t="s">
        <v>175</v>
      </c>
      <c r="B76" s="6">
        <f t="shared" si="0"/>
        <v>22.43770607928667</v>
      </c>
      <c r="C76" s="10"/>
    </row>
    <row r="77" spans="1:3" x14ac:dyDescent="0.25">
      <c r="A77" s="11" t="s">
        <v>176</v>
      </c>
      <c r="B77" s="6">
        <f t="shared" si="0"/>
        <v>36.144345906799032</v>
      </c>
      <c r="C77" s="10"/>
    </row>
    <row r="78" spans="1:3" x14ac:dyDescent="0.25">
      <c r="A78" s="11" t="s">
        <v>192</v>
      </c>
      <c r="B78" s="6">
        <f t="shared" si="0"/>
        <v>22.619147421540756</v>
      </c>
      <c r="C78" s="10"/>
    </row>
    <row r="79" spans="1:3" x14ac:dyDescent="0.25">
      <c r="A79" s="11" t="s">
        <v>177</v>
      </c>
      <c r="B79" s="6">
        <f t="shared" si="0"/>
        <v>1.2364620607241321</v>
      </c>
      <c r="C79" s="10"/>
    </row>
    <row r="80" spans="1:3" x14ac:dyDescent="0.25">
      <c r="A80" s="11" t="s">
        <v>178</v>
      </c>
      <c r="B80" s="6">
        <f t="shared" si="0"/>
        <v>1.2364620607241321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0.17898380309140846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1.7536314439727234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0.17898380309140846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1.7536314439727234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0.17898380309140846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1.7536314439727234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0.17898380309140846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1.7536314439727234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3.2479653798402741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31.822623727097014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2.2428984408947503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21.975269067121701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5.589394074945587</v>
      </c>
      <c r="D95" s="6">
        <f>Standing!D$33*$B78</f>
        <v>0</v>
      </c>
      <c r="E95" s="6">
        <f>Standing!E$33*$B78</f>
        <v>3.4949026933842124</v>
      </c>
      <c r="F95" s="6">
        <f>Standing!F$33*$B78</f>
        <v>1.6992633812887357</v>
      </c>
      <c r="G95" s="6">
        <f>Standing!G$33*$B78</f>
        <v>0.60083597299444513</v>
      </c>
      <c r="H95" s="6">
        <f>Standing!H$33*$B78</f>
        <v>7.0264042744954001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2.7381631838422811</v>
      </c>
      <c r="M95" s="6">
        <f>Standing!M$33*$B78</f>
        <v>0</v>
      </c>
      <c r="N95" s="6">
        <f>Standing!N$33*$B78</f>
        <v>2.6751596857541089</v>
      </c>
      <c r="O95" s="6">
        <f>Standing!O$33*$B78</f>
        <v>9.249383480984255</v>
      </c>
      <c r="P95" s="6">
        <f>Standing!P$33*$B78</f>
        <v>3.2704537651962871</v>
      </c>
      <c r="Q95" s="6">
        <f>Standing!Q$33*$B78</f>
        <v>38.245929585057027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0.17898380309140846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1.7536314439727234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0.17898380309140846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1.7536314439727234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WPD South Wales in April 15 (DCP179)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0.27376343035235373</v>
      </c>
      <c r="D9" s="6">
        <f>ABS(Standing!D$63)</f>
        <v>2.533156377025815E-2</v>
      </c>
      <c r="E9" s="6">
        <f>ABS(Standing!E$63)</f>
        <v>8.8182978874387044E-2</v>
      </c>
      <c r="F9" s="6">
        <f>ABS(Standing!F$63)</f>
        <v>1.5244663569958372E-2</v>
      </c>
      <c r="G9" s="6">
        <f>ABS(Standing!G$63)</f>
        <v>4.9047331082321555E-3</v>
      </c>
      <c r="H9" s="6">
        <f>ABS(Standing!H$63)</f>
        <v>6.9087715779645176E-2</v>
      </c>
      <c r="I9" s="6">
        <f>ABS(Standing!I$63)</f>
        <v>0</v>
      </c>
      <c r="J9" s="6">
        <f>ABS(Standing!J$63)</f>
        <v>0</v>
      </c>
      <c r="K9" s="6">
        <f>ABS(Standing!K$63)</f>
        <v>9.6846186884876298E-2</v>
      </c>
      <c r="L9" s="6">
        <f>ABS(Standing!L$63)</f>
        <v>0.13411273852264263</v>
      </c>
      <c r="M9" s="6">
        <f>ABS(Standing!M$63)</f>
        <v>1.2409566113040452E-2</v>
      </c>
      <c r="N9" s="6">
        <f>ABS(Standing!N$63)</f>
        <v>4.3199563844984204E-2</v>
      </c>
      <c r="O9" s="6">
        <f>ABS(Standing!O$63)</f>
        <v>2.987255933478122E-2</v>
      </c>
      <c r="P9" s="6">
        <f>ABS(Standing!P$63)</f>
        <v>9.6110307796927683E-3</v>
      </c>
      <c r="Q9" s="6">
        <f>ABS(Standing!Q$63)</f>
        <v>0.13538028435071503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0.268464783313276</v>
      </c>
      <c r="D10" s="6">
        <f>ABS(Standing!D$64)</f>
        <v>2.4841275439220902E-2</v>
      </c>
      <c r="E10" s="6">
        <f>ABS(Standing!E$64)</f>
        <v>8.6476211541334391E-2</v>
      </c>
      <c r="F10" s="6">
        <f>ABS(Standing!F$64)</f>
        <v>1.4949605565378533E-2</v>
      </c>
      <c r="G10" s="6">
        <f>ABS(Standing!G$64)</f>
        <v>4.8098027900083081E-3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9.4971744558072266E-2</v>
      </c>
      <c r="L10" s="6">
        <f>ABS(Standing!L$64)</f>
        <v>0.13151700809962374</v>
      </c>
      <c r="M10" s="6">
        <f>ABS(Standing!M$64)</f>
        <v>1.2169380962465479E-2</v>
      </c>
      <c r="N10" s="6">
        <f>ABS(Standing!N$64)</f>
        <v>4.2363443254436119E-2</v>
      </c>
      <c r="O10" s="6">
        <f>ABS(Standing!O$64)</f>
        <v>2.9294380767011265E-2</v>
      </c>
      <c r="P10" s="6">
        <f>ABS(Standing!P$64)</f>
        <v>9.4250108291180704E-3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0.21943332744914745</v>
      </c>
      <c r="D11" s="6">
        <f>ABS(Standing!D$65)</f>
        <v>1.3824240338517778E-2</v>
      </c>
      <c r="E11" s="6">
        <f>ABS(Standing!E$65)</f>
        <v>3.8499405872677056E-2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8.2581321241398262E-2</v>
      </c>
      <c r="L11" s="6">
        <f>ABS(Standing!L$65)</f>
        <v>0.10749720818980057</v>
      </c>
      <c r="M11" s="6">
        <f>ABS(Standing!M$65)</f>
        <v>1.058171104728748E-2</v>
      </c>
      <c r="N11" s="6">
        <f>ABS(Standing!N$65)</f>
        <v>2.9469220619799442E-2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7.1494135083813901E-2</v>
      </c>
      <c r="D21" s="6">
        <f>D9*Input!D$370*Input!$E$58</f>
        <v>6.6154133141308061E-3</v>
      </c>
      <c r="E21" s="6">
        <f>E9*Input!E$370*Input!$E$58</f>
        <v>2.3029247535450929E-2</v>
      </c>
      <c r="F21" s="6">
        <f>F9*Input!F$370*Input!$E$58</f>
        <v>3.9811892887779551E-3</v>
      </c>
      <c r="G21" s="6">
        <f>G9*Input!G$370*Input!$E$58</f>
        <v>1.2808856571481417E-3</v>
      </c>
      <c r="H21" s="6">
        <f>H9*Input!H$370*Input!$E$58</f>
        <v>1.8042462713974486E-2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2.5291670105784467E-2</v>
      </c>
      <c r="L21" s="6">
        <f>L9*Input!C$370*Input!$E$58</f>
        <v>3.5023941043028313E-2</v>
      </c>
      <c r="M21" s="6">
        <f>M9*Input!D$370*Input!$E$58</f>
        <v>3.2407951451927939E-3</v>
      </c>
      <c r="N21" s="6">
        <f>N9*Input!E$370*Input!$E$58</f>
        <v>1.1281694743231397E-2</v>
      </c>
      <c r="O21" s="6">
        <f>O9*Input!F$370*Input!$E$58</f>
        <v>7.8013078285557522E-3</v>
      </c>
      <c r="P21" s="6">
        <f>P9*Input!G$370*Input!$E$58</f>
        <v>2.5099493090573058E-3</v>
      </c>
      <c r="Q21" s="6">
        <f>Q9*Input!H$370*Input!$E$58</f>
        <v>3.5354964410687369E-2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7.0110377630578813E-2</v>
      </c>
      <c r="D22" s="6">
        <f>D10*Input!D$370*Input!$E$58</f>
        <v>6.4873730564379527E-3</v>
      </c>
      <c r="E22" s="6">
        <f>E10*Input!E$370*Input!$E$58</f>
        <v>2.2583520163797041E-2</v>
      </c>
      <c r="F22" s="6">
        <f>F10*Input!F$370*Input!$E$58</f>
        <v>3.904134012220963E-3</v>
      </c>
      <c r="G22" s="6">
        <f>G10*Input!G$370*Input!$E$58</f>
        <v>1.2560943218485005E-3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2.4802153910188644E-2</v>
      </c>
      <c r="L22" s="6">
        <f>L10*Input!C$370*Input!$E$58</f>
        <v>3.4346058313163244E-2</v>
      </c>
      <c r="M22" s="6">
        <f>M10*Input!D$370*Input!$E$58</f>
        <v>3.1780700778664826E-3</v>
      </c>
      <c r="N22" s="6">
        <f>N10*Input!E$370*Input!$E$58</f>
        <v>1.1063339361104336E-2</v>
      </c>
      <c r="O22" s="6">
        <f>O10*Input!F$370*Input!$E$58</f>
        <v>7.6503147738095122E-3</v>
      </c>
      <c r="P22" s="6">
        <f>P10*Input!G$370*Input!$E$58</f>
        <v>2.4613696450110352E-3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5.7305666919603732E-2</v>
      </c>
      <c r="D23" s="6">
        <f>D11*Input!D$370*Input!$E$58</f>
        <v>3.610241531971663E-3</v>
      </c>
      <c r="E23" s="6">
        <f>E11*Input!E$370*Input!$E$58</f>
        <v>1.0054234492039732E-2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2.1566357963272786E-2</v>
      </c>
      <c r="L23" s="6">
        <f>L11*Input!C$370*Input!$E$58</f>
        <v>2.8073216037521029E-2</v>
      </c>
      <c r="M23" s="6">
        <f>M11*Input!D$370*Input!$E$58</f>
        <v>2.7634453515538826E-3</v>
      </c>
      <c r="N23" s="6">
        <f>N11*Input!E$370*Input!$E$58</f>
        <v>7.6959747220253262E-3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0.21031670052486695</v>
      </c>
      <c r="D62" s="6">
        <f>Yard!D$11*$B$43*LAFs!$I$35/LAFs!D$77*(1-Contrib!D$115)*D30/(24*Input!$F$58)*100</f>
        <v>2.780111961442076E-2</v>
      </c>
      <c r="E62" s="6">
        <f>Yard!E$11*$B$43*LAFs!$I$35/LAFs!E$77*(1-Contrib!E$115)*E30/(24*Input!$F$58)*100</f>
        <v>9.6779873752649445E-2</v>
      </c>
      <c r="F62" s="6">
        <f>Yard!F$11*$B$43*LAFs!$I$35/LAFs!F$77*(1-Contrib!F$115)*F30/(24*Input!$F$58)*100</f>
        <v>1.6730854803666793E-2</v>
      </c>
      <c r="G62" s="6">
        <f>Yard!G$11*$B$43*LAFs!$I$35/LAFs!G$77*(1-Contrib!G$115)*G30/(24*Input!$F$58)*100</f>
        <v>1.256008131973391E-2</v>
      </c>
      <c r="H62" s="6">
        <f>Yard!H$11*$B$43*LAFs!$I$35/LAFs!H$77*(1-Contrib!H$115)*H30/(24*Input!$F$58)*100</f>
        <v>6.6345148852027053E-2</v>
      </c>
      <c r="I62" s="6">
        <f>Yard!I$11*$B$43*LAFs!$I$35/LAFs!I$77*(1-Contrib!I$115)*I30/(24*Input!$F$58)*100</f>
        <v>4.6810284383520216E-3</v>
      </c>
      <c r="J62" s="6">
        <f>Yard!J$11*$B$43*LAFs!$I$35/LAFs!J$77*(1-Contrib!J$115)*J30/(24*Input!$F$58)*100</f>
        <v>1.0039215557245339E-2</v>
      </c>
      <c r="K62" s="6">
        <f>Yard!K$11*$B$43*LAFs!$I$35/LAFs!B$77*(1-Contrib!K$115)*B30/(24*Input!$F$58)*100</f>
        <v>7.440135615566415E-2</v>
      </c>
      <c r="L62" s="6">
        <f>Yard!L$11*$B$43*LAFs!$I$35/LAFs!C$77*(1-Contrib!L$115)*C30/(24*Input!$F$58)*100</f>
        <v>0.10303110473204191</v>
      </c>
      <c r="M62" s="6">
        <f>Yard!M$11*$B$43*LAFs!$I$35/LAFs!D$77*(1-Contrib!M$115)*D30/(24*Input!$F$58)*100</f>
        <v>1.361936574467484E-2</v>
      </c>
      <c r="N62" s="6">
        <f>Yard!N$11*$B$43*LAFs!$I$35/LAFs!E$77*(1-Contrib!N$115)*E30/(24*Input!$F$58)*100</f>
        <v>4.741105810274944E-2</v>
      </c>
      <c r="O62" s="6">
        <f>Yard!O$11*$B$43*LAFs!$I$35/LAFs!F$77*(1-Contrib!O$115)*F30/(24*Input!$F$58)*100</f>
        <v>3.2784813554630012E-2</v>
      </c>
      <c r="P62" s="6">
        <f>Yard!P$11*$B$43*LAFs!$I$35/LAFs!G$77*(1-Contrib!P$115)*G30/(24*Input!$F$58)*100</f>
        <v>2.4612007523262969E-2</v>
      </c>
      <c r="Q62" s="6">
        <f>Yard!Q$11*$B$43*LAFs!$I$35/LAFs!H$77*(1-Contrib!Q$115)*H30/(24*Input!$F$58)*100</f>
        <v>0.13000610912546898</v>
      </c>
      <c r="R62" s="6">
        <f>Yard!R$11*$B$43*LAFs!$I$35/LAFs!I$77*(1-Contrib!R$115)*I30/(24*Input!$F$58)*100</f>
        <v>4.5863360359106542E-2</v>
      </c>
      <c r="S62" s="6">
        <f>Yard!S$11*$B$43*LAFs!$I$35/LAFs!J$77*(1-Contrib!S$115)*J30/(24*Input!$F$58)*100</f>
        <v>9.8361325270390612E-2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0.21031670052486695</v>
      </c>
      <c r="D63" s="6">
        <f>Yard!D$11*$B$44*LAFs!$I$36/LAFs!D$77*(1-Contrib!D$116)*D31/(24*Input!$F$58)*100</f>
        <v>2.780111961442076E-2</v>
      </c>
      <c r="E63" s="6">
        <f>Yard!E$11*$B$44*LAFs!$I$36/LAFs!E$77*(1-Contrib!E$116)*E31/(24*Input!$F$58)*100</f>
        <v>9.6779873752649445E-2</v>
      </c>
      <c r="F63" s="6">
        <f>Yard!F$11*$B$44*LAFs!$I$36/LAFs!F$77*(1-Contrib!F$116)*F31/(24*Input!$F$58)*100</f>
        <v>1.6730854803666793E-2</v>
      </c>
      <c r="G63" s="6">
        <f>Yard!G$11*$B$44*LAFs!$I$36/LAFs!G$77*(1-Contrib!G$116)*G31/(24*Input!$F$58)*100</f>
        <v>1.256008131973391E-2</v>
      </c>
      <c r="H63" s="6">
        <f>Yard!H$11*$B$44*LAFs!$I$36/LAFs!H$77*(1-Contrib!H$116)*H31/(24*Input!$F$58)*100</f>
        <v>6.6345148852027053E-2</v>
      </c>
      <c r="I63" s="6">
        <f>Yard!I$11*$B$44*LAFs!$I$36/LAFs!I$77*(1-Contrib!I$116)*I31/(24*Input!$F$58)*100</f>
        <v>4.6810284383520216E-3</v>
      </c>
      <c r="J63" s="6">
        <f>Yard!J$11*$B$44*LAFs!$I$36/LAFs!J$77*(1-Contrib!J$116)*J31/(24*Input!$F$58)*100</f>
        <v>1.0039215557245339E-2</v>
      </c>
      <c r="K63" s="6">
        <f>Yard!K$11*$B$44*LAFs!$I$36/LAFs!B$77*(1-Contrib!K$116)*B31/(24*Input!$F$58)*100</f>
        <v>7.440135615566415E-2</v>
      </c>
      <c r="L63" s="6">
        <f>Yard!L$11*$B$44*LAFs!$I$36/LAFs!C$77*(1-Contrib!L$116)*C31/(24*Input!$F$58)*100</f>
        <v>0.10303110473204191</v>
      </c>
      <c r="M63" s="6">
        <f>Yard!M$11*$B$44*LAFs!$I$36/LAFs!D$77*(1-Contrib!M$116)*D31/(24*Input!$F$58)*100</f>
        <v>1.361936574467484E-2</v>
      </c>
      <c r="N63" s="6">
        <f>Yard!N$11*$B$44*LAFs!$I$36/LAFs!E$77*(1-Contrib!N$116)*E31/(24*Input!$F$58)*100</f>
        <v>4.741105810274944E-2</v>
      </c>
      <c r="O63" s="6">
        <f>Yard!O$11*$B$44*LAFs!$I$36/LAFs!F$77*(1-Contrib!O$116)*F31/(24*Input!$F$58)*100</f>
        <v>3.2784813554630012E-2</v>
      </c>
      <c r="P63" s="6">
        <f>Yard!P$11*$B$44*LAFs!$I$36/LAFs!G$77*(1-Contrib!P$116)*G31/(24*Input!$F$58)*100</f>
        <v>2.4612007523262969E-2</v>
      </c>
      <c r="Q63" s="6">
        <f>Yard!Q$11*$B$44*LAFs!$I$36/LAFs!H$77*(1-Contrib!Q$116)*H31/(24*Input!$F$58)*100</f>
        <v>0.13000610912546898</v>
      </c>
      <c r="R63" s="6">
        <f>Yard!R$11*$B$44*LAFs!$I$36/LAFs!I$77*(1-Contrib!R$116)*I31/(24*Input!$F$58)*100</f>
        <v>4.5863360359106542E-2</v>
      </c>
      <c r="S63" s="6">
        <f>Yard!S$11*$B$44*LAFs!$I$36/LAFs!J$77*(1-Contrib!S$116)*J31/(24*Input!$F$58)*100</f>
        <v>9.8361325270390612E-2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0.20624605470825666</v>
      </c>
      <c r="D64" s="6">
        <f>Yard!D$11*$B$45*LAFs!$I$37/LAFs!D$77*(1-Contrib!D$117)*D32/(24*Input!$F$58)*100</f>
        <v>2.7263033428335193E-2</v>
      </c>
      <c r="E64" s="6">
        <f>Yard!E$11*$B$45*LAFs!$I$37/LAFs!E$77*(1-Contrib!E$117)*E32/(24*Input!$F$58)*100</f>
        <v>9.4906714905824002E-2</v>
      </c>
      <c r="F64" s="6">
        <f>Yard!F$11*$B$45*LAFs!$I$37/LAFs!F$77*(1-Contrib!F$117)*F32/(24*Input!$F$58)*100</f>
        <v>1.640703180746679E-2</v>
      </c>
      <c r="G64" s="6">
        <f>Yard!G$11*$B$45*LAFs!$I$37/LAFs!G$77*(1-Contrib!G$117)*G32/(24*Input!$F$58)*100</f>
        <v>1.2316982971610031E-2</v>
      </c>
      <c r="H64" s="6">
        <f>Yard!H$11*$B$45*LAFs!$I$37/LAFs!H$77*(1-Contrib!H$117)*H32/(24*Input!$F$58)*100</f>
        <v>6.5061049196826537E-2</v>
      </c>
      <c r="I64" s="6">
        <f>Yard!I$11*$B$45*LAFs!$I$37/LAFs!I$77*(1-Contrib!I$117)*I32/(24*Input!$F$58)*100</f>
        <v>4.5904278879323052E-3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7.2961329907490005E-2</v>
      </c>
      <c r="L64" s="6">
        <f>Yard!L$11*$B$45*LAFs!$I$37/LAFs!C$77*(1-Contrib!L$117)*C32/(24*Input!$F$58)*100</f>
        <v>0.10103695431787336</v>
      </c>
      <c r="M64" s="6">
        <f>Yard!M$11*$B$45*LAFs!$I$37/LAFs!D$77*(1-Contrib!M$117)*D32/(24*Input!$F$58)*100</f>
        <v>1.3355765117358554E-2</v>
      </c>
      <c r="N64" s="6">
        <f>Yard!N$11*$B$45*LAFs!$I$37/LAFs!E$77*(1-Contrib!N$117)*E32/(24*Input!$F$58)*100</f>
        <v>4.6493424720115584E-2</v>
      </c>
      <c r="O64" s="6">
        <f>Yard!O$11*$B$45*LAFs!$I$37/LAFs!F$77*(1-Contrib!O$117)*F32/(24*Input!$F$58)*100</f>
        <v>3.2150268776153318E-2</v>
      </c>
      <c r="P64" s="6">
        <f>Yard!P$11*$B$45*LAFs!$I$37/LAFs!G$77*(1-Contrib!P$117)*G32/(24*Input!$F$58)*100</f>
        <v>2.4135646087328853E-2</v>
      </c>
      <c r="Q64" s="6">
        <f>Yard!Q$11*$B$45*LAFs!$I$37/LAFs!H$77*(1-Contrib!Q$117)*H32/(24*Input!$F$58)*100</f>
        <v>0.12748986185207281</v>
      </c>
      <c r="R64" s="6">
        <f>Yard!R$11*$B$45*LAFs!$I$37/LAFs!I$77*(1-Contrib!R$117)*I32/(24*Input!$F$58)*100</f>
        <v>4.4975682416672227E-2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0.20624605470825666</v>
      </c>
      <c r="D65" s="6">
        <f>Yard!D$11*$B$46*LAFs!$I$38/LAFs!D$77*(1-Contrib!D$118)*D33/(24*Input!$F$58)*100</f>
        <v>2.7263033428335193E-2</v>
      </c>
      <c r="E65" s="6">
        <f>Yard!E$11*$B$46*LAFs!$I$38/LAFs!E$77*(1-Contrib!E$118)*E33/(24*Input!$F$58)*100</f>
        <v>9.4906714905824002E-2</v>
      </c>
      <c r="F65" s="6">
        <f>Yard!F$11*$B$46*LAFs!$I$38/LAFs!F$77*(1-Contrib!F$118)*F33/(24*Input!$F$58)*100</f>
        <v>1.640703180746679E-2</v>
      </c>
      <c r="G65" s="6">
        <f>Yard!G$11*$B$46*LAFs!$I$38/LAFs!G$77*(1-Contrib!G$118)*G33/(24*Input!$F$58)*100</f>
        <v>1.2316982971610031E-2</v>
      </c>
      <c r="H65" s="6">
        <f>Yard!H$11*$B$46*LAFs!$I$38/LAFs!H$77*(1-Contrib!H$118)*H33/(24*Input!$F$58)*100</f>
        <v>6.5061049196826537E-2</v>
      </c>
      <c r="I65" s="6">
        <f>Yard!I$11*$B$46*LAFs!$I$38/LAFs!I$77*(1-Contrib!I$118)*I33/(24*Input!$F$58)*100</f>
        <v>4.5904278879323052E-3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7.2961329907490005E-2</v>
      </c>
      <c r="L65" s="6">
        <f>Yard!L$11*$B$46*LAFs!$I$38/LAFs!C$77*(1-Contrib!L$118)*C33/(24*Input!$F$58)*100</f>
        <v>0.10103695431787336</v>
      </c>
      <c r="M65" s="6">
        <f>Yard!M$11*$B$46*LAFs!$I$38/LAFs!D$77*(1-Contrib!M$118)*D33/(24*Input!$F$58)*100</f>
        <v>1.3355765117358554E-2</v>
      </c>
      <c r="N65" s="6">
        <f>Yard!N$11*$B$46*LAFs!$I$38/LAFs!E$77*(1-Contrib!N$118)*E33/(24*Input!$F$58)*100</f>
        <v>4.6493424720115584E-2</v>
      </c>
      <c r="O65" s="6">
        <f>Yard!O$11*$B$46*LAFs!$I$38/LAFs!F$77*(1-Contrib!O$118)*F33/(24*Input!$F$58)*100</f>
        <v>3.2150268776153318E-2</v>
      </c>
      <c r="P65" s="6">
        <f>Yard!P$11*$B$46*LAFs!$I$38/LAFs!G$77*(1-Contrib!P$118)*G33/(24*Input!$F$58)*100</f>
        <v>2.4135646087328853E-2</v>
      </c>
      <c r="Q65" s="6">
        <f>Yard!Q$11*$B$46*LAFs!$I$38/LAFs!H$77*(1-Contrib!Q$118)*H33/(24*Input!$F$58)*100</f>
        <v>0.12748986185207281</v>
      </c>
      <c r="R65" s="6">
        <f>Yard!R$11*$B$46*LAFs!$I$38/LAFs!I$77*(1-Contrib!R$118)*I33/(24*Input!$F$58)*100</f>
        <v>4.4975682416672227E-2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0.20234986514092962</v>
      </c>
      <c r="D66" s="6">
        <f>Yard!D$11*$B$47*LAFs!$I$39/LAFs!D$77*(1-Contrib!D$119)*D34/(24*Input!$F$58)*100</f>
        <v>1.7118725170429543E-2</v>
      </c>
      <c r="E66" s="6">
        <f>Yard!E$11*$B$47*LAFs!$I$39/LAFs!E$77*(1-Contrib!E$119)*E34/(24*Input!$F$58)*100</f>
        <v>5.9592853948986273E-2</v>
      </c>
      <c r="F66" s="6">
        <f>Yard!F$11*$B$47*LAFs!$I$39/LAFs!F$77*(1-Contrib!F$119)*F34/(24*Input!$F$58)*100</f>
        <v>5.7949512982831278E-3</v>
      </c>
      <c r="G66" s="6">
        <f>Yard!G$11*$B$47*LAFs!$I$39/LAFs!G$77*(1-Contrib!G$119)*G34/(24*Input!$F$58)*100</f>
        <v>4.350349124683209E-3</v>
      </c>
      <c r="H66" s="6">
        <f>Yard!H$11*$B$47*LAFs!$I$39/LAFs!H$77*(1-Contrib!H$119)*H34/(24*Input!$F$58)*100</f>
        <v>2.297951365823702E-2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7.1583019069951903E-2</v>
      </c>
      <c r="L66" s="6">
        <f>Yard!L$11*$B$47*LAFs!$I$39/LAFs!C$77*(1-Contrib!L$119)*C34/(24*Input!$F$58)*100</f>
        <v>9.912826749288349E-2</v>
      </c>
      <c r="M66" s="6">
        <f>Yard!M$11*$B$47*LAFs!$I$39/LAFs!D$77*(1-Contrib!M$119)*D34/(24*Input!$F$58)*100</f>
        <v>1.3103461659784392E-2</v>
      </c>
      <c r="N66" s="6">
        <f>Yard!N$11*$B$47*LAFs!$I$39/LAFs!E$77*(1-Contrib!N$119)*E34/(24*Input!$F$58)*100</f>
        <v>4.5615118482451755E-2</v>
      </c>
      <c r="O66" s="6">
        <f>Yard!O$11*$B$47*LAFs!$I$39/LAFs!F$77*(1-Contrib!O$119)*F34/(24*Input!$F$58)*100</f>
        <v>3.1542918773897033E-2</v>
      </c>
      <c r="P66" s="6">
        <f>Yard!P$11*$B$47*LAFs!$I$39/LAFs!G$77*(1-Contrib!P$119)*G34/(24*Input!$F$58)*100</f>
        <v>2.3679700141506194E-2</v>
      </c>
      <c r="Q66" s="6">
        <f>Yard!Q$11*$B$47*LAFs!$I$39/LAFs!H$77*(1-Contrib!Q$119)*H34/(24*Input!$F$58)*100</f>
        <v>0.12508145374753649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0.20234986514092962</v>
      </c>
      <c r="D67" s="6">
        <f>Yard!D$11*$B$48*LAFs!$I$40/LAFs!D$77*(1-Contrib!D$120)*D35/(24*Input!$F$58)*100</f>
        <v>1.7118725170429543E-2</v>
      </c>
      <c r="E67" s="6">
        <f>Yard!E$11*$B$48*LAFs!$I$40/LAFs!E$77*(1-Contrib!E$120)*E35/(24*Input!$F$58)*100</f>
        <v>5.9592853948986273E-2</v>
      </c>
      <c r="F67" s="6">
        <f>Yard!F$11*$B$48*LAFs!$I$40/LAFs!F$77*(1-Contrib!F$120)*F35/(24*Input!$F$58)*100</f>
        <v>5.7949512982831278E-3</v>
      </c>
      <c r="G67" s="6">
        <f>Yard!G$11*$B$48*LAFs!$I$40/LAFs!G$77*(1-Contrib!G$120)*G35/(24*Input!$F$58)*100</f>
        <v>4.350349124683209E-3</v>
      </c>
      <c r="H67" s="6">
        <f>Yard!H$11*$B$48*LAFs!$I$40/LAFs!H$77*(1-Contrib!H$120)*H35/(24*Input!$F$58)*100</f>
        <v>2.297951365823702E-2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7.1583019069951903E-2</v>
      </c>
      <c r="L67" s="6">
        <f>Yard!L$11*$B$48*LAFs!$I$40/LAFs!C$77*(1-Contrib!L$120)*C35/(24*Input!$F$58)*100</f>
        <v>9.912826749288349E-2</v>
      </c>
      <c r="M67" s="6">
        <f>Yard!M$11*$B$48*LAFs!$I$40/LAFs!D$77*(1-Contrib!M$120)*D35/(24*Input!$F$58)*100</f>
        <v>1.3103461659784392E-2</v>
      </c>
      <c r="N67" s="6">
        <f>Yard!N$11*$B$48*LAFs!$I$40/LAFs!E$77*(1-Contrib!N$120)*E35/(24*Input!$F$58)*100</f>
        <v>4.5615118482451755E-2</v>
      </c>
      <c r="O67" s="6">
        <f>Yard!O$11*$B$48*LAFs!$I$40/LAFs!F$77*(1-Contrib!O$120)*F35/(24*Input!$F$58)*100</f>
        <v>3.1542918773897033E-2</v>
      </c>
      <c r="P67" s="6">
        <f>Yard!P$11*$B$48*LAFs!$I$40/LAFs!G$77*(1-Contrib!P$120)*G35/(24*Input!$F$58)*100</f>
        <v>2.3679700141506194E-2</v>
      </c>
      <c r="Q67" s="6">
        <f>Yard!Q$11*$B$48*LAFs!$I$40/LAFs!H$77*(1-Contrib!Q$120)*H35/(24*Input!$F$58)*100</f>
        <v>0.12508145374753649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5.4924832649685541E-2</v>
      </c>
      <c r="D77" s="6">
        <f>D62*Input!D$370*Input!$E$58</f>
        <v>7.2603451769889657E-3</v>
      </c>
      <c r="E77" s="6">
        <f>E62*Input!E$370*Input!$E$58</f>
        <v>2.5274352233827808E-2</v>
      </c>
      <c r="F77" s="6">
        <f>F62*Input!F$370*Input!$E$58</f>
        <v>4.3693125552287495E-3</v>
      </c>
      <c r="G77" s="6">
        <f>G62*Input!G$370*Input!$E$58</f>
        <v>3.2801026396439706E-3</v>
      </c>
      <c r="H77" s="6">
        <f>H62*Input!H$370*Input!$E$58</f>
        <v>1.7326233193665056E-2</v>
      </c>
      <c r="I77" s="6">
        <f>I62*Input!I$370*Input!$E$58</f>
        <v>1.2224645164329434E-3</v>
      </c>
      <c r="J77" s="6">
        <f>J62*Input!J$370*Input!$E$58</f>
        <v>2.6217710388178345E-3</v>
      </c>
      <c r="K77" s="6">
        <f>K62*Input!B$370*Input!$E$58</f>
        <v>1.9430135721800829E-2</v>
      </c>
      <c r="L77" s="6">
        <f>L62*Input!C$370*Input!$E$58</f>
        <v>2.6906879819800777E-2</v>
      </c>
      <c r="M77" s="6">
        <f>M62*Input!D$370*Input!$E$58</f>
        <v>3.5567379216881554E-3</v>
      </c>
      <c r="N77" s="6">
        <f>N62*Input!E$370*Input!$E$58</f>
        <v>1.2381539010165955E-2</v>
      </c>
      <c r="O77" s="6">
        <f>O62*Input!F$370*Input!$E$58</f>
        <v>8.5618516905474583E-3</v>
      </c>
      <c r="P77" s="6">
        <f>P62*Input!G$370*Input!$E$58</f>
        <v>6.4274990574426007E-3</v>
      </c>
      <c r="Q77" s="6">
        <f>Q62*Input!H$370*Input!$E$58</f>
        <v>3.3951482546717066E-2</v>
      </c>
      <c r="R77" s="6">
        <f>R62*Input!I$370*Input!$E$58</f>
        <v>1.1977353135483924E-2</v>
      </c>
      <c r="S77" s="6">
        <f>S62*Input!J$370*Input!$E$58</f>
        <v>2.568735300713185E-2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5.4924832649685541E-2</v>
      </c>
      <c r="D78" s="6">
        <f>D63*Input!D$370*Input!$E$58</f>
        <v>7.2603451769889657E-3</v>
      </c>
      <c r="E78" s="6">
        <f>E63*Input!E$370*Input!$E$58</f>
        <v>2.5274352233827808E-2</v>
      </c>
      <c r="F78" s="6">
        <f>F63*Input!F$370*Input!$E$58</f>
        <v>4.3693125552287495E-3</v>
      </c>
      <c r="G78" s="6">
        <f>G63*Input!G$370*Input!$E$58</f>
        <v>3.2801026396439706E-3</v>
      </c>
      <c r="H78" s="6">
        <f>H63*Input!H$370*Input!$E$58</f>
        <v>1.7326233193665056E-2</v>
      </c>
      <c r="I78" s="6">
        <f>I63*Input!I$370*Input!$E$58</f>
        <v>1.2224645164329434E-3</v>
      </c>
      <c r="J78" s="6">
        <f>J63*Input!J$370*Input!$E$58</f>
        <v>2.6217710388178345E-3</v>
      </c>
      <c r="K78" s="6">
        <f>K63*Input!B$370*Input!$E$58</f>
        <v>1.9430135721800829E-2</v>
      </c>
      <c r="L78" s="6">
        <f>L63*Input!C$370*Input!$E$58</f>
        <v>2.6906879819800777E-2</v>
      </c>
      <c r="M78" s="6">
        <f>M63*Input!D$370*Input!$E$58</f>
        <v>3.5567379216881554E-3</v>
      </c>
      <c r="N78" s="6">
        <f>N63*Input!E$370*Input!$E$58</f>
        <v>1.2381539010165955E-2</v>
      </c>
      <c r="O78" s="6">
        <f>O63*Input!F$370*Input!$E$58</f>
        <v>8.5618516905474583E-3</v>
      </c>
      <c r="P78" s="6">
        <f>P63*Input!G$370*Input!$E$58</f>
        <v>6.4274990574426007E-3</v>
      </c>
      <c r="Q78" s="6">
        <f>Q63*Input!H$370*Input!$E$58</f>
        <v>3.3951482546717066E-2</v>
      </c>
      <c r="R78" s="6">
        <f>R63*Input!I$370*Input!$E$58</f>
        <v>1.1977353135483924E-2</v>
      </c>
      <c r="S78" s="6">
        <f>S63*Input!J$370*Input!$E$58</f>
        <v>2.568735300713185E-2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5.386177137259486E-2</v>
      </c>
      <c r="D79" s="6">
        <f>D64*Input!D$370*Input!$E$58</f>
        <v>7.119822367111759E-3</v>
      </c>
      <c r="E79" s="6">
        <f>E64*Input!E$370*Input!$E$58</f>
        <v>2.4785171222850504E-2</v>
      </c>
      <c r="F79" s="6">
        <f>F64*Input!F$370*Input!$E$58</f>
        <v>4.2847452154501278E-3</v>
      </c>
      <c r="G79" s="6">
        <f>G64*Input!G$370*Input!$E$58</f>
        <v>3.2166167821024751E-3</v>
      </c>
      <c r="H79" s="6">
        <f>H64*Input!H$370*Input!$E$58</f>
        <v>1.6990886744755414E-2</v>
      </c>
      <c r="I79" s="6">
        <f>I64*Input!I$370*Input!$E$58</f>
        <v>1.1988039128890801E-3</v>
      </c>
      <c r="J79" s="6">
        <f>J64*Input!J$370*Input!$E$58</f>
        <v>0</v>
      </c>
      <c r="K79" s="6">
        <f>K64*Input!B$370*Input!$E$58</f>
        <v>1.9054068578798232E-2</v>
      </c>
      <c r="L79" s="6">
        <f>L64*Input!C$370*Input!$E$58</f>
        <v>2.6386101500707863E-2</v>
      </c>
      <c r="M79" s="6">
        <f>M64*Input!D$370*Input!$E$58</f>
        <v>3.487897832881288E-3</v>
      </c>
      <c r="N79" s="6">
        <f>N64*Input!E$370*Input!$E$58</f>
        <v>1.2141896319646614E-2</v>
      </c>
      <c r="O79" s="6">
        <f>O64*Input!F$370*Input!$E$58</f>
        <v>8.3961384320207378E-3</v>
      </c>
      <c r="P79" s="6">
        <f>P64*Input!G$370*Input!$E$58</f>
        <v>6.3030958498791973E-3</v>
      </c>
      <c r="Q79" s="6">
        <f>Q64*Input!H$370*Input!$E$58</f>
        <v>3.3294357078070928E-2</v>
      </c>
      <c r="R79" s="6">
        <f>R64*Input!I$370*Input!$E$58</f>
        <v>1.1745533397377784E-2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5.386177137259486E-2</v>
      </c>
      <c r="D80" s="6">
        <f>D65*Input!D$370*Input!$E$58</f>
        <v>7.119822367111759E-3</v>
      </c>
      <c r="E80" s="6">
        <f>E65*Input!E$370*Input!$E$58</f>
        <v>2.4785171222850504E-2</v>
      </c>
      <c r="F80" s="6">
        <f>F65*Input!F$370*Input!$E$58</f>
        <v>4.2847452154501278E-3</v>
      </c>
      <c r="G80" s="6">
        <f>G65*Input!G$370*Input!$E$58</f>
        <v>3.2166167821024751E-3</v>
      </c>
      <c r="H80" s="6">
        <f>H65*Input!H$370*Input!$E$58</f>
        <v>1.6990886744755414E-2</v>
      </c>
      <c r="I80" s="6">
        <f>I65*Input!I$370*Input!$E$58</f>
        <v>1.1988039128890801E-3</v>
      </c>
      <c r="J80" s="6">
        <f>J65*Input!J$370*Input!$E$58</f>
        <v>0</v>
      </c>
      <c r="K80" s="6">
        <f>K65*Input!B$370*Input!$E$58</f>
        <v>1.9054068578798232E-2</v>
      </c>
      <c r="L80" s="6">
        <f>L65*Input!C$370*Input!$E$58</f>
        <v>2.6386101500707863E-2</v>
      </c>
      <c r="M80" s="6">
        <f>M65*Input!D$370*Input!$E$58</f>
        <v>3.487897832881288E-3</v>
      </c>
      <c r="N80" s="6">
        <f>N65*Input!E$370*Input!$E$58</f>
        <v>1.2141896319646614E-2</v>
      </c>
      <c r="O80" s="6">
        <f>O65*Input!F$370*Input!$E$58</f>
        <v>8.3961384320207378E-3</v>
      </c>
      <c r="P80" s="6">
        <f>P65*Input!G$370*Input!$E$58</f>
        <v>6.3030958498791973E-3</v>
      </c>
      <c r="Q80" s="6">
        <f>Q65*Input!H$370*Input!$E$58</f>
        <v>3.3294357078070928E-2</v>
      </c>
      <c r="R80" s="6">
        <f>R65*Input!I$370*Input!$E$58</f>
        <v>1.1745533397377784E-2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5.2844269864522342E-2</v>
      </c>
      <c r="D81" s="6">
        <f>D66*Input!D$370*Input!$E$58</f>
        <v>4.4706060565581759E-3</v>
      </c>
      <c r="E81" s="6">
        <f>E66*Input!E$370*Input!$E$58</f>
        <v>1.5562851271899934E-2</v>
      </c>
      <c r="F81" s="6">
        <f>F66*Input!F$370*Input!$E$58</f>
        <v>1.5133687884840408E-3</v>
      </c>
      <c r="G81" s="6">
        <f>G66*Input!G$370*Input!$E$58</f>
        <v>1.1361066289297351E-3</v>
      </c>
      <c r="H81" s="6">
        <f>H66*Input!H$370*Input!$E$58</f>
        <v>6.0011684231447929E-3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1.8694118599067177E-2</v>
      </c>
      <c r="L81" s="6">
        <f>L66*Input!C$370*Input!$E$58</f>
        <v>2.5887642252433216E-2</v>
      </c>
      <c r="M81" s="6">
        <f>M66*Input!D$370*Input!$E$58</f>
        <v>3.4220080335947145E-3</v>
      </c>
      <c r="N81" s="6">
        <f>N66*Input!E$370*Input!$E$58</f>
        <v>1.1912524030149533E-2</v>
      </c>
      <c r="O81" s="6">
        <f>O66*Input!F$370*Input!$E$58</f>
        <v>8.2375271702880143E-3</v>
      </c>
      <c r="P81" s="6">
        <f>P66*Input!G$370*Input!$E$58</f>
        <v>6.1840242083542243E-3</v>
      </c>
      <c r="Q81" s="6">
        <f>Q66*Input!H$370*Input!$E$58</f>
        <v>3.2665394129509633E-2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5.2844269864522342E-2</v>
      </c>
      <c r="D82" s="6">
        <f>D67*Input!D$370*Input!$E$58</f>
        <v>4.4706060565581759E-3</v>
      </c>
      <c r="E82" s="6">
        <f>E67*Input!E$370*Input!$E$58</f>
        <v>1.5562851271899934E-2</v>
      </c>
      <c r="F82" s="6">
        <f>F67*Input!F$370*Input!$E$58</f>
        <v>1.5133687884840408E-3</v>
      </c>
      <c r="G82" s="6">
        <f>G67*Input!G$370*Input!$E$58</f>
        <v>1.1361066289297351E-3</v>
      </c>
      <c r="H82" s="6">
        <f>H67*Input!H$370*Input!$E$58</f>
        <v>6.0011684231447929E-3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1.8694118599067177E-2</v>
      </c>
      <c r="L82" s="6">
        <f>L67*Input!C$370*Input!$E$58</f>
        <v>2.5887642252433216E-2</v>
      </c>
      <c r="M82" s="6">
        <f>M67*Input!D$370*Input!$E$58</f>
        <v>3.4220080335947145E-3</v>
      </c>
      <c r="N82" s="6">
        <f>N67*Input!E$370*Input!$E$58</f>
        <v>1.1912524030149533E-2</v>
      </c>
      <c r="O82" s="6">
        <f>O67*Input!F$370*Input!$E$58</f>
        <v>8.2375271702880143E-3</v>
      </c>
      <c r="P82" s="6">
        <f>P67*Input!G$370*Input!$E$58</f>
        <v>6.1840242083542243E-3</v>
      </c>
      <c r="Q82" s="6">
        <f>Q67*Input!H$370*Input!$E$58</f>
        <v>3.2665394129509633E-2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WPD South Wales in April 15 (DCP179)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0.40989075784427054</v>
      </c>
      <c r="D15" s="7">
        <f>Standing!$D$79</f>
        <v>3.7927541519360966E-2</v>
      </c>
      <c r="E15" s="7">
        <f>Standing!$E$79</f>
        <v>0.13203146962786821</v>
      </c>
      <c r="F15" s="7">
        <f>Standing!$F$79</f>
        <v>2.2824986871799163E-2</v>
      </c>
      <c r="G15" s="7">
        <f>Standing!$G$79</f>
        <v>7.3435840870697136E-3</v>
      </c>
      <c r="H15" s="7">
        <f>Standing!$H$79</f>
        <v>0.12930149281717629</v>
      </c>
      <c r="I15" s="7">
        <f>Standing!$I$79</f>
        <v>9.1229573747512831E-3</v>
      </c>
      <c r="J15" s="7">
        <f>Standing!$J$79</f>
        <v>0</v>
      </c>
      <c r="K15" s="9"/>
      <c r="L15" s="9"/>
      <c r="M15" s="7">
        <f>Standing!$K$79</f>
        <v>0.14500240914382781</v>
      </c>
      <c r="N15" s="7">
        <f>Standing!$L$79</f>
        <v>0.20079954418624882</v>
      </c>
      <c r="O15" s="7">
        <f>Standing!$M$79</f>
        <v>1.8580153134572956E-2</v>
      </c>
      <c r="P15" s="7">
        <f>Standing!$N$79</f>
        <v>6.4680304232644134E-2</v>
      </c>
      <c r="Q15" s="7">
        <f>Standing!$O$79</f>
        <v>4.4726521612919054E-2</v>
      </c>
      <c r="R15" s="7">
        <f>Standing!$P$79</f>
        <v>1.4390061831423166E-2</v>
      </c>
      <c r="S15" s="7">
        <f>Standing!$Q$79</f>
        <v>0.25337171256888774</v>
      </c>
      <c r="T15" s="7">
        <f>Standing!$R$79</f>
        <v>8.9384093074702575E-2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0.43705069352019488</v>
      </c>
      <c r="D16" s="7">
        <f>Standing!$D$80</f>
        <v>4.0440673538802985E-2</v>
      </c>
      <c r="E16" s="7">
        <f>Standing!$E$80</f>
        <v>0.14018286771049854</v>
      </c>
      <c r="F16" s="7">
        <f>Standing!$F$80</f>
        <v>2.4234162689861675E-2</v>
      </c>
      <c r="G16" s="7">
        <f>Standing!$G$80</f>
        <v>7.830180253532517E-3</v>
      </c>
      <c r="H16" s="7">
        <f>Standing!$H$80</f>
        <v>0.13728434678071882</v>
      </c>
      <c r="I16" s="7">
        <f>Standing!$I$80</f>
        <v>9.6861932264922668E-3</v>
      </c>
      <c r="J16" s="7">
        <f>Standing!$J$80</f>
        <v>0</v>
      </c>
      <c r="K16" s="9"/>
      <c r="L16" s="9"/>
      <c r="M16" s="7">
        <f>Standing!$K$80</f>
        <v>0.16014059571263686</v>
      </c>
      <c r="N16" s="7">
        <f>Standing!$L$80</f>
        <v>0.21410480320827688</v>
      </c>
      <c r="O16" s="7">
        <f>Standing!$M$80</f>
        <v>1.9811300103189284E-2</v>
      </c>
      <c r="P16" s="7">
        <f>Standing!$N$80</f>
        <v>6.8673556064135069E-2</v>
      </c>
      <c r="Q16" s="7">
        <f>Standing!$O$80</f>
        <v>4.7487860887153108E-2</v>
      </c>
      <c r="R16" s="7">
        <f>Standing!$P$80</f>
        <v>1.5343567481976319E-2</v>
      </c>
      <c r="S16" s="7">
        <f>Standing!$Q$80</f>
        <v>0.26901445060587198</v>
      </c>
      <c r="T16" s="7">
        <f>Standing!$R$80</f>
        <v>9.4902514758263071E-2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5.1688929945808454E-2</v>
      </c>
      <c r="D17" s="7">
        <f>Standing!$D$81</f>
        <v>4.7828207860100523E-3</v>
      </c>
      <c r="E17" s="7">
        <f>Standing!$E$81</f>
        <v>1.6253916781296982E-2</v>
      </c>
      <c r="F17" s="7">
        <f>Standing!$F$81</f>
        <v>2.8099015953853544E-3</v>
      </c>
      <c r="G17" s="7">
        <f>Standing!$G$81</f>
        <v>9.2605650691912991E-4</v>
      </c>
      <c r="H17" s="7">
        <f>Standing!$H$81</f>
        <v>1.5917839208117485E-2</v>
      </c>
      <c r="I17" s="7">
        <f>Standing!$I$81</f>
        <v>1.1230942924930403E-3</v>
      </c>
      <c r="J17" s="7">
        <f>Standing!$J$81</f>
        <v>0</v>
      </c>
      <c r="K17" s="9"/>
      <c r="L17" s="9"/>
      <c r="M17" s="7">
        <f>Standing!$K$81</f>
        <v>1.1505651859315354E-2</v>
      </c>
      <c r="N17" s="7">
        <f>Standing!$L$81</f>
        <v>2.5321657963648467E-2</v>
      </c>
      <c r="O17" s="7">
        <f>Standing!$M$81</f>
        <v>2.3430346144086857E-3</v>
      </c>
      <c r="P17" s="7">
        <f>Standing!$N$81</f>
        <v>7.962558360892975E-3</v>
      </c>
      <c r="Q17" s="7">
        <f>Standing!$O$81</f>
        <v>5.5061203382971487E-3</v>
      </c>
      <c r="R17" s="7">
        <f>Standing!$P$81</f>
        <v>1.8146466678882226E-3</v>
      </c>
      <c r="S17" s="7">
        <f>Standing!$Q$81</f>
        <v>3.1191675306173706E-2</v>
      </c>
      <c r="T17" s="7">
        <f>Standing!$R$81</f>
        <v>1.1003752472821563E-2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0.32237731189299679</v>
      </c>
      <c r="D18" s="7">
        <f>Standing!$D$82</f>
        <v>2.9829847703877727E-2</v>
      </c>
      <c r="E18" s="7">
        <f>Standing!$E$82</f>
        <v>0.10384218099419866</v>
      </c>
      <c r="F18" s="7">
        <f>Standing!$F$82</f>
        <v>1.7951753658517897E-2</v>
      </c>
      <c r="G18" s="7">
        <f>Standing!$G$82</f>
        <v>5.7756971884425053E-3</v>
      </c>
      <c r="H18" s="7">
        <f>Standing!$H$82</f>
        <v>0.10169506601558909</v>
      </c>
      <c r="I18" s="7">
        <f>Standing!$I$82</f>
        <v>7.1751665991554121E-3</v>
      </c>
      <c r="J18" s="7">
        <f>Standing!$J$82</f>
        <v>0</v>
      </c>
      <c r="K18" s="9"/>
      <c r="L18" s="9"/>
      <c r="M18" s="7">
        <f>Standing!$K$82</f>
        <v>0.11404376893893194</v>
      </c>
      <c r="N18" s="7">
        <f>Standing!$L$82</f>
        <v>0.15792797482078369</v>
      </c>
      <c r="O18" s="7">
        <f>Standing!$M$82</f>
        <v>1.461321024554443E-2</v>
      </c>
      <c r="P18" s="7">
        <f>Standing!$N$82</f>
        <v>5.087078010883845E-2</v>
      </c>
      <c r="Q18" s="7">
        <f>Standing!$O$82</f>
        <v>3.51772162020179E-2</v>
      </c>
      <c r="R18" s="7">
        <f>Standing!$P$82</f>
        <v>1.1317721520695316E-2</v>
      </c>
      <c r="S18" s="7">
        <f>Standing!$Q$82</f>
        <v>0.19927575834416875</v>
      </c>
      <c r="T18" s="7">
        <f>Standing!$R$82</f>
        <v>7.0300203407767159E-2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0.40245351122130918</v>
      </c>
      <c r="D19" s="7">
        <f>Standing!$D$83</f>
        <v>3.7239366744292575E-2</v>
      </c>
      <c r="E19" s="7">
        <f>Standing!$E$83</f>
        <v>0.13269413753479384</v>
      </c>
      <c r="F19" s="7">
        <f>Standing!$F$83</f>
        <v>2.2939545819893672E-2</v>
      </c>
      <c r="G19" s="7">
        <f>Standing!$G$83</f>
        <v>7.2103387164269769E-3</v>
      </c>
      <c r="H19" s="7">
        <f>Standing!$H$83</f>
        <v>0.12995045892994489</v>
      </c>
      <c r="I19" s="7">
        <f>Standing!$I$83</f>
        <v>9.1687456333046247E-3</v>
      </c>
      <c r="J19" s="7">
        <f>Standing!$J$83</f>
        <v>0</v>
      </c>
      <c r="K19" s="9"/>
      <c r="L19" s="9"/>
      <c r="M19" s="7">
        <f>Standing!$K$83</f>
        <v>0.14990735869272528</v>
      </c>
      <c r="N19" s="7">
        <f>Standing!$L$83</f>
        <v>0.19715614480894753</v>
      </c>
      <c r="O19" s="7">
        <f>Standing!$M$83</f>
        <v>1.8243026281845258E-2</v>
      </c>
      <c r="P19" s="7">
        <f>Standing!$N$83</f>
        <v>6.5004935640186348E-2</v>
      </c>
      <c r="Q19" s="7">
        <f>Standing!$O$83</f>
        <v>4.495100468914956E-2</v>
      </c>
      <c r="R19" s="7">
        <f>Standing!$P$83</f>
        <v>1.412896192440692E-2</v>
      </c>
      <c r="S19" s="7">
        <f>Standing!$Q$83</f>
        <v>0.25464338895721711</v>
      </c>
      <c r="T19" s="7">
        <f>Standing!$R$83</f>
        <v>8.9832713165331021E-2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5.2827053094136392E-2</v>
      </c>
      <c r="D20" s="7">
        <f>Standing!$D$84</f>
        <v>4.8881322919083004E-3</v>
      </c>
      <c r="E20" s="7">
        <f>Standing!$E$84</f>
        <v>1.6731942834888009E-2</v>
      </c>
      <c r="F20" s="7">
        <f>Standing!$F$84</f>
        <v>2.8925405179721117E-3</v>
      </c>
      <c r="G20" s="7">
        <f>Standing!$G$84</f>
        <v>9.464470692366198E-4</v>
      </c>
      <c r="H20" s="7">
        <f>Standing!$H$84</f>
        <v>1.6385981254169339E-2</v>
      </c>
      <c r="I20" s="7">
        <f>Standing!$I$84</f>
        <v>1.1561243823892074E-3</v>
      </c>
      <c r="J20" s="7">
        <f>Standing!$J$84</f>
        <v>0</v>
      </c>
      <c r="K20" s="9"/>
      <c r="L20" s="9"/>
      <c r="M20" s="7">
        <f>Standing!$K$84</f>
        <v>1.2088250917075159E-2</v>
      </c>
      <c r="N20" s="7">
        <f>Standing!$L$84</f>
        <v>2.5879208006040242E-2</v>
      </c>
      <c r="O20" s="7">
        <f>Standing!$M$84</f>
        <v>2.3946251955019285E-3</v>
      </c>
      <c r="P20" s="7">
        <f>Standing!$N$84</f>
        <v>8.1967363993904856E-3</v>
      </c>
      <c r="Q20" s="7">
        <f>Standing!$O$84</f>
        <v>5.6680547822425082E-3</v>
      </c>
      <c r="R20" s="7">
        <f>Standing!$P$84</f>
        <v>1.8546028322144145E-3</v>
      </c>
      <c r="S20" s="7">
        <f>Standing!$Q$84</f>
        <v>3.2109019331747903E-2</v>
      </c>
      <c r="T20" s="7">
        <f>Standing!$R$84</f>
        <v>1.1327371723495227E-2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0.37530417141146089</v>
      </c>
      <c r="D21" s="7">
        <f>Standing!$D$85</f>
        <v>3.4727215169378371E-2</v>
      </c>
      <c r="E21" s="7">
        <f>Standing!$E$85</f>
        <v>0.12359433224461866</v>
      </c>
      <c r="F21" s="7">
        <f>Standing!$F$85</f>
        <v>2.1366413771378347E-2</v>
      </c>
      <c r="G21" s="7">
        <f>Standing!$G$85</f>
        <v>6.7239323850166012E-3</v>
      </c>
      <c r="H21" s="7">
        <f>Standing!$H$85</f>
        <v>0.1210388077025398</v>
      </c>
      <c r="I21" s="7">
        <f>Standing!$I$85</f>
        <v>8.5399778401808422E-3</v>
      </c>
      <c r="J21" s="7">
        <f>Standing!$J$85</f>
        <v>0</v>
      </c>
      <c r="K21" s="9"/>
      <c r="L21" s="9"/>
      <c r="M21" s="7">
        <f>Standing!$K$85</f>
        <v>0.13987224695119843</v>
      </c>
      <c r="N21" s="7">
        <f>Standing!$L$85</f>
        <v>0.18385607654820785</v>
      </c>
      <c r="O21" s="7">
        <f>Standing!$M$85</f>
        <v>1.7012359618799419E-2</v>
      </c>
      <c r="P21" s="7">
        <f>Standing!$N$85</f>
        <v>6.0547072857281121E-2</v>
      </c>
      <c r="Q21" s="7">
        <f>Standing!$O$85</f>
        <v>4.1868386286646617E-2</v>
      </c>
      <c r="R21" s="7">
        <f>Standing!$P$85</f>
        <v>1.3175828263621949E-2</v>
      </c>
      <c r="S21" s="7">
        <f>Standing!$Q$85</f>
        <v>0.23718063362385944</v>
      </c>
      <c r="T21" s="7">
        <f>Standing!$R$85</f>
        <v>8.3672228507308197E-2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0.37233162499714501</v>
      </c>
      <c r="D22" s="7">
        <f>Standing!$D$86</f>
        <v>3.4452162913650206E-2</v>
      </c>
      <c r="E22" s="7">
        <f>Standing!$E$86</f>
        <v>0.12285523429115529</v>
      </c>
      <c r="F22" s="7">
        <f>Standing!$F$86</f>
        <v>2.1238641952036168E-2</v>
      </c>
      <c r="G22" s="7">
        <f>Standing!$G$86</f>
        <v>6.6706763792919255E-3</v>
      </c>
      <c r="H22" s="7">
        <f>Standing!$H$86</f>
        <v>0.12031499186537392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0.13894424089494489</v>
      </c>
      <c r="N22" s="7">
        <f>Standing!$L$86</f>
        <v>0.18239986912307266</v>
      </c>
      <c r="O22" s="7">
        <f>Standing!$M$86</f>
        <v>1.6877615503396365E-2</v>
      </c>
      <c r="P22" s="7">
        <f>Standing!$N$86</f>
        <v>6.0184999477181096E-2</v>
      </c>
      <c r="Q22" s="7">
        <f>Standing!$O$86</f>
        <v>4.16180120335779E-2</v>
      </c>
      <c r="R22" s="7">
        <f>Standing!$P$86</f>
        <v>1.3071470880879905E-2</v>
      </c>
      <c r="S22" s="7">
        <f>Standing!$Q$86</f>
        <v>0.23576228605298866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0.32346646371991256</v>
      </c>
      <c r="D23" s="7">
        <f>Standing!$D$87</f>
        <v>2.0378299813873079E-2</v>
      </c>
      <c r="E23" s="7">
        <f>Standing!$E$87</f>
        <v>5.8363447079659951E-2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0.12906249938079595</v>
      </c>
      <c r="N23" s="7">
        <f>Standing!$L$87</f>
        <v>0.15846153452226247</v>
      </c>
      <c r="O23" s="7">
        <f>Standing!$M$87</f>
        <v>1.559849040417635E-2</v>
      </c>
      <c r="P23" s="7">
        <f>Standing!$N$87</f>
        <v>4.4674073771697236E-2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2.5096835925131096</v>
      </c>
      <c r="D24" s="7">
        <f>Standing!$D$88</f>
        <v>0.2322231639378996</v>
      </c>
      <c r="E24" s="7">
        <f>Standing!$E$88</f>
        <v>0.74901075204147627</v>
      </c>
      <c r="F24" s="7">
        <f>Standing!$F$88</f>
        <v>0.12948549789204636</v>
      </c>
      <c r="G24" s="7">
        <f>Standing!$G$88</f>
        <v>4.4963376560350127E-2</v>
      </c>
      <c r="H24" s="7">
        <f>Standing!$H$88</f>
        <v>0.73352367165226773</v>
      </c>
      <c r="I24" s="7">
        <f>Standing!$I$88</f>
        <v>5.1754276335514569E-2</v>
      </c>
      <c r="J24" s="7">
        <f>Standing!$J$88</f>
        <v>0</v>
      </c>
      <c r="K24" s="9"/>
      <c r="L24" s="9"/>
      <c r="M24" s="7">
        <f>Standing!$K$88</f>
        <v>0.87995823328800471</v>
      </c>
      <c r="N24" s="7">
        <f>Standing!$L$88</f>
        <v>1.2294576342211707</v>
      </c>
      <c r="O24" s="7">
        <f>Standing!$M$88</f>
        <v>0.11376276379945842</v>
      </c>
      <c r="P24" s="7">
        <f>Standing!$N$88</f>
        <v>0.36692951651686068</v>
      </c>
      <c r="Q24" s="7">
        <f>Standing!$O$88</f>
        <v>0.25373227825088746</v>
      </c>
      <c r="R24" s="7">
        <f>Standing!$P$88</f>
        <v>8.8107627172439973E-2</v>
      </c>
      <c r="S24" s="7">
        <f>Standing!$Q$88</f>
        <v>1.4373704807812151</v>
      </c>
      <c r="T24" s="7">
        <f>Standing!$R$88</f>
        <v>0.507073404265865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2.541563029239692</v>
      </c>
      <c r="D25" s="7">
        <f>Standing!$D$89</f>
        <v>0.23517299541597522</v>
      </c>
      <c r="E25" s="7">
        <f>Standing!$E$89</f>
        <v>0.73627314722953474</v>
      </c>
      <c r="F25" s="7">
        <f>Standing!$F$89</f>
        <v>0.12728347996836373</v>
      </c>
      <c r="G25" s="7">
        <f>Standing!$G$89</f>
        <v>4.5534527091973045E-2</v>
      </c>
      <c r="H25" s="7">
        <f>Standing!$H$89</f>
        <v>0.72104943863993121</v>
      </c>
      <c r="I25" s="7">
        <f>Standing!$I$89</f>
        <v>5.0874148089700956E-2</v>
      </c>
      <c r="J25" s="7">
        <f>Standing!$J$89</f>
        <v>0</v>
      </c>
      <c r="K25" s="9"/>
      <c r="L25" s="9"/>
      <c r="M25" s="7">
        <f>Standing!$K$89</f>
        <v>0.88228566437049805</v>
      </c>
      <c r="N25" s="7">
        <f>Standing!$L$89</f>
        <v>1.2450749084365709</v>
      </c>
      <c r="O25" s="7">
        <f>Standing!$M$89</f>
        <v>0.11520784350640041</v>
      </c>
      <c r="P25" s="7">
        <f>Standing!$N$89</f>
        <v>0.36068954844899281</v>
      </c>
      <c r="Q25" s="7">
        <f>Standing!$O$89</f>
        <v>0.24941733153004994</v>
      </c>
      <c r="R25" s="7">
        <f>Standing!$P$89</f>
        <v>8.9226820657209285E-2</v>
      </c>
      <c r="S25" s="7">
        <f>Standing!$Q$89</f>
        <v>1.4129266966263949</v>
      </c>
      <c r="T25" s="7">
        <f>Standing!$R$89</f>
        <v>0.49845016272149417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2.044401510963691</v>
      </c>
      <c r="D26" s="7">
        <f>Standing!$D$90</f>
        <v>0.18917021597930017</v>
      </c>
      <c r="E26" s="7">
        <f>Standing!$E$90</f>
        <v>0.60621555577014108</v>
      </c>
      <c r="F26" s="7">
        <f>Standing!$F$90</f>
        <v>0.10479972798101256</v>
      </c>
      <c r="G26" s="7">
        <f>Standing!$G$90</f>
        <v>3.6627404048954447E-2</v>
      </c>
      <c r="H26" s="7">
        <f>Standing!$H$90</f>
        <v>0.47494480854299992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0.73141602206816836</v>
      </c>
      <c r="N26" s="7">
        <f>Standing!$L$90</f>
        <v>1.0015226830050998</v>
      </c>
      <c r="O26" s="7">
        <f>Standing!$M$90</f>
        <v>9.2671748301993748E-2</v>
      </c>
      <c r="P26" s="7">
        <f>Standing!$N$90</f>
        <v>0.29697621853553913</v>
      </c>
      <c r="Q26" s="7">
        <f>Standing!$O$90</f>
        <v>0.20535947402283525</v>
      </c>
      <c r="R26" s="7">
        <f>Standing!$P$90</f>
        <v>7.1772938491576385E-2</v>
      </c>
      <c r="S26" s="7">
        <f>Standing!$Q$90</f>
        <v>0.93067432474574519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1.8115856284758749</v>
      </c>
      <c r="D27" s="7">
        <f>Standing!$D$91</f>
        <v>0.1676275637471214</v>
      </c>
      <c r="E27" s="7">
        <f>Standing!$E$91</f>
        <v>0.53717989480159778</v>
      </c>
      <c r="F27" s="7">
        <f>Standing!$F$91</f>
        <v>9.2865163746181173E-2</v>
      </c>
      <c r="G27" s="7">
        <f>Standing!$G$91</f>
        <v>3.2456285337114178E-2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0.64812256638917143</v>
      </c>
      <c r="N27" s="7">
        <f>Standing!$L$91</f>
        <v>0.88746955497474234</v>
      </c>
      <c r="O27" s="7">
        <f>Standing!$M$91</f>
        <v>8.2118315061550068E-2</v>
      </c>
      <c r="P27" s="7">
        <f>Standing!$N$91</f>
        <v>0.26315664834570174</v>
      </c>
      <c r="Q27" s="7">
        <f>Standing!$O$91</f>
        <v>0.18197319353171837</v>
      </c>
      <c r="R27" s="7">
        <f>Standing!$P$91</f>
        <v>6.3599455971607294E-2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1.7322473579226652</v>
      </c>
      <c r="D28" s="7">
        <f>Standing!$D$92</f>
        <v>0.10913111549673302</v>
      </c>
      <c r="E28" s="7">
        <f>Standing!$E$92</f>
        <v>0.27977757276507703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0.65929583218930699</v>
      </c>
      <c r="N28" s="7">
        <f>Standing!$L$92</f>
        <v>0.84860288560313757</v>
      </c>
      <c r="O28" s="7">
        <f>Standing!$M$92</f>
        <v>8.3533988282672014E-2</v>
      </c>
      <c r="P28" s="7">
        <f>Standing!$N$92</f>
        <v>0.2141546558809985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0.22003654378220491</v>
      </c>
      <c r="D29" s="7">
        <f>Yard!$D$75</f>
        <v>2.0360169119126467E-2</v>
      </c>
      <c r="E29" s="7">
        <f>Yard!$E$75</f>
        <v>7.0810341650454203E-2</v>
      </c>
      <c r="F29" s="7">
        <f>Yard!$F$75</f>
        <v>1.224136278354419E-2</v>
      </c>
      <c r="G29" s="7">
        <f>Yard!$G$75</f>
        <v>3.942164663558307E-3</v>
      </c>
      <c r="H29" s="7">
        <f>Yard!$H$75</f>
        <v>6.9346216535375538E-2</v>
      </c>
      <c r="I29" s="7">
        <f>Yard!$I$75</f>
        <v>4.8927708703798032E-3</v>
      </c>
      <c r="J29" s="7">
        <f>Yard!$J$75</f>
        <v>1.0493331131576404E-2</v>
      </c>
      <c r="K29" s="9"/>
      <c r="L29" s="9"/>
      <c r="M29" s="7">
        <f>Yard!$K$75</f>
        <v>7.7526964810175902E-2</v>
      </c>
      <c r="N29" s="7">
        <f>Yard!$L$75</f>
        <v>0.10779271513257883</v>
      </c>
      <c r="O29" s="7">
        <f>Yard!$M$75</f>
        <v>9.974151893975618E-3</v>
      </c>
      <c r="P29" s="7">
        <f>Yard!$N$75</f>
        <v>3.4688960546131284E-2</v>
      </c>
      <c r="Q29" s="7">
        <f>Yard!$O$75</f>
        <v>2.3987465148829452E-2</v>
      </c>
      <c r="R29" s="7">
        <f>Yard!$P$75</f>
        <v>7.724837434372119E-3</v>
      </c>
      <c r="S29" s="7">
        <f>Yard!$Q$75</f>
        <v>0.13588682745205694</v>
      </c>
      <c r="T29" s="7">
        <f>Yard!$R$75</f>
        <v>4.79379513579219E-2</v>
      </c>
      <c r="U29" s="7">
        <f>Yard!$S$75</f>
        <v>0.10281061809236727</v>
      </c>
      <c r="V29" s="7">
        <f>Otex!$B$156</f>
        <v>0.70708319200719072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0.30323149358814538</v>
      </c>
      <c r="D30" s="7">
        <f>Yard!$D$76</f>
        <v>2.8058268801980941E-2</v>
      </c>
      <c r="E30" s="7">
        <f>Yard!$E$76</f>
        <v>9.1700660636910999E-2</v>
      </c>
      <c r="F30" s="7">
        <f>Yard!$F$76</f>
        <v>1.5852784045138096E-2</v>
      </c>
      <c r="G30" s="7">
        <f>Yard!$G$76</f>
        <v>5.4326815825847781E-3</v>
      </c>
      <c r="H30" s="7">
        <f>Yard!$H$76</f>
        <v>8.9804592390685445E-2</v>
      </c>
      <c r="I30" s="7">
        <f>Yard!$I$76</f>
        <v>6.3362259057252266E-3</v>
      </c>
      <c r="J30" s="7">
        <f>Yard!$J$76</f>
        <v>1.3589051748929794E-2</v>
      </c>
      <c r="K30" s="9"/>
      <c r="L30" s="9"/>
      <c r="M30" s="7">
        <f>Yard!$K$76</f>
        <v>8.0240023652576306E-2</v>
      </c>
      <c r="N30" s="7">
        <f>Yard!$L$76</f>
        <v>0.1485487157984382</v>
      </c>
      <c r="O30" s="7">
        <f>Yard!$M$76</f>
        <v>1.37453394063439E-2</v>
      </c>
      <c r="P30" s="7">
        <f>Yard!$N$76</f>
        <v>4.4922825179838338E-2</v>
      </c>
      <c r="Q30" s="7">
        <f>Yard!$O$76</f>
        <v>3.1064196978612235E-2</v>
      </c>
      <c r="R30" s="7">
        <f>Yard!$P$76</f>
        <v>1.0645568016505598E-2</v>
      </c>
      <c r="S30" s="7">
        <f>Yard!$Q$76</f>
        <v>0.17597587525730607</v>
      </c>
      <c r="T30" s="7">
        <f>Yard!$R$76</f>
        <v>6.2080505567979359E-2</v>
      </c>
      <c r="U30" s="7">
        <f>Yard!$S$76</f>
        <v>0.13314159174797263</v>
      </c>
      <c r="V30" s="7">
        <f>Otex!$B$157</f>
        <v>0.70708319200719072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0.50190280521375497</v>
      </c>
      <c r="D31" s="7">
        <f>Yard!$D$77</f>
        <v>4.6441494762028121E-2</v>
      </c>
      <c r="E31" s="7">
        <f>Yard!$E$77</f>
        <v>0.15323277710094821</v>
      </c>
      <c r="F31" s="7">
        <f>Yard!$F$77</f>
        <v>2.6490170377685758E-2</v>
      </c>
      <c r="G31" s="7">
        <f>Yard!$G$77</f>
        <v>8.9920677231363922E-3</v>
      </c>
      <c r="H31" s="7">
        <f>Yard!$H$77</f>
        <v>0.15006442693941055</v>
      </c>
      <c r="I31" s="7">
        <f>Yard!$I$77</f>
        <v>1.0587900731899823E-2</v>
      </c>
      <c r="J31" s="7">
        <f>Yard!$J$77</f>
        <v>2.2707449686778538E-2</v>
      </c>
      <c r="K31" s="9"/>
      <c r="L31" s="9"/>
      <c r="M31" s="7">
        <f>Yard!$K$77</f>
        <v>0.13796645322443954</v>
      </c>
      <c r="N31" s="7">
        <f>Yard!$L$77</f>
        <v>0.24587491321531951</v>
      </c>
      <c r="O31" s="7">
        <f>Yard!$M$77</f>
        <v>2.2751015486634392E-2</v>
      </c>
      <c r="P31" s="7">
        <f>Yard!$N$77</f>
        <v>7.5066517620662049E-2</v>
      </c>
      <c r="Q31" s="7">
        <f>Yard!$O$77</f>
        <v>5.1908602821206261E-2</v>
      </c>
      <c r="R31" s="7">
        <f>Yard!$P$77</f>
        <v>1.762033483842218E-2</v>
      </c>
      <c r="S31" s="7">
        <f>Yard!$Q$77</f>
        <v>0.29405755510547643</v>
      </c>
      <c r="T31" s="7">
        <f>Yard!$R$77</f>
        <v>0.10373718363576664</v>
      </c>
      <c r="U31" s="7">
        <f>Yard!$S$77</f>
        <v>0.22248101278095411</v>
      </c>
      <c r="V31" s="7">
        <f>Otex!$B$158</f>
        <v>0.70708319200719072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0.14726308428643528</v>
      </c>
      <c r="D32" s="7">
        <f>Yard!$D$78</f>
        <v>1.3626378825708866E-2</v>
      </c>
      <c r="E32" s="7">
        <f>Yard!$E$78</f>
        <v>5.2626427914398949E-2</v>
      </c>
      <c r="F32" s="7">
        <f>Yard!$F$78</f>
        <v>9.097812284006428E-3</v>
      </c>
      <c r="G32" s="7">
        <f>Yard!$G$78</f>
        <v>2.6383586887058878E-3</v>
      </c>
      <c r="H32" s="7">
        <f>Yard!$H$78</f>
        <v>5.1538286365715211E-2</v>
      </c>
      <c r="I32" s="7">
        <f>Yard!$I$78</f>
        <v>3.6363198864761029E-3</v>
      </c>
      <c r="J32" s="7">
        <f>Yard!$J$78</f>
        <v>7.7986706673979413E-3</v>
      </c>
      <c r="K32" s="9"/>
      <c r="L32" s="9"/>
      <c r="M32" s="7">
        <f>Yard!$K$78</f>
        <v>7.5547880266280967E-2</v>
      </c>
      <c r="N32" s="7">
        <f>Yard!$L$78</f>
        <v>7.214205159368825E-2</v>
      </c>
      <c r="O32" s="7">
        <f>Yard!$M$78</f>
        <v>6.6753655815558607E-3</v>
      </c>
      <c r="P32" s="7">
        <f>Yard!$N$78</f>
        <v>2.5780924636941038E-2</v>
      </c>
      <c r="Q32" s="7">
        <f>Yard!$O$78</f>
        <v>1.7827545752223225E-2</v>
      </c>
      <c r="R32" s="7">
        <f>Yard!$P$78</f>
        <v>5.1699747989267962E-3</v>
      </c>
      <c r="S32" s="7">
        <f>Yard!$Q$78</f>
        <v>0.10099143942452887</v>
      </c>
      <c r="T32" s="7">
        <f>Yard!$R$78</f>
        <v>3.5627608661389046E-2</v>
      </c>
      <c r="U32" s="7">
        <f>Yard!$S$78</f>
        <v>7.6409115614513662E-2</v>
      </c>
      <c r="V32" s="7">
        <f>Otex!$B$159</f>
        <v>0.70708319200719072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5.6964950415068119</v>
      </c>
      <c r="D33" s="7">
        <f>Yard!$D$79</f>
        <v>0.5271015461238302</v>
      </c>
      <c r="E33" s="7">
        <f>Yard!$E$79</f>
        <v>1.7078783670652751</v>
      </c>
      <c r="F33" s="7">
        <f>Yard!$F$79</f>
        <v>0.29525007497656913</v>
      </c>
      <c r="G33" s="7">
        <f>Yard!$G$79</f>
        <v>0.10205814485520653</v>
      </c>
      <c r="H33" s="7">
        <f>Yard!$H$79</f>
        <v>1.672565056149993</v>
      </c>
      <c r="I33" s="7">
        <f>Yard!$I$79</f>
        <v>0.11800899882362315</v>
      </c>
      <c r="J33" s="7">
        <f>Yard!$J$79</f>
        <v>0.25308920731576456</v>
      </c>
      <c r="K33" s="9"/>
      <c r="L33" s="9"/>
      <c r="M33" s="7">
        <f>Yard!$K$79</f>
        <v>1.4087457113633868</v>
      </c>
      <c r="N33" s="7">
        <f>Yard!$L$79</f>
        <v>2.790630395790425</v>
      </c>
      <c r="O33" s="7">
        <f>Yard!$M$79</f>
        <v>0.25821941133335929</v>
      </c>
      <c r="P33" s="7">
        <f>Yard!$N$79</f>
        <v>0.83666487001533085</v>
      </c>
      <c r="Q33" s="7">
        <f>Yard!$O$79</f>
        <v>0.57855493778930611</v>
      </c>
      <c r="R33" s="7">
        <f>Yard!$P$79</f>
        <v>0.19998722659861093</v>
      </c>
      <c r="S33" s="7">
        <f>Yard!$Q$79</f>
        <v>3.2774615623254957</v>
      </c>
      <c r="T33" s="7">
        <f>Yard!$R$79</f>
        <v>1.1562179785796454</v>
      </c>
      <c r="U33" s="7">
        <f>Yard!$S$79</f>
        <v>2.4796947232839339</v>
      </c>
      <c r="V33" s="7">
        <f>Otex!$B$160</f>
        <v>0.70708319200719072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-0.21031670052486695</v>
      </c>
      <c r="D34" s="7">
        <f>Yard!$D$42</f>
        <v>-1.9460783730094529E-2</v>
      </c>
      <c r="E34" s="7">
        <f>Yard!$E$42</f>
        <v>-6.774591162685463E-2</v>
      </c>
      <c r="F34" s="7">
        <f>Yard!$F$42</f>
        <v>-1.1711598362566753E-2</v>
      </c>
      <c r="G34" s="7">
        <f>Yard!$G$42</f>
        <v>-3.768024395920173E-3</v>
      </c>
      <c r="H34" s="7">
        <f>Yard!$H$42</f>
        <v>-6.6345148852027053E-2</v>
      </c>
      <c r="I34" s="7">
        <f>Yard!$I$42</f>
        <v>-4.6810284383520216E-3</v>
      </c>
      <c r="J34" s="7">
        <f>Yard!$J$42</f>
        <v>0</v>
      </c>
      <c r="K34" s="9"/>
      <c r="L34" s="9"/>
      <c r="M34" s="7">
        <f>Yard!$K$42</f>
        <v>-7.440135615566415E-2</v>
      </c>
      <c r="N34" s="7">
        <f>Yard!$L$42</f>
        <v>-0.10303110473204191</v>
      </c>
      <c r="O34" s="7">
        <f>Yard!$M$42</f>
        <v>-9.533556021272387E-3</v>
      </c>
      <c r="P34" s="7">
        <f>Yard!$N$42</f>
        <v>-3.3187740671924613E-2</v>
      </c>
      <c r="Q34" s="7">
        <f>Yard!$O$42</f>
        <v>-2.2949369488241011E-2</v>
      </c>
      <c r="R34" s="7">
        <f>Yard!$P$42</f>
        <v>-7.3836022569788908E-3</v>
      </c>
      <c r="S34" s="7">
        <f>Yard!$Q$42</f>
        <v>-0.130006109125469</v>
      </c>
      <c r="T34" s="7">
        <f>Yard!$R$42</f>
        <v>-4.5863360359106542E-2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-0.20624605470825666</v>
      </c>
      <c r="D35" s="7">
        <f>Yard!$D$43</f>
        <v>-1.9084123399834639E-2</v>
      </c>
      <c r="E35" s="7">
        <f>Yard!$E$43</f>
        <v>-6.6434700434076774E-2</v>
      </c>
      <c r="F35" s="7">
        <f>Yard!$F$43</f>
        <v>-1.1484922265226755E-2</v>
      </c>
      <c r="G35" s="7">
        <f>Yard!$G$43</f>
        <v>-3.6950948914830093E-3</v>
      </c>
      <c r="H35" s="7">
        <f>Yard!$H$43</f>
        <v>-6.5061049196826523E-2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-7.2961329907490005E-2</v>
      </c>
      <c r="N35" s="7">
        <f>Yard!$L$43</f>
        <v>-0.10103695431787336</v>
      </c>
      <c r="O35" s="7">
        <f>Yard!$M$43</f>
        <v>-9.3490355821509875E-3</v>
      </c>
      <c r="P35" s="7">
        <f>Yard!$N$43</f>
        <v>-3.254539730408091E-2</v>
      </c>
      <c r="Q35" s="7">
        <f>Yard!$O$43</f>
        <v>-2.250518814330732E-2</v>
      </c>
      <c r="R35" s="7">
        <f>Yard!$P$43</f>
        <v>-7.2406938261986549E-3</v>
      </c>
      <c r="S35" s="7">
        <f>Yard!$Q$43</f>
        <v>-0.12748986185207281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-0.21031670052486695</v>
      </c>
      <c r="D36" s="7">
        <f>Yard!$D$44</f>
        <v>-1.9460783730094529E-2</v>
      </c>
      <c r="E36" s="7">
        <f>Yard!$E$44</f>
        <v>-6.774591162685463E-2</v>
      </c>
      <c r="F36" s="7">
        <f>Yard!$F$44</f>
        <v>-1.1711598362566753E-2</v>
      </c>
      <c r="G36" s="7">
        <f>Yard!$G$44</f>
        <v>-3.768024395920173E-3</v>
      </c>
      <c r="H36" s="7">
        <f>Yard!$H$44</f>
        <v>-6.6345148852027053E-2</v>
      </c>
      <c r="I36" s="7">
        <f>Yard!$I$44</f>
        <v>-4.6810284383520216E-3</v>
      </c>
      <c r="J36" s="7">
        <f>Yard!$J$44</f>
        <v>0</v>
      </c>
      <c r="K36" s="9"/>
      <c r="L36" s="9"/>
      <c r="M36" s="7">
        <f>Yard!$K$44</f>
        <v>-7.440135615566415E-2</v>
      </c>
      <c r="N36" s="7">
        <f>Yard!$L$44</f>
        <v>-0.10303110473204191</v>
      </c>
      <c r="O36" s="7">
        <f>Yard!$M$44</f>
        <v>-9.533556021272387E-3</v>
      </c>
      <c r="P36" s="7">
        <f>Yard!$N$44</f>
        <v>-3.3187740671924613E-2</v>
      </c>
      <c r="Q36" s="7">
        <f>Yard!$O$44</f>
        <v>-2.2949369488241011E-2</v>
      </c>
      <c r="R36" s="7">
        <f>Yard!$P$44</f>
        <v>-7.3836022569788908E-3</v>
      </c>
      <c r="S36" s="7">
        <f>Yard!$Q$44</f>
        <v>-0.130006109125469</v>
      </c>
      <c r="T36" s="7">
        <f>Yard!$R$44</f>
        <v>-4.5863360359106542E-2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-1.7536384279969446</v>
      </c>
      <c r="D37" s="7">
        <f>Yard!$D$80</f>
        <v>-0.16226565984947275</v>
      </c>
      <c r="E37" s="7">
        <f>Yard!$E$80</f>
        <v>-0.51999711825047912</v>
      </c>
      <c r="F37" s="7">
        <f>Yard!$F$80</f>
        <v>-8.9894685190532647E-2</v>
      </c>
      <c r="G37" s="7">
        <f>Yard!$G$80</f>
        <v>-3.1418105941303107E-2</v>
      </c>
      <c r="H37" s="7">
        <f>Yard!$H$80</f>
        <v>-0.50924528705105743</v>
      </c>
      <c r="I37" s="7">
        <f>Yard!$I$80</f>
        <v>-3.5930157849211088E-2</v>
      </c>
      <c r="J37" s="7">
        <f>Yard!$J$80</f>
        <v>0</v>
      </c>
      <c r="K37" s="9"/>
      <c r="L37" s="9"/>
      <c r="M37" s="7">
        <f>Yard!$K$80</f>
        <v>-0.62739106592950533</v>
      </c>
      <c r="N37" s="7">
        <f>Yard!$L$80</f>
        <v>-0.85908206094039496</v>
      </c>
      <c r="O37" s="7">
        <f>Yard!$M$80</f>
        <v>-7.9491596019918537E-2</v>
      </c>
      <c r="P37" s="7">
        <f>Yard!$N$80</f>
        <v>-0.2547390550399517</v>
      </c>
      <c r="Q37" s="7">
        <f>Yard!$O$80</f>
        <v>-0.17615241588719416</v>
      </c>
      <c r="R37" s="7">
        <f>Yard!$P$80</f>
        <v>-6.1565099787937283E-2</v>
      </c>
      <c r="S37" s="7">
        <f>Yard!$Q$80</f>
        <v>-0.99788755478793045</v>
      </c>
      <c r="T37" s="7">
        <f>Yard!$R$80</f>
        <v>-0.35203327621271452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-0.20624605470825666</v>
      </c>
      <c r="D38" s="7">
        <f>Yard!$D$46</f>
        <v>-1.9084123399834639E-2</v>
      </c>
      <c r="E38" s="7">
        <f>Yard!$E$46</f>
        <v>-6.6434700434076774E-2</v>
      </c>
      <c r="F38" s="7">
        <f>Yard!$F$46</f>
        <v>-1.1484922265226755E-2</v>
      </c>
      <c r="G38" s="7">
        <f>Yard!$G$46</f>
        <v>-3.6950948914830093E-3</v>
      </c>
      <c r="H38" s="7">
        <f>Yard!$H$46</f>
        <v>-6.5061049196826523E-2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-7.2961329907490005E-2</v>
      </c>
      <c r="N38" s="7">
        <f>Yard!$L$46</f>
        <v>-0.10103695431787336</v>
      </c>
      <c r="O38" s="7">
        <f>Yard!$M$46</f>
        <v>-9.3490355821509875E-3</v>
      </c>
      <c r="P38" s="7">
        <f>Yard!$N$46</f>
        <v>-3.254539730408091E-2</v>
      </c>
      <c r="Q38" s="7">
        <f>Yard!$O$46</f>
        <v>-2.250518814330732E-2</v>
      </c>
      <c r="R38" s="7">
        <f>Yard!$P$46</f>
        <v>-7.2406938261986549E-3</v>
      </c>
      <c r="S38" s="7">
        <f>Yard!$Q$46</f>
        <v>-0.12748986185207281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-1.7196970390679718</v>
      </c>
      <c r="D39" s="7">
        <f>Yard!$D$81</f>
        <v>-0.15912503417496685</v>
      </c>
      <c r="E39" s="7">
        <f>Yard!$E$81</f>
        <v>-0.50993265789724396</v>
      </c>
      <c r="F39" s="7">
        <f>Yard!$F$81</f>
        <v>-8.8154788057812683E-2</v>
      </c>
      <c r="G39" s="7">
        <f>Yard!$G$81</f>
        <v>-3.0810013568245632E-2</v>
      </c>
      <c r="H39" s="7">
        <f>Yard!$H$81</f>
        <v>-0.49938892665652079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-0.61524801304054721</v>
      </c>
      <c r="N39" s="7">
        <f>Yard!$L$81</f>
        <v>-0.84245466621251652</v>
      </c>
      <c r="O39" s="7">
        <f>Yard!$M$81</f>
        <v>-7.7953049000178201E-2</v>
      </c>
      <c r="P39" s="7">
        <f>Yard!$N$81</f>
        <v>-0.24980862171659773</v>
      </c>
      <c r="Q39" s="7">
        <f>Yard!$O$81</f>
        <v>-0.17274301428937755</v>
      </c>
      <c r="R39" s="7">
        <f>Yard!$P$81</f>
        <v>-6.0373517211396562E-2</v>
      </c>
      <c r="S39" s="7">
        <f>Yard!$Q$81</f>
        <v>-0.97857360211461564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-0.20234986514092962</v>
      </c>
      <c r="D40" s="7">
        <f>Yard!$D$48</f>
        <v>-1.1983107619300678E-2</v>
      </c>
      <c r="E40" s="7">
        <f>Yard!$E$48</f>
        <v>-4.1714997764290385E-2</v>
      </c>
      <c r="F40" s="7">
        <f>Yard!$F$48</f>
        <v>-4.056465908798189E-3</v>
      </c>
      <c r="G40" s="7">
        <f>Yard!$G$48</f>
        <v>-1.3051047374049623E-3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-7.1583019069951903E-2</v>
      </c>
      <c r="N40" s="7">
        <f>Yard!$L$48</f>
        <v>-9.912826749288349E-2</v>
      </c>
      <c r="O40" s="7">
        <f>Yard!$M$48</f>
        <v>-9.1724231618490731E-3</v>
      </c>
      <c r="P40" s="7">
        <f>Yard!$N$48</f>
        <v>-3.1930582937716223E-2</v>
      </c>
      <c r="Q40" s="7">
        <f>Yard!$O$48</f>
        <v>-2.2080043141727922E-2</v>
      </c>
      <c r="R40" s="7">
        <f>Yard!$P$48</f>
        <v>-7.103910042451856E-3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-1.6872102810930976</v>
      </c>
      <c r="D41" s="7">
        <f>Yard!$D$82</f>
        <v>-9.9916164315938569E-2</v>
      </c>
      <c r="E41" s="7">
        <f>Yard!$E$82</f>
        <v>-0.32019170019785448</v>
      </c>
      <c r="F41" s="7">
        <f>Yard!$F$82</f>
        <v>-3.1136204860223893E-2</v>
      </c>
      <c r="G41" s="7">
        <f>Yard!$G$82</f>
        <v>-1.0882073626880618E-2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-0.60362537670397298</v>
      </c>
      <c r="N41" s="7">
        <f>Yard!$L$82</f>
        <v>-0.82653987411583252</v>
      </c>
      <c r="O41" s="7">
        <f>Yard!$M$82</f>
        <v>-7.6480439709855269E-2</v>
      </c>
      <c r="P41" s="7">
        <f>Yard!$N$82</f>
        <v>-0.24508949267853042</v>
      </c>
      <c r="Q41" s="7">
        <f>Yard!$O$82</f>
        <v>-0.16947972990289589</v>
      </c>
      <c r="R41" s="7">
        <f>Yard!$P$82</f>
        <v>-5.9233002459564726E-2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4.7906890909214371E-2</v>
      </c>
      <c r="D54" s="7">
        <f>Standing!$D$106</f>
        <v>4.4328654873283376E-3</v>
      </c>
      <c r="E54" s="7">
        <f>Standing!$E$106</f>
        <v>1.2468363934637239E-2</v>
      </c>
      <c r="F54" s="7">
        <f>Standing!$F$106</f>
        <v>2.1554728120729786E-3</v>
      </c>
      <c r="G54" s="7">
        <f>Standing!$G$106</f>
        <v>8.5829766836449032E-4</v>
      </c>
      <c r="H54" s="7">
        <f>Standing!$H$106</f>
        <v>1.2210559151393029E-2</v>
      </c>
      <c r="I54" s="7">
        <f>Standing!$I$106</f>
        <v>8.6152455190556033E-4</v>
      </c>
      <c r="J54" s="7">
        <f>Standing!$J$106</f>
        <v>0</v>
      </c>
      <c r="K54" s="9"/>
      <c r="L54" s="9"/>
      <c r="M54" s="7">
        <f>Standing!$K$106</f>
        <v>4.158328789598517E-3</v>
      </c>
      <c r="N54" s="7">
        <f>Standing!$L$106</f>
        <v>2.34688918299675E-2</v>
      </c>
      <c r="O54" s="7">
        <f>Standing!$M$106</f>
        <v>2.1715965833820176E-3</v>
      </c>
      <c r="P54" s="7">
        <f>Standing!$N$106</f>
        <v>6.1080708625653552E-3</v>
      </c>
      <c r="Q54" s="7">
        <f>Standing!$O$106</f>
        <v>4.2237396173206345E-3</v>
      </c>
      <c r="R54" s="7">
        <f>Standing!$P$106</f>
        <v>1.681870374341926E-3</v>
      </c>
      <c r="S54" s="7">
        <f>Standing!$Q$106</f>
        <v>2.3927104136273181E-2</v>
      </c>
      <c r="T54" s="7">
        <f>Standing!$R$106</f>
        <v>8.4409679416886946E-3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5.6440897944238143E-2</v>
      </c>
      <c r="D57" s="7">
        <f>Standing!$D$107</f>
        <v>5.2225244390199385E-3</v>
      </c>
      <c r="E57" s="7">
        <f>Standing!$E$107</f>
        <v>1.5412618853932837E-2</v>
      </c>
      <c r="F57" s="7">
        <f>Standing!$F$107</f>
        <v>2.6644619195150391E-3</v>
      </c>
      <c r="G57" s="7">
        <f>Standing!$G$107</f>
        <v>1.0111925484319053E-3</v>
      </c>
      <c r="H57" s="7">
        <f>Standing!$H$107</f>
        <v>1.5093936556584623E-2</v>
      </c>
      <c r="I57" s="7">
        <f>Standing!$I$107</f>
        <v>1.0649632639402101E-3</v>
      </c>
      <c r="J57" s="7">
        <f>Standing!$J$107</f>
        <v>0</v>
      </c>
      <c r="K57" s="9"/>
      <c r="L57" s="9"/>
      <c r="M57" s="7">
        <f>Standing!$K$107</f>
        <v>6.7111224826573081E-3</v>
      </c>
      <c r="N57" s="7">
        <f>Standing!$L$107</f>
        <v>2.7649578244385437E-2</v>
      </c>
      <c r="O57" s="7">
        <f>Standing!$M$107</f>
        <v>2.5584390640375756E-3</v>
      </c>
      <c r="P57" s="7">
        <f>Standing!$N$107</f>
        <v>7.5504186941485517E-3</v>
      </c>
      <c r="Q57" s="7">
        <f>Standing!$O$107</f>
        <v>5.2211251773918556E-3</v>
      </c>
      <c r="R57" s="7">
        <f>Standing!$P$107</f>
        <v>1.9814743213781003E-3</v>
      </c>
      <c r="S57" s="7">
        <f>Standing!$Q$107</f>
        <v>2.9577203413694533E-2</v>
      </c>
      <c r="T57" s="7">
        <f>Standing!$R$107</f>
        <v>1.0434201497928839E-2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4.3170213357672967E-2</v>
      </c>
      <c r="D59" s="7">
        <f>Standing!$D$108</f>
        <v>3.9945766724139853E-3</v>
      </c>
      <c r="E59" s="7">
        <f>Standing!$E$108</f>
        <v>1.0415323102806472E-2</v>
      </c>
      <c r="F59" s="7">
        <f>Standing!$F$108</f>
        <v>1.8005526542811893E-3</v>
      </c>
      <c r="G59" s="7">
        <f>Standing!$G$108</f>
        <v>7.7343556979944954E-4</v>
      </c>
      <c r="H59" s="7">
        <f>Standing!$H$108</f>
        <v>1.0199968455716159E-2</v>
      </c>
      <c r="I59" s="7">
        <f>Standing!$I$108</f>
        <v>7.1966591736785418E-4</v>
      </c>
      <c r="J59" s="7">
        <f>Standing!$J$108</f>
        <v>0</v>
      </c>
      <c r="K59" s="9"/>
      <c r="L59" s="9"/>
      <c r="M59" s="7">
        <f>Standing!$K$108</f>
        <v>1.6918811939123357E-3</v>
      </c>
      <c r="N59" s="7">
        <f>Standing!$L$108</f>
        <v>2.114846211764862E-2</v>
      </c>
      <c r="O59" s="7">
        <f>Standing!$M$108</f>
        <v>1.9568852424393895E-3</v>
      </c>
      <c r="P59" s="7">
        <f>Standing!$N$108</f>
        <v>5.1023159014251963E-3</v>
      </c>
      <c r="Q59" s="7">
        <f>Standing!$O$108</f>
        <v>3.5282586430052331E-3</v>
      </c>
      <c r="R59" s="7">
        <f>Standing!$P$108</f>
        <v>1.5155795235779982E-3</v>
      </c>
      <c r="S59" s="7">
        <f>Standing!$Q$108</f>
        <v>1.9987267118621609E-2</v>
      </c>
      <c r="T59" s="7">
        <f>Standing!$R$108</f>
        <v>7.0510781425692252E-3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4.2961567046790869E-2</v>
      </c>
      <c r="D60" s="7">
        <f>Standing!$D$109</f>
        <v>3.9752704512626188E-3</v>
      </c>
      <c r="E60" s="7">
        <f>Standing!$E$109</f>
        <v>1.030630916818717E-2</v>
      </c>
      <c r="F60" s="7">
        <f>Standing!$F$109</f>
        <v>1.7817068318909529E-3</v>
      </c>
      <c r="G60" s="7">
        <f>Standing!$G$109</f>
        <v>7.6969747202803879E-4</v>
      </c>
      <c r="H60" s="7">
        <f>Standing!$H$109</f>
        <v>1.0093208570941124E-2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1.5366827221410071E-3</v>
      </c>
      <c r="N60" s="7">
        <f>Standing!$L$109</f>
        <v>2.1046249312603661E-2</v>
      </c>
      <c r="O60" s="7">
        <f>Standing!$M$109</f>
        <v>1.9474274043862908E-3</v>
      </c>
      <c r="P60" s="7">
        <f>Standing!$N$109</f>
        <v>5.0489115541385429E-3</v>
      </c>
      <c r="Q60" s="7">
        <f>Standing!$O$109</f>
        <v>3.491329461525985E-3</v>
      </c>
      <c r="R60" s="7">
        <f>Standing!$P$109</f>
        <v>1.5082545638002212E-3</v>
      </c>
      <c r="S60" s="7">
        <f>Standing!$Q$109</f>
        <v>1.977806663493226E-2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3.7064382072792577E-2</v>
      </c>
      <c r="D61" s="7">
        <f>Standing!$D$110</f>
        <v>2.3350460558078964E-3</v>
      </c>
      <c r="E61" s="7">
        <f>Standing!$E$110</f>
        <v>4.8576905399028781E-3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1.4818567570548248E-3</v>
      </c>
      <c r="N61" s="7">
        <f>Standing!$L$110</f>
        <v>1.8157303826277893E-2</v>
      </c>
      <c r="O61" s="7">
        <f>Standing!$M$110</f>
        <v>1.7873519296262993E-3</v>
      </c>
      <c r="P61" s="7">
        <f>Standing!$N$110</f>
        <v>3.718300347193294E-3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0.21244906104002811</v>
      </c>
      <c r="D62" s="7">
        <f>Standing!$D$111</f>
        <v>1.9658092867773959E-2</v>
      </c>
      <c r="E62" s="7">
        <f>Standing!$E$111</f>
        <v>8.4619466059403931E-2</v>
      </c>
      <c r="F62" s="7">
        <f>Standing!$F$111</f>
        <v>1.46286200354228E-2</v>
      </c>
      <c r="G62" s="7">
        <f>Standing!$G$111</f>
        <v>3.8062276694689331E-3</v>
      </c>
      <c r="H62" s="7">
        <f>Standing!$H$111</f>
        <v>8.2869813641488696E-2</v>
      </c>
      <c r="I62" s="7">
        <f>Standing!$I$111</f>
        <v>5.8469377346929982E-3</v>
      </c>
      <c r="J62" s="7">
        <f>Standing!$J$111</f>
        <v>0</v>
      </c>
      <c r="K62" s="9"/>
      <c r="L62" s="9"/>
      <c r="M62" s="7">
        <f>Standing!$K$111</f>
        <v>8.8750330291314738E-2</v>
      </c>
      <c r="N62" s="7">
        <f>Standing!$L$111</f>
        <v>0.10407571725694248</v>
      </c>
      <c r="O62" s="7">
        <f>Standing!$M$111</f>
        <v>9.6302149094068291E-3</v>
      </c>
      <c r="P62" s="7">
        <f>Standing!$N$111</f>
        <v>4.1453850541484136E-2</v>
      </c>
      <c r="Q62" s="7">
        <f>Standing!$O$111</f>
        <v>2.8665396122961494E-2</v>
      </c>
      <c r="R62" s="7">
        <f>Standing!$P$111</f>
        <v>7.4584631780238875E-3</v>
      </c>
      <c r="S62" s="7">
        <f>Standing!$Q$111</f>
        <v>0.16238688467654996</v>
      </c>
      <c r="T62" s="7">
        <f>Standing!$R$111</f>
        <v>5.7286601834422982E-2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0.21514771055076803</v>
      </c>
      <c r="D63" s="7">
        <f>Standing!$D$112</f>
        <v>1.9907801209340614E-2</v>
      </c>
      <c r="E63" s="7">
        <f>Standing!$E$112</f>
        <v>8.3180435558006666E-2</v>
      </c>
      <c r="F63" s="7">
        <f>Standing!$F$112</f>
        <v>1.4379847130030723E-2</v>
      </c>
      <c r="G63" s="7">
        <f>Standing!$G$112</f>
        <v>3.8545765507852015E-3</v>
      </c>
      <c r="H63" s="7">
        <f>Standing!$H$112</f>
        <v>8.1460537560834961E-2</v>
      </c>
      <c r="I63" s="7">
        <f>Standing!$I$112</f>
        <v>5.7475052739151536E-3</v>
      </c>
      <c r="J63" s="7">
        <f>Standing!$J$112</f>
        <v>0</v>
      </c>
      <c r="K63" s="9"/>
      <c r="L63" s="9"/>
      <c r="M63" s="7">
        <f>Standing!$K$112</f>
        <v>8.8985069020367527E-2</v>
      </c>
      <c r="N63" s="7">
        <f>Standing!$L$112</f>
        <v>0.10539774655695638</v>
      </c>
      <c r="O63" s="7">
        <f>Standing!$M$112</f>
        <v>9.7525434084190909E-3</v>
      </c>
      <c r="P63" s="7">
        <f>Standing!$N$112</f>
        <v>4.0748890346064312E-2</v>
      </c>
      <c r="Q63" s="7">
        <f>Standing!$O$112</f>
        <v>2.8177915153433541E-2</v>
      </c>
      <c r="R63" s="7">
        <f>Standing!$P$112</f>
        <v>7.5532048441329875E-3</v>
      </c>
      <c r="S63" s="7">
        <f>Standing!$Q$112</f>
        <v>0.15962534893355218</v>
      </c>
      <c r="T63" s="7">
        <f>Standing!$R$112</f>
        <v>5.6312391393254967E-2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0.17306212730909509</v>
      </c>
      <c r="D64" s="7">
        <f>Standing!$D$113</f>
        <v>1.601358628690629E-2</v>
      </c>
      <c r="E64" s="7">
        <f>Standing!$E$113</f>
        <v>6.8487183269878585E-2</v>
      </c>
      <c r="F64" s="7">
        <f>Standing!$F$113</f>
        <v>1.1839745959258258E-2</v>
      </c>
      <c r="G64" s="7">
        <f>Standing!$G$113</f>
        <v>3.1005731645804861E-3</v>
      </c>
      <c r="H64" s="7">
        <f>Standing!$H$113</f>
        <v>5.3656874747198574E-2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7.3768743882715343E-2</v>
      </c>
      <c r="N64" s="7">
        <f>Standing!$L$113</f>
        <v>8.4780629020114892E-2</v>
      </c>
      <c r="O64" s="7">
        <f>Standing!$M$113</f>
        <v>7.8448239333554735E-3</v>
      </c>
      <c r="P64" s="7">
        <f>Standing!$N$113</f>
        <v>3.3550878911050151E-2</v>
      </c>
      <c r="Q64" s="7">
        <f>Standing!$O$113</f>
        <v>2.3200480092827942E-2</v>
      </c>
      <c r="R64" s="7">
        <f>Standing!$P$113</f>
        <v>6.0757035014721442E-3</v>
      </c>
      <c r="S64" s="7">
        <f>Standing!$Q$113</f>
        <v>0.10514290244904299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0.15335385978991631</v>
      </c>
      <c r="D65" s="7">
        <f>Standing!$D$114</f>
        <v>1.4189963479357359E-2</v>
      </c>
      <c r="E65" s="7">
        <f>Standing!$E$114</f>
        <v>6.0687881651985777E-2</v>
      </c>
      <c r="F65" s="7">
        <f>Standing!$F$114</f>
        <v>1.0491438941701365E-2</v>
      </c>
      <c r="G65" s="7">
        <f>Standing!$G$114</f>
        <v>2.7474807443006876E-3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6.5367979593035114E-2</v>
      </c>
      <c r="N65" s="7">
        <f>Standing!$L$114</f>
        <v>7.5125834275864292E-2</v>
      </c>
      <c r="O65" s="7">
        <f>Standing!$M$114</f>
        <v>6.9514575387352867E-3</v>
      </c>
      <c r="P65" s="7">
        <f>Standing!$N$114</f>
        <v>2.9730114036817613E-2</v>
      </c>
      <c r="Q65" s="7">
        <f>Standing!$O$114</f>
        <v>2.0558415792842854E-2</v>
      </c>
      <c r="R65" s="7">
        <f>Standing!$P$114</f>
        <v>5.3838040556716113E-3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0.14663773783181289</v>
      </c>
      <c r="D66" s="7">
        <f>Standing!$D$115</f>
        <v>9.2381378619586629E-3</v>
      </c>
      <c r="E66" s="7">
        <f>Standing!$E$115</f>
        <v>3.1607862448236095E-2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6.6494886521889451E-2</v>
      </c>
      <c r="N66" s="7">
        <f>Standing!$L$115</f>
        <v>7.1835703424954017E-2</v>
      </c>
      <c r="O66" s="7">
        <f>Standing!$M$115</f>
        <v>7.0712967278123828E-3</v>
      </c>
      <c r="P66" s="7">
        <f>Standing!$N$115</f>
        <v>2.4194115485517094E-2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0.16192977180455639</v>
      </c>
      <c r="D71" s="7">
        <f>Yard!$D$104</f>
        <v>1.4983499934563856E-2</v>
      </c>
      <c r="E71" s="7">
        <f>Yard!$E$104</f>
        <v>6.0744705427945259E-2</v>
      </c>
      <c r="F71" s="7">
        <f>Yard!$F$104</f>
        <v>1.0501262372008824E-2</v>
      </c>
      <c r="G71" s="7">
        <f>Yard!$G$104</f>
        <v>2.9011263920680078E-3</v>
      </c>
      <c r="H71" s="7">
        <f>Yard!$H$104</f>
        <v>5.9488704584676637E-2</v>
      </c>
      <c r="I71" s="7">
        <f>Yard!$I$104</f>
        <v>4.1972672115436135E-3</v>
      </c>
      <c r="J71" s="7">
        <f>Yard!$J$104</f>
        <v>9.0017120901916686E-3</v>
      </c>
      <c r="K71" s="9"/>
      <c r="L71" s="9"/>
      <c r="M71" s="7">
        <f>Yard!$K$104</f>
        <v>9.554486247547625E-2</v>
      </c>
      <c r="N71" s="7">
        <f>Yard!$L$104</f>
        <v>7.9327049332719418E-2</v>
      </c>
      <c r="O71" s="7">
        <f>Yard!$M$104</f>
        <v>7.3401995521894543E-3</v>
      </c>
      <c r="P71" s="7">
        <f>Yard!$N$104</f>
        <v>2.9757951181454911E-2</v>
      </c>
      <c r="Q71" s="7">
        <f>Yard!$O$104</f>
        <v>2.0577665217625763E-2</v>
      </c>
      <c r="R71" s="7">
        <f>Yard!$P$104</f>
        <v>5.6848791635870765E-3</v>
      </c>
      <c r="S71" s="7">
        <f>Yard!$Q$104</f>
        <v>0.11657061825601681</v>
      </c>
      <c r="T71" s="7">
        <f>Yard!$R$104</f>
        <v>4.1123608023679904E-2</v>
      </c>
      <c r="U71" s="7">
        <f>Yard!$S$104</f>
        <v>8.8196166906162235E-2</v>
      </c>
      <c r="V71" s="7">
        <f>Otex!$B$160</f>
        <v>0.70708319200719072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-0.14844852894726643</v>
      </c>
      <c r="D75" s="7">
        <f>Yard!$D$105</f>
        <v>-1.3736069031531115E-2</v>
      </c>
      <c r="E75" s="7">
        <f>Yard!$E$105</f>
        <v>-5.8746658013725944E-2</v>
      </c>
      <c r="F75" s="7">
        <f>Yard!$F$105</f>
        <v>-1.0155849220679615E-2</v>
      </c>
      <c r="G75" s="7">
        <f>Yard!$G$105</f>
        <v>-2.6595970610789688E-3</v>
      </c>
      <c r="H75" s="7">
        <f>Yard!$H$105</f>
        <v>-5.7531970223495758E-2</v>
      </c>
      <c r="I75" s="7">
        <f>Yard!$I$105</f>
        <v>-4.0592084484015294E-3</v>
      </c>
      <c r="J75" s="7">
        <f>Yard!$J$105</f>
        <v>0</v>
      </c>
      <c r="K75" s="9"/>
      <c r="L75" s="9"/>
      <c r="M75" s="7">
        <f>Yard!$K$105</f>
        <v>-6.3277053633566657E-2</v>
      </c>
      <c r="N75" s="7">
        <f>Yard!$L$105</f>
        <v>-7.2722783759509232E-2</v>
      </c>
      <c r="O75" s="7">
        <f>Yard!$M$105</f>
        <v>-6.7291012243077082E-3</v>
      </c>
      <c r="P75" s="7">
        <f>Yard!$N$105</f>
        <v>-2.8779136698913733E-2</v>
      </c>
      <c r="Q75" s="7">
        <f>Yard!$O$105</f>
        <v>-1.990081362226296E-2</v>
      </c>
      <c r="R75" s="7">
        <f>Yard!$P$105</f>
        <v>-5.211592282709075E-3</v>
      </c>
      <c r="S75" s="7">
        <f>Yard!$Q$105</f>
        <v>-0.11273631499057975</v>
      </c>
      <c r="T75" s="7">
        <f>Yard!$R$105</f>
        <v>-3.977094826352108E-2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-0.14557533161280323</v>
      </c>
      <c r="D77" s="7">
        <f>Yard!$D$106</f>
        <v>-1.3470209630920837E-2</v>
      </c>
      <c r="E77" s="7">
        <f>Yard!$E$106</f>
        <v>-5.7609625923137696E-2</v>
      </c>
      <c r="F77" s="7">
        <f>Yard!$F$106</f>
        <v>-9.9592843970535607E-3</v>
      </c>
      <c r="G77" s="7">
        <f>Yard!$G$106</f>
        <v>-2.6081209889290539E-3</v>
      </c>
      <c r="H77" s="7">
        <f>Yard!$H$106</f>
        <v>-5.6418448219170018E-2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-6.2052336466465359E-2</v>
      </c>
      <c r="N77" s="7">
        <f>Yard!$L$106</f>
        <v>-7.1315246009325192E-2</v>
      </c>
      <c r="O77" s="7">
        <f>Yard!$M$106</f>
        <v>-6.5988605554501397E-3</v>
      </c>
      <c r="P77" s="7">
        <f>Yard!$N$106</f>
        <v>-2.8222121149902496E-2</v>
      </c>
      <c r="Q77" s="7">
        <f>Yard!$O$106</f>
        <v>-1.9515636584412712E-2</v>
      </c>
      <c r="R77" s="7">
        <f>Yard!$P$106</f>
        <v>-5.1107227546566417E-3</v>
      </c>
      <c r="S77" s="7">
        <f>Yard!$Q$106</f>
        <v>-0.11055432179721368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-0.14282527130695982</v>
      </c>
      <c r="D79" s="7">
        <f>Yard!$D$107</f>
        <v>-8.4580762909583513E-3</v>
      </c>
      <c r="E79" s="7">
        <f>Yard!$E$107</f>
        <v>-3.6173647218744928E-2</v>
      </c>
      <c r="F79" s="7">
        <f>Yard!$F$107</f>
        <v>-3.517611760855559E-3</v>
      </c>
      <c r="G79" s="7">
        <f>Yard!$G$107</f>
        <v>-9.2118637229651669E-4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-6.0880107177954126E-2</v>
      </c>
      <c r="N79" s="7">
        <f>Yard!$L$107</f>
        <v>-6.9968031305577605E-2</v>
      </c>
      <c r="O79" s="7">
        <f>Yard!$M$107</f>
        <v>-6.4742016295436106E-3</v>
      </c>
      <c r="P79" s="7">
        <f>Yard!$N$107</f>
        <v>-2.7688977695848889E-2</v>
      </c>
      <c r="Q79" s="7">
        <f>Yard!$O$107</f>
        <v>-1.91469671338989E-2</v>
      </c>
      <c r="R79" s="7">
        <f>Yard!$P$107</f>
        <v>-5.0141762063778839E-3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4.5757638632042213E-2</v>
      </c>
      <c r="D100" s="7">
        <f>Standing!$D$125</f>
        <v>4.2339933404989174E-3</v>
      </c>
      <c r="E100" s="7">
        <f>Standing!$E$125</f>
        <v>1.0940854689440027E-2</v>
      </c>
      <c r="F100" s="7">
        <f>Standing!$F$125</f>
        <v>1.8914041126451338E-3</v>
      </c>
      <c r="G100" s="7">
        <f>Standing!$G$125</f>
        <v>8.1979176277943114E-4</v>
      </c>
      <c r="H100" s="7">
        <f>Standing!$H$125</f>
        <v>1.0714633776535665E-2</v>
      </c>
      <c r="I100" s="7">
        <f>Standing!$I$125</f>
        <v>7.5597848949521447E-4</v>
      </c>
      <c r="J100" s="7">
        <f>Standing!$J$125</f>
        <v>0</v>
      </c>
      <c r="K100" s="9"/>
      <c r="L100" s="9"/>
      <c r="M100" s="7">
        <f>Standing!$K$125</f>
        <v>1.3419190116705506E-3</v>
      </c>
      <c r="N100" s="7">
        <f>Standing!$L$125</f>
        <v>2.2416004275568457E-2</v>
      </c>
      <c r="O100" s="7">
        <f>Standing!$M$125</f>
        <v>2.0741719997082863E-3</v>
      </c>
      <c r="P100" s="7">
        <f>Standing!$N$125</f>
        <v>5.3597662123482511E-3</v>
      </c>
      <c r="Q100" s="7">
        <f>Standing!$O$125</f>
        <v>3.7062858961600079E-3</v>
      </c>
      <c r="R100" s="7">
        <f>Standing!$P$125</f>
        <v>1.6064164330955005E-3</v>
      </c>
      <c r="S100" s="7">
        <f>Standing!$Q$125</f>
        <v>2.0995775457502381E-2</v>
      </c>
      <c r="T100" s="7">
        <f>Standing!$R$125</f>
        <v>7.4068582030786386E-3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4.6338878334879527E-2</v>
      </c>
      <c r="D101" s="7">
        <f>Standing!$D$126</f>
        <v>4.2877759460838898E-3</v>
      </c>
      <c r="E101" s="7">
        <f>Standing!$E$126</f>
        <v>1.0754795566845155E-2</v>
      </c>
      <c r="F101" s="7">
        <f>Standing!$F$126</f>
        <v>1.8592390762142276E-3</v>
      </c>
      <c r="G101" s="7">
        <f>Standing!$G$126</f>
        <v>8.3020522673499318E-4</v>
      </c>
      <c r="H101" s="7">
        <f>Standing!$H$126</f>
        <v>1.0532421745028496E-2</v>
      </c>
      <c r="I101" s="7">
        <f>Standing!$I$126</f>
        <v>7.4312239201026759E-4</v>
      </c>
      <c r="J101" s="7">
        <f>Standing!$J$126</f>
        <v>0</v>
      </c>
      <c r="K101" s="9"/>
      <c r="L101" s="9"/>
      <c r="M101" s="7">
        <f>Standing!$K$126</f>
        <v>1.3454682983296243E-3</v>
      </c>
      <c r="N101" s="7">
        <f>Standing!$L$126</f>
        <v>2.2700745185577034E-2</v>
      </c>
      <c r="O101" s="7">
        <f>Standing!$M$126</f>
        <v>2.1005193190365111E-3</v>
      </c>
      <c r="P101" s="7">
        <f>Standing!$N$126</f>
        <v>5.2686185436249221E-3</v>
      </c>
      <c r="Q101" s="7">
        <f>Standing!$O$126</f>
        <v>3.6432571546677305E-3</v>
      </c>
      <c r="R101" s="7">
        <f>Standing!$P$126</f>
        <v>1.6268220536239946E-3</v>
      </c>
      <c r="S101" s="7">
        <f>Standing!$Q$126</f>
        <v>2.0638723319373508E-2</v>
      </c>
      <c r="T101" s="7">
        <f>Standing!$R$126</f>
        <v>7.2808978848432097E-3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3.7274414127959045E-2</v>
      </c>
      <c r="D102" s="7">
        <f>Standing!$D$127</f>
        <v>3.4490333397200852E-3</v>
      </c>
      <c r="E102" s="7">
        <f>Standing!$E$127</f>
        <v>8.8550348417321123E-3</v>
      </c>
      <c r="F102" s="7">
        <f>Standing!$F$127</f>
        <v>1.5308172709243141E-3</v>
      </c>
      <c r="G102" s="7">
        <f>Standing!$G$127</f>
        <v>6.6780670021577713E-4</v>
      </c>
      <c r="H102" s="7">
        <f>Standing!$H$127</f>
        <v>6.9375534618295242E-3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1.1153950589067143E-3</v>
      </c>
      <c r="N102" s="7">
        <f>Standing!$L$127</f>
        <v>1.8260195487372507E-2</v>
      </c>
      <c r="O102" s="7">
        <f>Standing!$M$127</f>
        <v>1.6896314670312568E-3</v>
      </c>
      <c r="P102" s="7">
        <f>Standing!$N$127</f>
        <v>4.3379532861990188E-3</v>
      </c>
      <c r="Q102" s="7">
        <f>Standing!$O$127</f>
        <v>2.9997008163899614E-3</v>
      </c>
      <c r="R102" s="7">
        <f>Standing!$P$127</f>
        <v>1.3085953117176418E-3</v>
      </c>
      <c r="S102" s="7">
        <f>Standing!$Q$127</f>
        <v>1.3594427746842379E-2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3.3029614086050242E-2</v>
      </c>
      <c r="D103" s="7">
        <f>Standing!$D$128</f>
        <v>3.0562583704146105E-3</v>
      </c>
      <c r="E103" s="7">
        <f>Standing!$E$128</f>
        <v>7.8466259063628419E-3</v>
      </c>
      <c r="F103" s="7">
        <f>Standing!$F$128</f>
        <v>1.356488220614703E-3</v>
      </c>
      <c r="G103" s="7">
        <f>Standing!$G$128</f>
        <v>5.9175705663635906E-4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9.8837417598851129E-4</v>
      </c>
      <c r="N103" s="7">
        <f>Standing!$L$128</f>
        <v>1.6180729441200047E-2</v>
      </c>
      <c r="O103" s="7">
        <f>Standing!$M$128</f>
        <v>1.4972166996939753E-3</v>
      </c>
      <c r="P103" s="7">
        <f>Standing!$N$128</f>
        <v>3.8439483575677157E-3</v>
      </c>
      <c r="Q103" s="7">
        <f>Standing!$O$128</f>
        <v>2.6580957114132734E-3</v>
      </c>
      <c r="R103" s="7">
        <f>Standing!$P$128</f>
        <v>1.1595728370798932E-3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3.1583084362345221E-2</v>
      </c>
      <c r="D104" s="7">
        <f>Standing!$D$129</f>
        <v>1.9897257810936922E-3</v>
      </c>
      <c r="E104" s="7">
        <f>Standing!$E$129</f>
        <v>4.0867314129256196E-3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1.0054131867420393E-3</v>
      </c>
      <c r="N104" s="7">
        <f>Standing!$L$129</f>
        <v>1.5472095485412779E-2</v>
      </c>
      <c r="O104" s="7">
        <f>Standing!$M$129</f>
        <v>1.5230278672317482E-3</v>
      </c>
      <c r="P104" s="7">
        <f>Standing!$N$129</f>
        <v>3.128172679330635E-3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3.3092453512073419E-2</v>
      </c>
      <c r="D109" s="7">
        <f>Yard!$D$124</f>
        <v>3.0620729561156436E-3</v>
      </c>
      <c r="E109" s="7">
        <f>Yard!$E$124</f>
        <v>7.8615542511775872E-3</v>
      </c>
      <c r="F109" s="7">
        <f>Yard!$F$124</f>
        <v>1.3590689634889175E-3</v>
      </c>
      <c r="G109" s="7">
        <f>Yard!$G$124</f>
        <v>5.9288288492146454E-4</v>
      </c>
      <c r="H109" s="7">
        <f>Yard!$H$124</f>
        <v>7.6990031498212095E-3</v>
      </c>
      <c r="I109" s="7">
        <f>Yard!$I$124</f>
        <v>5.4320855879990608E-4</v>
      </c>
      <c r="J109" s="7">
        <f>Yard!$J$124</f>
        <v>1.1649977961365966E-3</v>
      </c>
      <c r="K109" s="9"/>
      <c r="L109" s="9"/>
      <c r="M109" s="7">
        <f>Yard!$K$124</f>
        <v>9.9025457537051565E-4</v>
      </c>
      <c r="N109" s="7">
        <f>Yard!$L$124</f>
        <v>1.6211513565654919E-2</v>
      </c>
      <c r="O109" s="7">
        <f>Yard!$M$124</f>
        <v>1.50006518099309E-3</v>
      </c>
      <c r="P109" s="7">
        <f>Yard!$N$124</f>
        <v>3.8512615374257366E-3</v>
      </c>
      <c r="Q109" s="7">
        <f>Yard!$O$124</f>
        <v>2.6631527856008416E-3</v>
      </c>
      <c r="R109" s="7">
        <f>Yard!$P$124</f>
        <v>1.1617789449479517E-3</v>
      </c>
      <c r="S109" s="7">
        <f>Yard!$Q$124</f>
        <v>1.5086520430987087E-2</v>
      </c>
      <c r="T109" s="7">
        <f>Yard!$R$124</f>
        <v>5.3222000700260405E-3</v>
      </c>
      <c r="U109" s="7">
        <f>Yard!$S$124</f>
        <v>1.1414310860411742E-2</v>
      </c>
      <c r="V109" s="7">
        <f>Otex!$B$160</f>
        <v>0.70708319200719072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-3.1973095620071716E-2</v>
      </c>
      <c r="D113" s="7">
        <f>Yard!$D$125</f>
        <v>-2.9584978153947387E-3</v>
      </c>
      <c r="E113" s="7">
        <f>Yard!$E$125</f>
        <v>-7.5956358359339253E-3</v>
      </c>
      <c r="F113" s="7">
        <f>Yard!$F$125</f>
        <v>-1.3130982236795874E-3</v>
      </c>
      <c r="G113" s="7">
        <f>Yard!$G$125</f>
        <v>-5.7282852007881405E-4</v>
      </c>
      <c r="H113" s="7">
        <f>Yard!$H$125</f>
        <v>-7.4385830533435001E-3</v>
      </c>
      <c r="I113" s="7">
        <f>Yard!$I$125</f>
        <v>-5.2483443652233906E-4</v>
      </c>
      <c r="J113" s="7">
        <f>Yard!$J$125</f>
        <v>0</v>
      </c>
      <c r="K113" s="9"/>
      <c r="L113" s="9"/>
      <c r="M113" s="7">
        <f>Yard!$K$125</f>
        <v>-9.5675904523016603E-4</v>
      </c>
      <c r="N113" s="7">
        <f>Yard!$L$125</f>
        <v>-1.5663156350485371E-2</v>
      </c>
      <c r="O113" s="7">
        <f>Yard!$M$125</f>
        <v>-1.4493252200455295E-3</v>
      </c>
      <c r="P113" s="7">
        <f>Yard!$N$125</f>
        <v>-3.720991958154219E-3</v>
      </c>
      <c r="Q113" s="7">
        <f>Yard!$O$125</f>
        <v>-2.5730711877803287E-3</v>
      </c>
      <c r="R113" s="7">
        <f>Yard!$P$125</f>
        <v>-1.1224815737115024E-3</v>
      </c>
      <c r="S113" s="7">
        <f>Yard!$Q$125</f>
        <v>-1.4576216300738508E-2</v>
      </c>
      <c r="T113" s="7">
        <f>Yard!$R$125</f>
        <v>-5.1421757436634725E-3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-3.1354261511296146E-2</v>
      </c>
      <c r="D115" s="7">
        <f>Yard!$D$126</f>
        <v>-2.9012365673548408E-3</v>
      </c>
      <c r="E115" s="7">
        <f>Yard!$E$126</f>
        <v>-7.4486235294319771E-3</v>
      </c>
      <c r="F115" s="7">
        <f>Yard!$F$126</f>
        <v>-1.2876834193503053E-3</v>
      </c>
      <c r="G115" s="7">
        <f>Yard!$G$126</f>
        <v>-5.6174151646438551E-4</v>
      </c>
      <c r="H115" s="7">
        <f>Yard!$H$126</f>
        <v>-7.2946104781174961E-3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-9.3824112822571133E-4</v>
      </c>
      <c r="N115" s="7">
        <f>Yard!$L$126</f>
        <v>-1.535999848563727E-2</v>
      </c>
      <c r="O115" s="7">
        <f>Yard!$M$126</f>
        <v>-1.4212737641736807E-3</v>
      </c>
      <c r="P115" s="7">
        <f>Yard!$N$126</f>
        <v>-3.6489727589641371E-3</v>
      </c>
      <c r="Q115" s="7">
        <f>Yard!$O$126</f>
        <v>-2.5232698099523225E-3</v>
      </c>
      <c r="R115" s="7">
        <f>Yard!$P$126</f>
        <v>-1.1007561238977315E-3</v>
      </c>
      <c r="S115" s="7">
        <f>Yard!$Q$126</f>
        <v>-1.429409598524034E-2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-3.076194886432523E-2</v>
      </c>
      <c r="D117" s="7">
        <f>Yard!$D$127</f>
        <v>-1.8217147985935148E-3</v>
      </c>
      <c r="E117" s="7">
        <f>Yard!$E$127</f>
        <v>-4.6770635202249876E-3</v>
      </c>
      <c r="F117" s="7">
        <f>Yard!$F$127</f>
        <v>-4.5480881553150557E-4</v>
      </c>
      <c r="G117" s="7">
        <f>Yard!$G$127</f>
        <v>-1.9840668125317842E-4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-9.2051683623573313E-4</v>
      </c>
      <c r="N117" s="7">
        <f>Yard!$L$127</f>
        <v>-1.5069833100711227E-2</v>
      </c>
      <c r="O117" s="7">
        <f>Yard!$M$127</f>
        <v>-1.3944245135534823E-3</v>
      </c>
      <c r="P117" s="7">
        <f>Yard!$N$127</f>
        <v>-3.580040096882202E-3</v>
      </c>
      <c r="Q117" s="7">
        <f>Yard!$O$127</f>
        <v>-2.4756027768883739E-3</v>
      </c>
      <c r="R117" s="7">
        <f>Yard!$P$127</f>
        <v>-1.0799617647902649E-3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0.17898380309140846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1.7536314439727234</v>
      </c>
      <c r="V129" s="7">
        <f>Otex!$B$121</f>
        <v>2.036054453419911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0.17898380309140846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1.7536314439727234</v>
      </c>
      <c r="V130" s="7">
        <f>Otex!$B$122</f>
        <v>2.036054453419911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0.17898380309140846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1.7536314439727234</v>
      </c>
      <c r="V132" s="7">
        <f>Otex!$B$124</f>
        <v>4.976537749275975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0.17898380309140846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1.7536314439727234</v>
      </c>
      <c r="V133" s="7">
        <f>Otex!$B$125</f>
        <v>4.976537749275975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3.2479653798402741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31.822623727097014</v>
      </c>
      <c r="V135" s="7">
        <f>Otex!$B$127</f>
        <v>5.817506733135879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2.2428984408947503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21.975269067121701</v>
      </c>
      <c r="U136" s="7">
        <f>AggCap!$S$94</f>
        <v>0</v>
      </c>
      <c r="V136" s="7">
        <f>Otex!$B$128</f>
        <v>4.2959630102869539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5.589394074945587</v>
      </c>
      <c r="D137" s="7">
        <f>AggCap!$D$95</f>
        <v>0</v>
      </c>
      <c r="E137" s="7">
        <f>AggCap!$E$95</f>
        <v>3.4949026933842124</v>
      </c>
      <c r="F137" s="7">
        <f>AggCap!$F$95</f>
        <v>1.6992633812887357</v>
      </c>
      <c r="G137" s="7">
        <f>AggCap!$G$95</f>
        <v>0.60083597299444513</v>
      </c>
      <c r="H137" s="7">
        <f>AggCap!$H$95</f>
        <v>7.0264042744954001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2.7381631838422811</v>
      </c>
      <c r="O137" s="7">
        <f>AggCap!$M$95</f>
        <v>0</v>
      </c>
      <c r="P137" s="7">
        <f>AggCap!$N$95</f>
        <v>2.6751596857541089</v>
      </c>
      <c r="Q137" s="7">
        <f>AggCap!$O$95</f>
        <v>9.249383480984255</v>
      </c>
      <c r="R137" s="7">
        <f>AggCap!$P$95</f>
        <v>3.2704537651962871</v>
      </c>
      <c r="S137" s="7">
        <f>AggCap!$Q$95</f>
        <v>38.245929585057027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75.818886919721621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0.17898380309140846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1.7536314439727234</v>
      </c>
      <c r="V138" s="7">
        <f>Otex!$B$130</f>
        <v>2.036054453419911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0.17898380309140846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1.7536314439727234</v>
      </c>
      <c r="V139" s="7">
        <f>Otex!$B$131</f>
        <v>4.976537749275975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9.9721739548812032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7.5428674293526843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75.818886919721621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36.63003839265572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36.63003839265572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0.17937224275347355</v>
      </c>
      <c r="I174" s="7">
        <f>Standing!$I$36</f>
        <v>6.3278671003715592E-2</v>
      </c>
      <c r="J174" s="7">
        <f>Standing!$J$36</f>
        <v>0.14475478769367728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0.35148745264704778</v>
      </c>
      <c r="T174" s="7">
        <f>Standing!$R$36</f>
        <v>0.61998608415002043</v>
      </c>
      <c r="U174" s="7">
        <f>Standing!$S$36</f>
        <v>1.4182654686110723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0.87950260962993487</v>
      </c>
      <c r="I175" s="7">
        <f>Standing!$I$37</f>
        <v>6.2053922532675956E-2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1.7234223484629441</v>
      </c>
      <c r="T175" s="7">
        <f>Standing!$R$37</f>
        <v>0.60798635348905239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0.24710896351569259</v>
      </c>
      <c r="D176" s="7">
        <f>Standing!$D$38</f>
        <v>0</v>
      </c>
      <c r="E176" s="7">
        <f>Standing!$E$38</f>
        <v>0.15451080574575207</v>
      </c>
      <c r="F176" s="7">
        <f>Standing!$F$38</f>
        <v>7.5124996960340182E-2</v>
      </c>
      <c r="G176" s="7">
        <f>Standing!$G$38</f>
        <v>2.6563157390373373E-2</v>
      </c>
      <c r="H176" s="7">
        <f>Standing!$H$38</f>
        <v>0.31063966044113522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0.12105510136224952</v>
      </c>
      <c r="O176" s="7">
        <f>Standing!$M$38</f>
        <v>0</v>
      </c>
      <c r="P176" s="7">
        <f>Standing!$N$38</f>
        <v>0.11826969584213816</v>
      </c>
      <c r="Q176" s="7">
        <f>Standing!$O$38</f>
        <v>0.40891830751214986</v>
      </c>
      <c r="R176" s="7">
        <f>Standing!$P$38</f>
        <v>0.1445878442828378</v>
      </c>
      <c r="S176" s="7">
        <f>Standing!$Q$38</f>
        <v>1.6908652157523192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7.1494135083813901E-2</v>
      </c>
      <c r="D209" s="7">
        <f>Reactive!$D$21</f>
        <v>6.6154133141308061E-3</v>
      </c>
      <c r="E209" s="7">
        <f>Reactive!$E$21</f>
        <v>2.3029247535450929E-2</v>
      </c>
      <c r="F209" s="7">
        <f>Reactive!$F$21</f>
        <v>3.9811892887779551E-3</v>
      </c>
      <c r="G209" s="7">
        <f>Reactive!$G$21</f>
        <v>1.2808856571481417E-3</v>
      </c>
      <c r="H209" s="7">
        <f>Reactive!$H$21</f>
        <v>1.8042462713974486E-2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2.5291670105784467E-2</v>
      </c>
      <c r="N209" s="7">
        <f>Reactive!$L$21</f>
        <v>3.5023941043028313E-2</v>
      </c>
      <c r="O209" s="7">
        <f>Reactive!$M$21</f>
        <v>3.2407951451927939E-3</v>
      </c>
      <c r="P209" s="7">
        <f>Reactive!$N$21</f>
        <v>1.1281694743231397E-2</v>
      </c>
      <c r="Q209" s="7">
        <f>Reactive!$O$21</f>
        <v>7.8013078285557522E-3</v>
      </c>
      <c r="R209" s="7">
        <f>Reactive!$P$21</f>
        <v>2.5099493090573058E-3</v>
      </c>
      <c r="S209" s="7">
        <f>Reactive!$Q$21</f>
        <v>3.5354964410687369E-2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7.0110377630578813E-2</v>
      </c>
      <c r="D210" s="7">
        <f>Reactive!$D$22</f>
        <v>6.4873730564379527E-3</v>
      </c>
      <c r="E210" s="7">
        <f>Reactive!$E$22</f>
        <v>2.2583520163797041E-2</v>
      </c>
      <c r="F210" s="7">
        <f>Reactive!$F$22</f>
        <v>3.904134012220963E-3</v>
      </c>
      <c r="G210" s="7">
        <f>Reactive!$G$22</f>
        <v>1.2560943218485005E-3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2.4802153910188644E-2</v>
      </c>
      <c r="N210" s="7">
        <f>Reactive!$L$22</f>
        <v>3.4346058313163244E-2</v>
      </c>
      <c r="O210" s="7">
        <f>Reactive!$M$22</f>
        <v>3.1780700778664826E-3</v>
      </c>
      <c r="P210" s="7">
        <f>Reactive!$N$22</f>
        <v>1.1063339361104336E-2</v>
      </c>
      <c r="Q210" s="7">
        <f>Reactive!$O$22</f>
        <v>7.6503147738095122E-3</v>
      </c>
      <c r="R210" s="7">
        <f>Reactive!$P$22</f>
        <v>2.4613696450110352E-3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5.7305666919603732E-2</v>
      </c>
      <c r="D211" s="7">
        <f>Reactive!$D$23</f>
        <v>3.610241531971663E-3</v>
      </c>
      <c r="E211" s="7">
        <f>Reactive!$E$23</f>
        <v>1.0054234492039732E-2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2.1566357963272786E-2</v>
      </c>
      <c r="N211" s="7">
        <f>Reactive!$L$23</f>
        <v>2.8073216037521029E-2</v>
      </c>
      <c r="O211" s="7">
        <f>Reactive!$M$23</f>
        <v>2.7634453515538826E-3</v>
      </c>
      <c r="P211" s="7">
        <f>Reactive!$N$23</f>
        <v>7.6959747220253262E-3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5.4924832649685541E-2</v>
      </c>
      <c r="D219" s="7">
        <f>Reactive!$D$77</f>
        <v>7.2603451769889657E-3</v>
      </c>
      <c r="E219" s="7">
        <f>Reactive!$E$77</f>
        <v>2.5274352233827808E-2</v>
      </c>
      <c r="F219" s="7">
        <f>Reactive!$F$77</f>
        <v>4.3693125552287495E-3</v>
      </c>
      <c r="G219" s="7">
        <f>Reactive!$G$77</f>
        <v>3.2801026396439706E-3</v>
      </c>
      <c r="H219" s="7">
        <f>Reactive!$H$77</f>
        <v>1.7326233193665056E-2</v>
      </c>
      <c r="I219" s="7">
        <f>Reactive!$I$77</f>
        <v>1.2224645164329434E-3</v>
      </c>
      <c r="J219" s="7">
        <f>Reactive!$J$77</f>
        <v>2.6217710388178345E-3</v>
      </c>
      <c r="K219" s="9"/>
      <c r="L219" s="9"/>
      <c r="M219" s="7">
        <f>Reactive!$K$77</f>
        <v>1.9430135721800829E-2</v>
      </c>
      <c r="N219" s="7">
        <f>Reactive!$L$77</f>
        <v>2.6906879819800777E-2</v>
      </c>
      <c r="O219" s="7">
        <f>Reactive!$M$77</f>
        <v>3.5567379216881554E-3</v>
      </c>
      <c r="P219" s="7">
        <f>Reactive!$N$77</f>
        <v>1.2381539010165955E-2</v>
      </c>
      <c r="Q219" s="7">
        <f>Reactive!$O$77</f>
        <v>8.5618516905474583E-3</v>
      </c>
      <c r="R219" s="7">
        <f>Reactive!$P$77</f>
        <v>6.4274990574426007E-3</v>
      </c>
      <c r="S219" s="7">
        <f>Reactive!$Q$77</f>
        <v>3.3951482546717066E-2</v>
      </c>
      <c r="T219" s="7">
        <f>Reactive!$R$77</f>
        <v>1.1977353135483924E-2</v>
      </c>
      <c r="U219" s="7">
        <f>Reactive!$S$77</f>
        <v>2.568735300713185E-2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5.4924832649685541E-2</v>
      </c>
      <c r="D220" s="7">
        <f>Reactive!$D$78</f>
        <v>7.2603451769889657E-3</v>
      </c>
      <c r="E220" s="7">
        <f>Reactive!$E$78</f>
        <v>2.5274352233827808E-2</v>
      </c>
      <c r="F220" s="7">
        <f>Reactive!$F$78</f>
        <v>4.3693125552287495E-3</v>
      </c>
      <c r="G220" s="7">
        <f>Reactive!$G$78</f>
        <v>3.2801026396439706E-3</v>
      </c>
      <c r="H220" s="7">
        <f>Reactive!$H$78</f>
        <v>1.7326233193665056E-2</v>
      </c>
      <c r="I220" s="7">
        <f>Reactive!$I$78</f>
        <v>1.2224645164329434E-3</v>
      </c>
      <c r="J220" s="7">
        <f>Reactive!$J$78</f>
        <v>2.6217710388178345E-3</v>
      </c>
      <c r="K220" s="9"/>
      <c r="L220" s="9"/>
      <c r="M220" s="7">
        <f>Reactive!$K$78</f>
        <v>1.9430135721800829E-2</v>
      </c>
      <c r="N220" s="7">
        <f>Reactive!$L$78</f>
        <v>2.6906879819800777E-2</v>
      </c>
      <c r="O220" s="7">
        <f>Reactive!$M$78</f>
        <v>3.5567379216881554E-3</v>
      </c>
      <c r="P220" s="7">
        <f>Reactive!$N$78</f>
        <v>1.2381539010165955E-2</v>
      </c>
      <c r="Q220" s="7">
        <f>Reactive!$O$78</f>
        <v>8.5618516905474583E-3</v>
      </c>
      <c r="R220" s="7">
        <f>Reactive!$P$78</f>
        <v>6.4274990574426007E-3</v>
      </c>
      <c r="S220" s="7">
        <f>Reactive!$Q$78</f>
        <v>3.3951482546717066E-2</v>
      </c>
      <c r="T220" s="7">
        <f>Reactive!$R$78</f>
        <v>1.1977353135483924E-2</v>
      </c>
      <c r="U220" s="7">
        <f>Reactive!$S$78</f>
        <v>2.568735300713185E-2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5.386177137259486E-2</v>
      </c>
      <c r="D221" s="7">
        <f>Reactive!$D$79</f>
        <v>7.119822367111759E-3</v>
      </c>
      <c r="E221" s="7">
        <f>Reactive!$E$79</f>
        <v>2.4785171222850504E-2</v>
      </c>
      <c r="F221" s="7">
        <f>Reactive!$F$79</f>
        <v>4.2847452154501278E-3</v>
      </c>
      <c r="G221" s="7">
        <f>Reactive!$G$79</f>
        <v>3.2166167821024751E-3</v>
      </c>
      <c r="H221" s="7">
        <f>Reactive!$H$79</f>
        <v>1.6990886744755414E-2</v>
      </c>
      <c r="I221" s="7">
        <f>Reactive!$I$79</f>
        <v>1.1988039128890801E-3</v>
      </c>
      <c r="J221" s="7">
        <f>Reactive!$J$79</f>
        <v>0</v>
      </c>
      <c r="K221" s="9"/>
      <c r="L221" s="9"/>
      <c r="M221" s="7">
        <f>Reactive!$K$79</f>
        <v>1.9054068578798232E-2</v>
      </c>
      <c r="N221" s="7">
        <f>Reactive!$L$79</f>
        <v>2.6386101500707863E-2</v>
      </c>
      <c r="O221" s="7">
        <f>Reactive!$M$79</f>
        <v>3.487897832881288E-3</v>
      </c>
      <c r="P221" s="7">
        <f>Reactive!$N$79</f>
        <v>1.2141896319646614E-2</v>
      </c>
      <c r="Q221" s="7">
        <f>Reactive!$O$79</f>
        <v>8.3961384320207378E-3</v>
      </c>
      <c r="R221" s="7">
        <f>Reactive!$P$79</f>
        <v>6.3030958498791973E-3</v>
      </c>
      <c r="S221" s="7">
        <f>Reactive!$Q$79</f>
        <v>3.3294357078070928E-2</v>
      </c>
      <c r="T221" s="7">
        <f>Reactive!$R$79</f>
        <v>1.1745533397377784E-2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5.386177137259486E-2</v>
      </c>
      <c r="D222" s="7">
        <f>Reactive!$D$80</f>
        <v>7.119822367111759E-3</v>
      </c>
      <c r="E222" s="7">
        <f>Reactive!$E$80</f>
        <v>2.4785171222850504E-2</v>
      </c>
      <c r="F222" s="7">
        <f>Reactive!$F$80</f>
        <v>4.2847452154501278E-3</v>
      </c>
      <c r="G222" s="7">
        <f>Reactive!$G$80</f>
        <v>3.2166167821024751E-3</v>
      </c>
      <c r="H222" s="7">
        <f>Reactive!$H$80</f>
        <v>1.6990886744755414E-2</v>
      </c>
      <c r="I222" s="7">
        <f>Reactive!$I$80</f>
        <v>1.1988039128890801E-3</v>
      </c>
      <c r="J222" s="7">
        <f>Reactive!$J$80</f>
        <v>0</v>
      </c>
      <c r="K222" s="9"/>
      <c r="L222" s="9"/>
      <c r="M222" s="7">
        <f>Reactive!$K$80</f>
        <v>1.9054068578798232E-2</v>
      </c>
      <c r="N222" s="7">
        <f>Reactive!$L$80</f>
        <v>2.6386101500707863E-2</v>
      </c>
      <c r="O222" s="7">
        <f>Reactive!$M$80</f>
        <v>3.487897832881288E-3</v>
      </c>
      <c r="P222" s="7">
        <f>Reactive!$N$80</f>
        <v>1.2141896319646614E-2</v>
      </c>
      <c r="Q222" s="7">
        <f>Reactive!$O$80</f>
        <v>8.3961384320207378E-3</v>
      </c>
      <c r="R222" s="7">
        <f>Reactive!$P$80</f>
        <v>6.3030958498791973E-3</v>
      </c>
      <c r="S222" s="7">
        <f>Reactive!$Q$80</f>
        <v>3.3294357078070928E-2</v>
      </c>
      <c r="T222" s="7">
        <f>Reactive!$R$80</f>
        <v>1.1745533397377784E-2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5.2844269864522342E-2</v>
      </c>
      <c r="D223" s="7">
        <f>Reactive!$D$81</f>
        <v>4.4706060565581759E-3</v>
      </c>
      <c r="E223" s="7">
        <f>Reactive!$E$81</f>
        <v>1.5562851271899934E-2</v>
      </c>
      <c r="F223" s="7">
        <f>Reactive!$F$81</f>
        <v>1.5133687884840408E-3</v>
      </c>
      <c r="G223" s="7">
        <f>Reactive!$G$81</f>
        <v>1.1361066289297351E-3</v>
      </c>
      <c r="H223" s="7">
        <f>Reactive!$H$81</f>
        <v>6.0011684231447929E-3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1.8694118599067177E-2</v>
      </c>
      <c r="N223" s="7">
        <f>Reactive!$L$81</f>
        <v>2.5887642252433216E-2</v>
      </c>
      <c r="O223" s="7">
        <f>Reactive!$M$81</f>
        <v>3.4220080335947145E-3</v>
      </c>
      <c r="P223" s="7">
        <f>Reactive!$N$81</f>
        <v>1.1912524030149533E-2</v>
      </c>
      <c r="Q223" s="7">
        <f>Reactive!$O$81</f>
        <v>8.2375271702880143E-3</v>
      </c>
      <c r="R223" s="7">
        <f>Reactive!$P$81</f>
        <v>6.1840242083542243E-3</v>
      </c>
      <c r="S223" s="7">
        <f>Reactive!$Q$81</f>
        <v>3.2665394129509633E-2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5.2844269864522342E-2</v>
      </c>
      <c r="D224" s="7">
        <f>Reactive!$D$82</f>
        <v>4.4706060565581759E-3</v>
      </c>
      <c r="E224" s="7">
        <f>Reactive!$E$82</f>
        <v>1.5562851271899934E-2</v>
      </c>
      <c r="F224" s="7">
        <f>Reactive!$F$82</f>
        <v>1.5133687884840408E-3</v>
      </c>
      <c r="G224" s="7">
        <f>Reactive!$G$82</f>
        <v>1.1361066289297351E-3</v>
      </c>
      <c r="H224" s="7">
        <f>Reactive!$H$82</f>
        <v>6.0011684231447929E-3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1.8694118599067177E-2</v>
      </c>
      <c r="N224" s="7">
        <f>Reactive!$L$82</f>
        <v>2.5887642252433216E-2</v>
      </c>
      <c r="O224" s="7">
        <f>Reactive!$M$82</f>
        <v>3.4220080335947145E-3</v>
      </c>
      <c r="P224" s="7">
        <f>Reactive!$N$82</f>
        <v>1.1912524030149533E-2</v>
      </c>
      <c r="Q224" s="7">
        <f>Reactive!$O$82</f>
        <v>8.2375271702880143E-3</v>
      </c>
      <c r="R224" s="7">
        <f>Reactive!$P$82</f>
        <v>6.1840242083542243E-3</v>
      </c>
      <c r="S224" s="7">
        <f>Reactive!$Q$82</f>
        <v>3.2665394129509633E-2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1.5793775899275224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3.9686697004840426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1.6861877665416045</v>
      </c>
      <c r="C239" s="6">
        <f t="shared" si="1"/>
        <v>0.15507454465005385</v>
      </c>
      <c r="D239" s="6">
        <f t="shared" si="2"/>
        <v>0</v>
      </c>
      <c r="E239" s="6">
        <f t="shared" si="3"/>
        <v>3.9686697004840426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0.19015165669947659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1.2421736576415257</v>
      </c>
      <c r="C241" s="6">
        <f t="shared" si="1"/>
        <v>0</v>
      </c>
      <c r="D241" s="6">
        <f t="shared" si="2"/>
        <v>0</v>
      </c>
      <c r="E241" s="6">
        <f t="shared" si="3"/>
        <v>6.909152996340107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1.5755236387597744</v>
      </c>
      <c r="C242" s="6">
        <f t="shared" si="1"/>
        <v>0.18859415842128491</v>
      </c>
      <c r="D242" s="6">
        <f t="shared" si="2"/>
        <v>0</v>
      </c>
      <c r="E242" s="6">
        <f t="shared" si="3"/>
        <v>6.909152996340107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0.19534609063240785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1.4684796831814966</v>
      </c>
      <c r="C244" s="6">
        <f t="shared" si="1"/>
        <v>0.13305546361325768</v>
      </c>
      <c r="D244" s="6">
        <f t="shared" si="2"/>
        <v>0</v>
      </c>
      <c r="E244" s="6">
        <f t="shared" si="3"/>
        <v>40.88809584007317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1.3667218263646936</v>
      </c>
      <c r="C245" s="6">
        <f t="shared" si="1"/>
        <v>0.12424468119462874</v>
      </c>
      <c r="D245" s="6">
        <f t="shared" si="2"/>
        <v>0</v>
      </c>
      <c r="E245" s="6">
        <f t="shared" si="3"/>
        <v>28.514130518303404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0.75000480869237751</v>
      </c>
      <c r="C246" s="6">
        <f t="shared" si="1"/>
        <v>6.9401931528655661E-2</v>
      </c>
      <c r="D246" s="6">
        <f t="shared" si="2"/>
        <v>0</v>
      </c>
      <c r="E246" s="6">
        <f t="shared" si="3"/>
        <v>150.40877701766397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9.327036269228568</v>
      </c>
      <c r="C247" s="6">
        <f t="shared" si="1"/>
        <v>0.92358567785938583</v>
      </c>
      <c r="D247" s="6">
        <f t="shared" si="2"/>
        <v>0.14002149229256869</v>
      </c>
      <c r="E247" s="6">
        <f t="shared" si="3"/>
        <v>3.9686697004840426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9.3110297419727814</v>
      </c>
      <c r="C248" s="6">
        <f t="shared" si="1"/>
        <v>0.92023152348986237</v>
      </c>
      <c r="D248" s="6">
        <f t="shared" si="2"/>
        <v>0.1399514900468731</v>
      </c>
      <c r="E248" s="6">
        <f t="shared" si="3"/>
        <v>6.909152996340107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6.786552632457056</v>
      </c>
      <c r="C249" s="6">
        <f t="shared" si="1"/>
        <v>0.66052425252749625</v>
      </c>
      <c r="D249" s="6">
        <f t="shared" si="2"/>
        <v>0.10202055891684034</v>
      </c>
      <c r="E249" s="6">
        <f t="shared" si="3"/>
        <v>9.9721739548812032</v>
      </c>
      <c r="F249" s="6">
        <f t="shared" si="4"/>
        <v>2.7771447068590067</v>
      </c>
      <c r="G249" s="6">
        <f t="shared" si="5"/>
        <v>0.24494765617883363</v>
      </c>
      <c r="H249" s="10"/>
    </row>
    <row r="250" spans="1:8" x14ac:dyDescent="0.25">
      <c r="A250" s="11" t="s">
        <v>180</v>
      </c>
      <c r="B250" s="6">
        <f t="shared" si="0"/>
        <v>4.7681542703823805</v>
      </c>
      <c r="C250" s="6">
        <f t="shared" si="1"/>
        <v>0.44458822990022828</v>
      </c>
      <c r="D250" s="6">
        <f t="shared" si="2"/>
        <v>7.2208680863022165E-2</v>
      </c>
      <c r="E250" s="6">
        <f t="shared" si="3"/>
        <v>7.5428674293526843</v>
      </c>
      <c r="F250" s="6">
        <f t="shared" si="4"/>
        <v>3.2729652341146069</v>
      </c>
      <c r="G250" s="6">
        <f t="shared" si="5"/>
        <v>0.18784280526602654</v>
      </c>
      <c r="H250" s="10"/>
    </row>
    <row r="251" spans="1:8" x14ac:dyDescent="0.25">
      <c r="A251" s="11" t="s">
        <v>193</v>
      </c>
      <c r="B251" s="6">
        <f t="shared" si="0"/>
        <v>3.9267434081405903</v>
      </c>
      <c r="C251" s="6">
        <f t="shared" si="1"/>
        <v>0.35707974030218059</v>
      </c>
      <c r="D251" s="6">
        <f t="shared" si="2"/>
        <v>5.8788250775081735E-2</v>
      </c>
      <c r="E251" s="6">
        <f t="shared" si="3"/>
        <v>75.818886919721621</v>
      </c>
      <c r="F251" s="6">
        <f t="shared" si="4"/>
        <v>3.2976437488049881</v>
      </c>
      <c r="G251" s="6">
        <f t="shared" si="5"/>
        <v>0.13106913701798817</v>
      </c>
      <c r="H251" s="10"/>
    </row>
    <row r="252" spans="1:8" x14ac:dyDescent="0.25">
      <c r="A252" s="11" t="s">
        <v>213</v>
      </c>
      <c r="B252" s="6">
        <f t="shared" si="0"/>
        <v>1.66753658441182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1.961453592312864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2.7989658732717144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1.411480437256083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24.065706445903754</v>
      </c>
      <c r="C256" s="6">
        <f t="shared" si="1"/>
        <v>1.5149542419336568</v>
      </c>
      <c r="D256" s="6">
        <f t="shared" si="2"/>
        <v>0.82065949203114341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-0.8103853947413806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-0.74513440582887824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-0.8103853947413806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0.26516024591506948</v>
      </c>
      <c r="H259" s="10"/>
    </row>
    <row r="260" spans="1:8" x14ac:dyDescent="0.25">
      <c r="A260" s="11" t="s">
        <v>184</v>
      </c>
      <c r="B260" s="6">
        <f t="shared" si="0"/>
        <v>-6.510731566734548</v>
      </c>
      <c r="C260" s="6">
        <f t="shared" si="1"/>
        <v>-0.64446562542154961</v>
      </c>
      <c r="D260" s="6">
        <f t="shared" si="2"/>
        <v>-9.7580750884833714E-2</v>
      </c>
      <c r="E260" s="6">
        <f t="shared" si="3"/>
        <v>0</v>
      </c>
      <c r="F260" s="6">
        <f t="shared" si="4"/>
        <v>0</v>
      </c>
      <c r="G260" s="6">
        <f t="shared" si="5"/>
        <v>0.26516024591506948</v>
      </c>
      <c r="H260" s="10"/>
    </row>
    <row r="261" spans="1:8" x14ac:dyDescent="0.25">
      <c r="A261" s="11" t="s">
        <v>185</v>
      </c>
      <c r="B261" s="6">
        <f t="shared" si="0"/>
        <v>-0.74513440582887824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0.23226690660713684</v>
      </c>
      <c r="H261" s="10"/>
    </row>
    <row r="262" spans="1:8" x14ac:dyDescent="0.25">
      <c r="A262" s="11" t="s">
        <v>186</v>
      </c>
      <c r="B262" s="6">
        <f t="shared" si="0"/>
        <v>-6.0042629430079915</v>
      </c>
      <c r="C262" s="6">
        <f t="shared" si="1"/>
        <v>-0.58901026608944052</v>
      </c>
      <c r="D262" s="6">
        <f t="shared" si="2"/>
        <v>-9.0134765078106346E-2</v>
      </c>
      <c r="E262" s="6">
        <f t="shared" si="3"/>
        <v>0</v>
      </c>
      <c r="F262" s="6">
        <f t="shared" si="4"/>
        <v>0</v>
      </c>
      <c r="G262" s="6">
        <f t="shared" si="5"/>
        <v>0.23226690660713684</v>
      </c>
      <c r="H262" s="10"/>
    </row>
    <row r="263" spans="1:8" x14ac:dyDescent="0.25">
      <c r="A263" s="11" t="s">
        <v>194</v>
      </c>
      <c r="B263" s="6">
        <f t="shared" si="0"/>
        <v>-0.50240778701730426</v>
      </c>
      <c r="C263" s="6">
        <f t="shared" si="1"/>
        <v>0</v>
      </c>
      <c r="D263" s="6">
        <f t="shared" si="2"/>
        <v>0</v>
      </c>
      <c r="E263" s="6">
        <f t="shared" si="3"/>
        <v>36.63003839265572</v>
      </c>
      <c r="F263" s="6">
        <f t="shared" si="4"/>
        <v>0</v>
      </c>
      <c r="G263" s="6">
        <f t="shared" si="5"/>
        <v>0.18853160945693559</v>
      </c>
      <c r="H263" s="10"/>
    </row>
    <row r="264" spans="1:8" x14ac:dyDescent="0.25">
      <c r="A264" s="11" t="s">
        <v>195</v>
      </c>
      <c r="B264" s="6">
        <f t="shared" si="0"/>
        <v>-4.1297843396646474</v>
      </c>
      <c r="C264" s="6">
        <f t="shared" si="1"/>
        <v>-0.38106825409901618</v>
      </c>
      <c r="D264" s="6">
        <f t="shared" si="2"/>
        <v>-6.2434321768989706E-2</v>
      </c>
      <c r="E264" s="6">
        <f t="shared" si="3"/>
        <v>36.63003839265572</v>
      </c>
      <c r="F264" s="6">
        <f t="shared" si="4"/>
        <v>0</v>
      </c>
      <c r="G264" s="6">
        <f t="shared" si="5"/>
        <v>0.18853160945693559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WPD South Wales in April 15 (DCP179)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65345579.917136185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4084512.2532067662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6870.453360474412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11852318.061347967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3778130.9566048924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4419.137545518457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6425019.0641436353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7654.0398947580998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12920.692842290748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0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18432028.080008224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205107.22441404581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19645353.848958544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128213.04549702062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118664.70834852097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10587.658849969421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0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2883823.649781507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-4880.9308699074254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-76333.085134595196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-14861.291978305437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-280.69958201979671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0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-218722.51532992197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-567961.34808590426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204580020.66796848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132058162.92095967</v>
      </c>
      <c r="C69" s="17">
        <f>B$58-B69</f>
        <v>72521857.747008815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WPD South Wales in April 15 (DCP179)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0.16601852817231069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0.16601852817231069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2.4073086547497499E-2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2.6586306000849019E-2</v>
      </c>
      <c r="C35" s="6">
        <f>SUMPRODUCT(Aggreg!$B54:$W54,$B$19:$W$19)</f>
        <v>6.9035962530569197E-4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1.9101513873465449E-3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1.8933378666464561E-2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2.4887399052364898E-2</v>
      </c>
      <c r="C38" s="6">
        <f>SUMPRODUCT(Aggreg!$B57:$W57,$B$19:$W$19)</f>
        <v>1.11417067695487E-3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2.0068736254304029E-3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2.3221384570991935E-2</v>
      </c>
      <c r="C40" s="6">
        <f>SUMPRODUCT(Aggreg!$B59:$W59,$B$19:$W$19)</f>
        <v>2.8088362565573778E-4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2.3067318371397732E-2</v>
      </c>
      <c r="C41" s="6">
        <f>SUMPRODUCT(Aggreg!$B60:$W60,$B$19:$W$19)</f>
        <v>2.5511780379766988E-4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2.1426766189439502E-2</v>
      </c>
      <c r="C42" s="6">
        <f>SUMPRODUCT(Aggreg!$B61:$W61,$B$19:$W$19)</f>
        <v>2.4601567776843538E-4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0.14608937074358136</v>
      </c>
      <c r="C43" s="6">
        <f>SUMPRODUCT(Aggreg!$B62:$W62,$B$19:$W$19)</f>
        <v>1.4734199209770515E-2</v>
      </c>
      <c r="D43" s="6">
        <f>SUMPRODUCT(Aggreg!$B100:$W100,$B$19:$W$19)</f>
        <v>2.2278341924398664E-4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0.14647576742631938</v>
      </c>
      <c r="C44" s="6">
        <f>SUMPRODUCT(Aggreg!$B63:$W63,$B$19:$W$19)</f>
        <v>1.4773170188072898E-2</v>
      </c>
      <c r="D44" s="6">
        <f>SUMPRODUCT(Aggreg!$B101:$W101,$B$19:$W$19)</f>
        <v>2.2337266659118766E-4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0.12142861146540362</v>
      </c>
      <c r="C45" s="6">
        <f>SUMPRODUCT(Aggreg!$B64:$W64,$B$19:$W$19)</f>
        <v>1.2246978284528549E-2</v>
      </c>
      <c r="D45" s="6">
        <f>SUMPRODUCT(Aggreg!$B102:$W102,$B$19:$W$19)</f>
        <v>1.851762460103605E-4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4.1988858459819671E-3</v>
      </c>
      <c r="H45" s="10"/>
    </row>
    <row r="46" spans="1:8" x14ac:dyDescent="0.25">
      <c r="A46" s="11" t="s">
        <v>180</v>
      </c>
      <c r="B46" s="6">
        <f>SUMPRODUCT(Aggreg!$B27:$W27,$B$19:$W$19)</f>
        <v>0.10760035454719097</v>
      </c>
      <c r="C46" s="6">
        <f>SUMPRODUCT(Aggreg!$B65:$W65,$B$19:$W$19)</f>
        <v>1.0852295761633331E-2</v>
      </c>
      <c r="D46" s="6">
        <f>SUMPRODUCT(Aggreg!$B103:$W103,$B$19:$W$19)</f>
        <v>1.6408842598113302E-4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4.1176170876726387E-3</v>
      </c>
      <c r="H46" s="10"/>
    </row>
    <row r="47" spans="1:8" x14ac:dyDescent="0.25">
      <c r="A47" s="11" t="s">
        <v>193</v>
      </c>
      <c r="B47" s="6">
        <f>SUMPRODUCT(Aggreg!$B28:$W28,$B$19:$W$19)</f>
        <v>0.10945532369020748</v>
      </c>
      <c r="C47" s="6">
        <f>SUMPRODUCT(Aggreg!$B66:$W66,$B$19:$W$19)</f>
        <v>1.1039383191348907E-2</v>
      </c>
      <c r="D47" s="6">
        <f>SUMPRODUCT(Aggreg!$B104:$W104,$B$19:$W$19)</f>
        <v>1.6691721746794593E-4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3.5804150070997401E-3</v>
      </c>
      <c r="H47" s="10"/>
    </row>
    <row r="48" spans="1:8" x14ac:dyDescent="0.25">
      <c r="A48" s="11" t="s">
        <v>213</v>
      </c>
      <c r="B48" s="6">
        <f>SUMPRODUCT(Aggreg!$B29:$W29,$B$19:$W$19)</f>
        <v>1.2870912591451927E-2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1.3321330627312116E-2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2.2904987501475401E-2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1.2542347888345922E-2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0.23387788956960429</v>
      </c>
      <c r="C52" s="6">
        <f>SUMPRODUCT(Aggreg!$B71:$W71,$B$19:$W$19)</f>
        <v>1.5862217442604406E-2</v>
      </c>
      <c r="D52" s="6">
        <f>SUMPRODUCT(Aggreg!$B109:$W109,$B$19:$W$19)</f>
        <v>1.6440060711890952E-4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-1.2352003642987251E-2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-1.2112932604735884E-2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-1.2352003642987251E-2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3.2257625347216112E-3</v>
      </c>
      <c r="H55" s="10"/>
    </row>
    <row r="56" spans="1:8" x14ac:dyDescent="0.25">
      <c r="A56" s="11" t="s">
        <v>184</v>
      </c>
      <c r="B56" s="6">
        <f>SUMPRODUCT(Aggreg!$B37:$W37,$B$19:$W$19)</f>
        <v>-0.10415854135407361</v>
      </c>
      <c r="C56" s="6">
        <f>SUMPRODUCT(Aggreg!$B75:$W75,$B$19:$W$19)</f>
        <v>-1.0505163311325101E-2</v>
      </c>
      <c r="D56" s="6">
        <f>SUMPRODUCT(Aggreg!$B113:$W113,$B$19:$W$19)</f>
        <v>-1.588397285046574E-4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3.2257625347216112E-3</v>
      </c>
      <c r="H56" s="10"/>
    </row>
    <row r="57" spans="1:8" x14ac:dyDescent="0.25">
      <c r="A57" s="11" t="s">
        <v>185</v>
      </c>
      <c r="B57" s="6">
        <f>SUMPRODUCT(Aggreg!$B38:$W38,$B$19:$W$19)</f>
        <v>-1.2112932604735884E-2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3.1633284211463543E-3</v>
      </c>
      <c r="H57" s="10"/>
    </row>
    <row r="58" spans="1:8" x14ac:dyDescent="0.25">
      <c r="A58" s="11" t="s">
        <v>186</v>
      </c>
      <c r="B58" s="6">
        <f>SUMPRODUCT(Aggreg!$B39:$W39,$B$19:$W$19)</f>
        <v>-0.10214256958593027</v>
      </c>
      <c r="C58" s="6">
        <f>SUMPRODUCT(Aggreg!$B77:$W77,$B$19:$W$19)</f>
        <v>-1.0301837569815581E-2</v>
      </c>
      <c r="D58" s="6">
        <f>SUMPRODUCT(Aggreg!$B115:$W115,$B$19:$W$19)</f>
        <v>-1.5576541117876084E-4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3.1633284211463543E-3</v>
      </c>
      <c r="H58" s="10"/>
    </row>
    <row r="59" spans="1:8" x14ac:dyDescent="0.25">
      <c r="A59" s="11" t="s">
        <v>194</v>
      </c>
      <c r="B59" s="6">
        <f>SUMPRODUCT(Aggreg!$B40:$W40,$B$19:$W$19)</f>
        <v>-1.1884107468123864E-2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3.1035700552957514E-3</v>
      </c>
      <c r="H59" s="10"/>
    </row>
    <row r="60" spans="1:8" x14ac:dyDescent="0.25">
      <c r="A60" s="11" t="s">
        <v>195</v>
      </c>
      <c r="B60" s="6">
        <f>SUMPRODUCT(Aggreg!$B41:$W41,$B$19:$W$19)</f>
        <v>-0.1002129966078502</v>
      </c>
      <c r="C60" s="6">
        <f>SUMPRODUCT(Aggreg!$B79:$W79,$B$19:$W$19)</f>
        <v>-1.0107225788656471E-2</v>
      </c>
      <c r="D60" s="6">
        <f>SUMPRODUCT(Aggreg!$B117:$W117,$B$19:$W$19)</f>
        <v>-1.5282285030968838E-4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3.1035700552957514E-3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-65.607606519892045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-63.423168547287354</v>
      </c>
      <c r="C81" s="6">
        <f>IF(C35,0-Aggreg!C239/C35,0)</f>
        <v>-224.62864131341209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-99.547950994409192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-65.607606519892059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-63.306078527722327</v>
      </c>
      <c r="C84" s="6">
        <f>IF(C38,0-Aggreg!C242/C38,0)</f>
        <v>-169.26864287680763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-97.338511083632909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-63.238248291874712</v>
      </c>
      <c r="C86" s="6">
        <f>IF(C40,0-Aggreg!C244/C40,0)</f>
        <v>-473.70316907093684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-59.24927225434913</v>
      </c>
      <c r="C87" s="6">
        <f>IF(C41,0-Aggreg!C245/C41,0)</f>
        <v>-487.00905756136621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-35.00317323022027</v>
      </c>
      <c r="C88" s="6">
        <f>IF(C42,0-Aggreg!C246/C42,0)</f>
        <v>-282.10369419619224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-63.844728892696423</v>
      </c>
      <c r="C89" s="6">
        <f>IF(C43,0-Aggreg!C247/C43,0)</f>
        <v>-62.683126833722959</v>
      </c>
      <c r="D89" s="6">
        <f>IF(D43,0-Aggreg!D247/D43,0)</f>
        <v>-628.50948588422898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-63.567031636522678</v>
      </c>
      <c r="C90" s="6">
        <f>IF(C44,0-Aggreg!C248/C44,0)</f>
        <v>-62.29072783801071</v>
      </c>
      <c r="D90" s="6">
        <f>IF(D44,0-Aggreg!D248/D44,0)</f>
        <v>-626.53811758897791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-55.889238545650514</v>
      </c>
      <c r="C91" s="6">
        <f>IF(C45,0-Aggreg!C249/C45,0)</f>
        <v>-53.933650993888683</v>
      </c>
      <c r="D91" s="6">
        <f>IF(D45,0-Aggreg!D249/D45,0)</f>
        <v>-550.93761276018279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-58.336345679230831</v>
      </c>
      <c r="H91" s="10"/>
    </row>
    <row r="92" spans="1:8" x14ac:dyDescent="0.25">
      <c r="A92" s="11" t="s">
        <v>180</v>
      </c>
      <c r="B92" s="6">
        <f>IF(B46,0-Aggreg!B250/B46,0)</f>
        <v>-44.313555382302951</v>
      </c>
      <c r="C92" s="6">
        <f>IF(C46,0-Aggreg!C250/C46,0)</f>
        <v>-40.967205434264287</v>
      </c>
      <c r="D92" s="6">
        <f>IF(D46,0-Aggreg!D250/D46,0)</f>
        <v>-440.05956197864168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-45.61929904273812</v>
      </c>
      <c r="H92" s="10"/>
    </row>
    <row r="93" spans="1:8" x14ac:dyDescent="0.25">
      <c r="A93" s="11" t="s">
        <v>193</v>
      </c>
      <c r="B93" s="6">
        <f>IF(B47,0-Aggreg!B251/B47,0)</f>
        <v>-35.875307620984174</v>
      </c>
      <c r="C93" s="6">
        <f>IF(C47,0-Aggreg!C251/C47,0)</f>
        <v>-32.345986556749722</v>
      </c>
      <c r="D93" s="6">
        <f>IF(D47,0-Aggreg!D251/D47,0)</f>
        <v>-352.20004063613857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-36.607247137017978</v>
      </c>
      <c r="H93" s="10"/>
    </row>
    <row r="94" spans="1:8" x14ac:dyDescent="0.25">
      <c r="A94" s="11" t="s">
        <v>213</v>
      </c>
      <c r="B94" s="6">
        <f>IF(B48,0-Aggreg!B252/B48,0)</f>
        <v>-129.55853538460789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-147.24156671641984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-122.19896968253843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-112.53717803247987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-102.89859588775522</v>
      </c>
      <c r="C98" s="6">
        <f>IF(C52,0-Aggreg!C256/C52,0)</f>
        <v>-95.507090822285278</v>
      </c>
      <c r="D98" s="6">
        <f>IF(D52,0-Aggreg!D256/D52,0)</f>
        <v>-4991.8276240766409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-65.607606519892045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-61.515607338354002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-65.607606519892045</v>
      </c>
      <c r="C101" s="9"/>
      <c r="D101" s="9"/>
      <c r="E101" s="6">
        <f>IF(E55,0-Aggreg!E259/E55,0)</f>
        <v>0</v>
      </c>
      <c r="F101" s="9"/>
      <c r="G101" s="6">
        <f>IF(G55,0-Aggreg!G259/G55,0)</f>
        <v>-82.20079533472331</v>
      </c>
      <c r="H101" s="10"/>
    </row>
    <row r="102" spans="1:8" x14ac:dyDescent="0.25">
      <c r="A102" s="11" t="s">
        <v>184</v>
      </c>
      <c r="B102" s="6">
        <f>IF(B56,0-Aggreg!B260/B56,0)</f>
        <v>-62.507898844341057</v>
      </c>
      <c r="C102" s="6">
        <f>IF(C56,0-Aggreg!C260/C56,0)</f>
        <v>-61.347511344900546</v>
      </c>
      <c r="D102" s="6">
        <f>IF(D56,0-Aggreg!D260/D56,0)</f>
        <v>-614.33466175921171</v>
      </c>
      <c r="E102" s="6">
        <f>IF(E56,0-Aggreg!E260/E56,0)</f>
        <v>0</v>
      </c>
      <c r="F102" s="9"/>
      <c r="G102" s="6">
        <f>IF(G56,0-Aggreg!G260/G56,0)</f>
        <v>-82.20079533472331</v>
      </c>
      <c r="H102" s="10"/>
    </row>
    <row r="103" spans="1:8" x14ac:dyDescent="0.25">
      <c r="A103" s="11" t="s">
        <v>185</v>
      </c>
      <c r="B103" s="6">
        <f>IF(B57,0-Aggreg!B261/B57,0)</f>
        <v>-61.515607338354002</v>
      </c>
      <c r="C103" s="9"/>
      <c r="D103" s="9"/>
      <c r="E103" s="6">
        <f>IF(E57,0-Aggreg!E261/E57,0)</f>
        <v>0</v>
      </c>
      <c r="F103" s="9"/>
      <c r="G103" s="6">
        <f>IF(G57,0-Aggreg!G261/G57,0)</f>
        <v>-73.424847402650002</v>
      </c>
      <c r="H103" s="10"/>
    </row>
    <row r="104" spans="1:8" x14ac:dyDescent="0.25">
      <c r="A104" s="11" t="s">
        <v>186</v>
      </c>
      <c r="B104" s="6">
        <f>IF(B58,0-Aggreg!B262/B58,0)</f>
        <v>-58.783159336487408</v>
      </c>
      <c r="C104" s="6">
        <f>IF(C58,0-Aggreg!C262/C58,0)</f>
        <v>-57.175262383794767</v>
      </c>
      <c r="D104" s="6">
        <f>IF(D58,0-Aggreg!D262/D58,0)</f>
        <v>-578.65712545556801</v>
      </c>
      <c r="E104" s="6">
        <f>IF(E58,0-Aggreg!E262/E58,0)</f>
        <v>0</v>
      </c>
      <c r="F104" s="9"/>
      <c r="G104" s="6">
        <f>IF(G58,0-Aggreg!G262/G58,0)</f>
        <v>-73.424847402650002</v>
      </c>
      <c r="H104" s="10"/>
    </row>
    <row r="105" spans="1:8" x14ac:dyDescent="0.25">
      <c r="A105" s="11" t="s">
        <v>194</v>
      </c>
      <c r="B105" s="6">
        <f>IF(B59,0-Aggreg!B263/B59,0)</f>
        <v>-42.275601122329725</v>
      </c>
      <c r="C105" s="9"/>
      <c r="D105" s="9"/>
      <c r="E105" s="6">
        <f>IF(E59,0-Aggreg!E263/E59,0)</f>
        <v>0</v>
      </c>
      <c r="F105" s="9"/>
      <c r="G105" s="6">
        <f>IF(G59,0-Aggreg!G263/G59,0)</f>
        <v>-60.746690455798223</v>
      </c>
      <c r="H105" s="10"/>
    </row>
    <row r="106" spans="1:8" x14ac:dyDescent="0.25">
      <c r="A106" s="11" t="s">
        <v>195</v>
      </c>
      <c r="B106" s="6">
        <f>IF(B60,0-Aggreg!B264/B60,0)</f>
        <v>-41.210067351095859</v>
      </c>
      <c r="C106" s="6">
        <f>IF(C60,0-Aggreg!C264/C60,0)</f>
        <v>-37.702556771482854</v>
      </c>
      <c r="D106" s="6">
        <f>IF(D60,0-Aggreg!D264/D60,0)</f>
        <v>-408.54048751524698</v>
      </c>
      <c r="E106" s="6">
        <f>IF(E60,0-Aggreg!E264/E60,0)</f>
        <v>0</v>
      </c>
      <c r="F106" s="9"/>
      <c r="G106" s="6">
        <f>IF(G60,0-Aggreg!G264/G60,0)</f>
        <v>-60.746690455798223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781973.44148305955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46557.800043696887</v>
      </c>
      <c r="C129" s="6">
        <f>IF(Loads!B47&lt;0,0,C35*Loads!C303*10)</f>
        <v>1279.2963653438544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69.016522106620457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156052.48197006594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51543.559715385869</v>
      </c>
      <c r="C132" s="6">
        <f>IF(Loads!B50&lt;0,0,C38*Loads!C306*10)</f>
        <v>1034.6792369852426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45.399682985920649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88300.092510295421</v>
      </c>
      <c r="C134" s="6">
        <f>IF(Loads!B52&lt;0,0,C40*Loads!C308*10)</f>
        <v>280.74040096186047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119.26736786753709</v>
      </c>
      <c r="C135" s="6">
        <f>IF(Loads!B53&lt;0,0,C41*Loads!C309*10)</f>
        <v>0.3492507407942585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161.47372613474818</v>
      </c>
      <c r="C136" s="6">
        <f>IF(Loads!B54&lt;0,0,C42*Loads!C310*10)</f>
        <v>0.39755035497183061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0</v>
      </c>
      <c r="C138" s="6">
        <f>IF(Loads!B56&lt;0,0,C44*Loads!C312*10)</f>
        <v>0</v>
      </c>
      <c r="D138" s="6">
        <f>IF(Loads!B56&lt;0,0,D44*Loads!D312*10)</f>
        <v>0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128553.94141231207</v>
      </c>
      <c r="C139" s="6">
        <f>IF(Loads!B57&lt;0,0,C45*Loads!C313*10)</f>
        <v>82068.760763746366</v>
      </c>
      <c r="D139" s="6">
        <f>IF(Loads!B57&lt;0,0,D45*Loads!D313*10)</f>
        <v>917.70849248269019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5095.9247047846466</v>
      </c>
      <c r="H139" s="10"/>
    </row>
    <row r="140" spans="1:8" x14ac:dyDescent="0.25">
      <c r="A140" s="11" t="s">
        <v>180</v>
      </c>
      <c r="B140" s="6">
        <f>IF(Loads!B58&lt;0,0,B46*Loads!B314*10)</f>
        <v>1694.4182807290726</v>
      </c>
      <c r="C140" s="6">
        <f>IF(Loads!B58&lt;0,0,C46*Loads!C314*10)</f>
        <v>965.11189893119706</v>
      </c>
      <c r="D140" s="6">
        <f>IF(Loads!B58&lt;0,0,D46*Loads!D314*10)</f>
        <v>10.867478092814199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74.930561478491825</v>
      </c>
      <c r="H140" s="10"/>
    </row>
    <row r="141" spans="1:8" x14ac:dyDescent="0.25">
      <c r="A141" s="11" t="s">
        <v>193</v>
      </c>
      <c r="B141" s="6">
        <f>IF(Loads!B59&lt;0,0,B47*Loads!B315*10)</f>
        <v>184610.88452106772</v>
      </c>
      <c r="C141" s="6">
        <f>IF(Loads!B59&lt;0,0,C47*Loads!C315*10)</f>
        <v>112389.3382404142</v>
      </c>
      <c r="D141" s="6">
        <f>IF(Loads!B59&lt;0,0,D47*Loads!D315*10)</f>
        <v>1593.6134966209986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5767.1781428174572</v>
      </c>
      <c r="H141" s="10"/>
    </row>
    <row r="142" spans="1:8" x14ac:dyDescent="0.25">
      <c r="A142" s="11" t="s">
        <v>213</v>
      </c>
      <c r="B142" s="6">
        <f>IF(Loads!B60&lt;0,0,B48*Loads!B316*10)</f>
        <v>989.61481091467203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805.91853913822774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86.642783302307492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0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14566.139479737287</v>
      </c>
      <c r="C146" s="6">
        <f>IF(Loads!B64&lt;0,0,C52*Loads!C320*10)</f>
        <v>5697.5095701220725</v>
      </c>
      <c r="D146" s="6">
        <f>IF(Loads!B64&lt;0,0,D52*Loads!D320*10)</f>
        <v>168.44247220824002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43.336088249455962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-4991.8276240766409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-4991.8276240766409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-4991.8276240766409</v>
      </c>
      <c r="L217" s="6">
        <f>SUM(D$217:D$378)</f>
        <v>0</v>
      </c>
      <c r="M217" s="6">
        <f>SUM($E$217:$E$378)-Revenue!$C$69</f>
        <v>-173191832.2653901</v>
      </c>
      <c r="N217" s="6">
        <f>IF(M$217&gt;0,K217,IF(M$379&gt;0,"",$B$168))</f>
        <v>43.336088249455962</v>
      </c>
      <c r="O217" s="10"/>
    </row>
    <row r="218" spans="1:15" x14ac:dyDescent="0.25">
      <c r="A218" s="11" t="s">
        <v>1266</v>
      </c>
      <c r="B218" s="6">
        <f t="shared" ref="B218:B244" si="1">B80</f>
        <v>-65.607606519892045</v>
      </c>
      <c r="C218" s="6">
        <f t="shared" ref="C218:C244" si="2">B128</f>
        <v>781973.44148305955</v>
      </c>
      <c r="D218" s="6">
        <f t="shared" ref="D218:D249" si="3">IF(ISERROR(B218),C218,0)</f>
        <v>0</v>
      </c>
      <c r="E218" s="6">
        <f t="shared" ref="E218:E249" si="4">MAX($B$182,B218)*C218</f>
        <v>-51303405.857826397</v>
      </c>
      <c r="F218" s="17">
        <f t="shared" ref="F218:F249" si="5">RANK(B218,B$218:B$379,1)</f>
        <v>28</v>
      </c>
      <c r="G218" s="28">
        <v>1</v>
      </c>
      <c r="H218" s="17">
        <f t="shared" si="0"/>
        <v>4537</v>
      </c>
      <c r="I218" s="17">
        <f t="shared" ref="I218:I249" si="6">RANK(H218,H$218:H$379,1)</f>
        <v>28</v>
      </c>
      <c r="J218" s="17">
        <f t="shared" ref="J218:J249" si="7">MATCH(G218,I$218:I$379,0)</f>
        <v>73</v>
      </c>
      <c r="K218" s="6">
        <f t="shared" ref="K218:K249" si="8">INDEX(B$218:B$379,J218,1)</f>
        <v>-4991.8276240766409</v>
      </c>
      <c r="L218" s="6">
        <f t="shared" ref="L218:L249" si="9">L217+INDEX(C$218:C$379,J218,1)</f>
        <v>168.44247220824002</v>
      </c>
      <c r="M218" s="6">
        <f t="shared" ref="M218:M249" si="10">M217+(K218-K217)*L217</f>
        <v>-173191832.2653901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-63.423168547287354</v>
      </c>
      <c r="C219" s="6">
        <f t="shared" si="2"/>
        <v>46557.800043696887</v>
      </c>
      <c r="D219" s="6">
        <f t="shared" si="3"/>
        <v>0</v>
      </c>
      <c r="E219" s="6">
        <f t="shared" si="4"/>
        <v>-2952843.1993622901</v>
      </c>
      <c r="F219" s="17">
        <f t="shared" si="5"/>
        <v>33</v>
      </c>
      <c r="G219" s="28">
        <v>2</v>
      </c>
      <c r="H219" s="17">
        <f t="shared" si="0"/>
        <v>5348</v>
      </c>
      <c r="I219" s="17">
        <f t="shared" si="6"/>
        <v>33</v>
      </c>
      <c r="J219" s="17">
        <f t="shared" si="7"/>
        <v>64</v>
      </c>
      <c r="K219" s="6">
        <f t="shared" si="8"/>
        <v>-628.50948588422898</v>
      </c>
      <c r="L219" s="6">
        <f t="shared" si="9"/>
        <v>168.44247220824002</v>
      </c>
      <c r="M219" s="6">
        <f t="shared" si="10"/>
        <v>-172456864.17116192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-99.547950994409192</v>
      </c>
      <c r="C220" s="6">
        <f t="shared" si="2"/>
        <v>69.016522106620457</v>
      </c>
      <c r="D220" s="6">
        <f t="shared" si="3"/>
        <v>0</v>
      </c>
      <c r="E220" s="6">
        <f t="shared" si="4"/>
        <v>-6870.453360474412</v>
      </c>
      <c r="F220" s="17">
        <f t="shared" si="5"/>
        <v>20</v>
      </c>
      <c r="G220" s="28">
        <v>3</v>
      </c>
      <c r="H220" s="17">
        <f t="shared" si="0"/>
        <v>3243</v>
      </c>
      <c r="I220" s="17">
        <f t="shared" si="6"/>
        <v>20</v>
      </c>
      <c r="J220" s="17">
        <f t="shared" si="7"/>
        <v>65</v>
      </c>
      <c r="K220" s="6">
        <f t="shared" si="8"/>
        <v>-626.53811758897791</v>
      </c>
      <c r="L220" s="6">
        <f t="shared" si="9"/>
        <v>168.44247220824002</v>
      </c>
      <c r="M220" s="6">
        <f t="shared" si="10"/>
        <v>-172456532.10901263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-65.607606519892059</v>
      </c>
      <c r="C221" s="6">
        <f t="shared" si="2"/>
        <v>156052.48197006594</v>
      </c>
      <c r="D221" s="6">
        <f t="shared" si="3"/>
        <v>0</v>
      </c>
      <c r="E221" s="6">
        <f t="shared" si="4"/>
        <v>-10238229.833544636</v>
      </c>
      <c r="F221" s="17">
        <f t="shared" si="5"/>
        <v>27</v>
      </c>
      <c r="G221" s="28">
        <v>4</v>
      </c>
      <c r="H221" s="17">
        <f t="shared" si="0"/>
        <v>4378</v>
      </c>
      <c r="I221" s="17">
        <f t="shared" si="6"/>
        <v>27</v>
      </c>
      <c r="J221" s="17">
        <f t="shared" si="7"/>
        <v>77</v>
      </c>
      <c r="K221" s="6">
        <f t="shared" si="8"/>
        <v>-614.33466175921171</v>
      </c>
      <c r="L221" s="6">
        <f t="shared" si="9"/>
        <v>168.44247220824002</v>
      </c>
      <c r="M221" s="6">
        <f t="shared" si="10"/>
        <v>-172454476.52874318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-63.306078527722327</v>
      </c>
      <c r="C222" s="6">
        <f t="shared" si="2"/>
        <v>51543.559715385869</v>
      </c>
      <c r="D222" s="6">
        <f t="shared" si="3"/>
        <v>0</v>
      </c>
      <c r="E222" s="6">
        <f t="shared" si="4"/>
        <v>-3263020.638940563</v>
      </c>
      <c r="F222" s="17">
        <f t="shared" si="5"/>
        <v>34</v>
      </c>
      <c r="G222" s="28">
        <v>5</v>
      </c>
      <c r="H222" s="17">
        <f t="shared" si="0"/>
        <v>5513</v>
      </c>
      <c r="I222" s="17">
        <f t="shared" si="6"/>
        <v>34</v>
      </c>
      <c r="J222" s="17">
        <f t="shared" si="7"/>
        <v>79</v>
      </c>
      <c r="K222" s="6">
        <f t="shared" si="8"/>
        <v>-578.65712545556801</v>
      </c>
      <c r="L222" s="6">
        <f t="shared" si="9"/>
        <v>168.44247220824002</v>
      </c>
      <c r="M222" s="6">
        <f t="shared" si="10"/>
        <v>-172448466.9163259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-97.338511083632909</v>
      </c>
      <c r="C223" s="6">
        <f t="shared" si="2"/>
        <v>45.399682985920649</v>
      </c>
      <c r="D223" s="6">
        <f t="shared" si="3"/>
        <v>0</v>
      </c>
      <c r="E223" s="6">
        <f t="shared" si="4"/>
        <v>-4419.137545518457</v>
      </c>
      <c r="F223" s="17">
        <f t="shared" si="5"/>
        <v>21</v>
      </c>
      <c r="G223" s="28">
        <v>6</v>
      </c>
      <c r="H223" s="17">
        <f t="shared" si="0"/>
        <v>3408</v>
      </c>
      <c r="I223" s="17">
        <f t="shared" si="6"/>
        <v>21</v>
      </c>
      <c r="J223" s="17">
        <f t="shared" si="7"/>
        <v>66</v>
      </c>
      <c r="K223" s="6">
        <f t="shared" si="8"/>
        <v>-550.93761276018279</v>
      </c>
      <c r="L223" s="6">
        <f t="shared" si="9"/>
        <v>1086.1509646909303</v>
      </c>
      <c r="M223" s="6">
        <f t="shared" si="10"/>
        <v>-172443797.77307907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-63.238248291874712</v>
      </c>
      <c r="C224" s="6">
        <f t="shared" si="2"/>
        <v>88300.092510295421</v>
      </c>
      <c r="D224" s="6">
        <f t="shared" si="3"/>
        <v>0</v>
      </c>
      <c r="E224" s="6">
        <f t="shared" si="4"/>
        <v>-5583943.1743615679</v>
      </c>
      <c r="F224" s="17">
        <f t="shared" si="5"/>
        <v>35</v>
      </c>
      <c r="G224" s="28">
        <v>7</v>
      </c>
      <c r="H224" s="17">
        <f t="shared" si="0"/>
        <v>5677</v>
      </c>
      <c r="I224" s="17">
        <f t="shared" si="6"/>
        <v>35</v>
      </c>
      <c r="J224" s="17">
        <f t="shared" si="7"/>
        <v>35</v>
      </c>
      <c r="K224" s="6">
        <f t="shared" si="8"/>
        <v>-487.00905756136621</v>
      </c>
      <c r="L224" s="6">
        <f t="shared" si="9"/>
        <v>1086.5002154317247</v>
      </c>
      <c r="M224" s="6">
        <f t="shared" si="10"/>
        <v>-172374361.71117857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-59.24927225434913</v>
      </c>
      <c r="C225" s="6">
        <f t="shared" si="2"/>
        <v>119.26736786753709</v>
      </c>
      <c r="D225" s="6">
        <f t="shared" si="3"/>
        <v>0</v>
      </c>
      <c r="E225" s="6">
        <f t="shared" si="4"/>
        <v>-7066.5047498433159</v>
      </c>
      <c r="F225" s="17">
        <f t="shared" si="5"/>
        <v>44</v>
      </c>
      <c r="G225" s="28">
        <v>8</v>
      </c>
      <c r="H225" s="17">
        <f t="shared" si="0"/>
        <v>7136</v>
      </c>
      <c r="I225" s="17">
        <f t="shared" si="6"/>
        <v>44</v>
      </c>
      <c r="J225" s="17">
        <f t="shared" si="7"/>
        <v>34</v>
      </c>
      <c r="K225" s="6">
        <f t="shared" si="8"/>
        <v>-473.70316907093684</v>
      </c>
      <c r="L225" s="6">
        <f t="shared" si="9"/>
        <v>1367.2406163935852</v>
      </c>
      <c r="M225" s="6">
        <f t="shared" si="10"/>
        <v>-172359904.8604672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-35.00317323022027</v>
      </c>
      <c r="C226" s="6">
        <f t="shared" si="2"/>
        <v>161.47372613474818</v>
      </c>
      <c r="D226" s="6">
        <f t="shared" si="3"/>
        <v>0</v>
      </c>
      <c r="E226" s="6">
        <f t="shared" si="4"/>
        <v>-5652.0928080237363</v>
      </c>
      <c r="F226" s="17">
        <f t="shared" si="5"/>
        <v>58</v>
      </c>
      <c r="G226" s="28">
        <v>9</v>
      </c>
      <c r="H226" s="17">
        <f t="shared" si="0"/>
        <v>9405</v>
      </c>
      <c r="I226" s="17">
        <f t="shared" si="6"/>
        <v>58</v>
      </c>
      <c r="J226" s="17">
        <f t="shared" si="7"/>
        <v>67</v>
      </c>
      <c r="K226" s="6">
        <f t="shared" si="8"/>
        <v>-440.05956197864168</v>
      </c>
      <c r="L226" s="6">
        <f t="shared" si="9"/>
        <v>1378.1080944863995</v>
      </c>
      <c r="M226" s="6">
        <f t="shared" si="10"/>
        <v>-172313905.95436862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-63.844728892696423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31</v>
      </c>
      <c r="G227" s="28">
        <v>10</v>
      </c>
      <c r="H227" s="17">
        <f t="shared" si="0"/>
        <v>5032</v>
      </c>
      <c r="I227" s="17">
        <f t="shared" si="6"/>
        <v>31</v>
      </c>
      <c r="J227" s="17">
        <f t="shared" si="7"/>
        <v>81</v>
      </c>
      <c r="K227" s="6">
        <f t="shared" si="8"/>
        <v>-408.54048751524698</v>
      </c>
      <c r="L227" s="6">
        <f t="shared" si="9"/>
        <v>1378.1080944863995</v>
      </c>
      <c r="M227" s="6">
        <f t="shared" si="10"/>
        <v>-172270469.2627199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-63.567031636522678</v>
      </c>
      <c r="C228" s="6">
        <f t="shared" si="2"/>
        <v>0</v>
      </c>
      <c r="D228" s="6">
        <f t="shared" si="3"/>
        <v>0</v>
      </c>
      <c r="E228" s="6">
        <f t="shared" si="4"/>
        <v>0</v>
      </c>
      <c r="F228" s="17">
        <f t="shared" si="5"/>
        <v>32</v>
      </c>
      <c r="G228" s="28">
        <v>11</v>
      </c>
      <c r="H228" s="17">
        <f t="shared" si="0"/>
        <v>5195</v>
      </c>
      <c r="I228" s="17">
        <f t="shared" si="6"/>
        <v>32</v>
      </c>
      <c r="J228" s="17">
        <f t="shared" si="7"/>
        <v>68</v>
      </c>
      <c r="K228" s="6">
        <f t="shared" si="8"/>
        <v>-352.20004063613857</v>
      </c>
      <c r="L228" s="6">
        <f t="shared" si="9"/>
        <v>2971.7215911073981</v>
      </c>
      <c r="M228" s="6">
        <f t="shared" si="10"/>
        <v>-172192826.03682882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-55.889238545650514</v>
      </c>
      <c r="C229" s="6">
        <f t="shared" si="2"/>
        <v>128553.94141231207</v>
      </c>
      <c r="D229" s="6">
        <f t="shared" si="3"/>
        <v>0</v>
      </c>
      <c r="E229" s="6">
        <f t="shared" si="4"/>
        <v>-7184781.8975762893</v>
      </c>
      <c r="F229" s="17">
        <f t="shared" si="5"/>
        <v>48</v>
      </c>
      <c r="G229" s="28">
        <v>12</v>
      </c>
      <c r="H229" s="17">
        <f t="shared" si="0"/>
        <v>7788</v>
      </c>
      <c r="I229" s="17">
        <f t="shared" si="6"/>
        <v>48</v>
      </c>
      <c r="J229" s="17">
        <f t="shared" si="7"/>
        <v>36</v>
      </c>
      <c r="K229" s="6">
        <f t="shared" si="8"/>
        <v>-282.10369419619224</v>
      </c>
      <c r="L229" s="6">
        <f t="shared" si="9"/>
        <v>2972.11914146237</v>
      </c>
      <c r="M229" s="6">
        <f t="shared" si="10"/>
        <v>-171984519.21065548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-44.313555382302951</v>
      </c>
      <c r="C230" s="6">
        <f t="shared" si="2"/>
        <v>1694.4182807290726</v>
      </c>
      <c r="D230" s="6">
        <f t="shared" si="3"/>
        <v>0</v>
      </c>
      <c r="E230" s="6">
        <f t="shared" si="4"/>
        <v>-75085.698323874312</v>
      </c>
      <c r="F230" s="17">
        <f t="shared" si="5"/>
        <v>51</v>
      </c>
      <c r="G230" s="28">
        <v>13</v>
      </c>
      <c r="H230" s="17">
        <f t="shared" si="0"/>
        <v>8275</v>
      </c>
      <c r="I230" s="17">
        <f t="shared" si="6"/>
        <v>51</v>
      </c>
      <c r="J230" s="17">
        <f t="shared" si="7"/>
        <v>29</v>
      </c>
      <c r="K230" s="6">
        <f t="shared" si="8"/>
        <v>-224.62864131341209</v>
      </c>
      <c r="L230" s="6">
        <f t="shared" si="9"/>
        <v>4251.4155068062246</v>
      </c>
      <c r="M230" s="6">
        <f t="shared" si="10"/>
        <v>-171813696.505826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-35.875307620984174</v>
      </c>
      <c r="C231" s="6">
        <f t="shared" si="2"/>
        <v>184610.88452106772</v>
      </c>
      <c r="D231" s="6">
        <f t="shared" si="3"/>
        <v>0</v>
      </c>
      <c r="E231" s="6">
        <f t="shared" si="4"/>
        <v>-6622972.2723752903</v>
      </c>
      <c r="F231" s="17">
        <f t="shared" si="5"/>
        <v>57</v>
      </c>
      <c r="G231" s="28">
        <v>14</v>
      </c>
      <c r="H231" s="17">
        <f t="shared" si="0"/>
        <v>9248</v>
      </c>
      <c r="I231" s="17">
        <f t="shared" si="6"/>
        <v>57</v>
      </c>
      <c r="J231" s="17">
        <f t="shared" si="7"/>
        <v>32</v>
      </c>
      <c r="K231" s="6">
        <f t="shared" si="8"/>
        <v>-169.26864287680763</v>
      </c>
      <c r="L231" s="6">
        <f t="shared" si="9"/>
        <v>5286.0947437914674</v>
      </c>
      <c r="M231" s="6">
        <f t="shared" si="10"/>
        <v>-171578338.15001586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-129.55853538460789</v>
      </c>
      <c r="C232" s="6">
        <f t="shared" si="2"/>
        <v>989.61481091467203</v>
      </c>
      <c r="D232" s="6">
        <f t="shared" si="3"/>
        <v>0</v>
      </c>
      <c r="E232" s="6">
        <f t="shared" si="4"/>
        <v>-128213.04549702059</v>
      </c>
      <c r="F232" s="17">
        <f t="shared" si="5"/>
        <v>16</v>
      </c>
      <c r="G232" s="28">
        <v>15</v>
      </c>
      <c r="H232" s="17">
        <f t="shared" si="0"/>
        <v>2607</v>
      </c>
      <c r="I232" s="17">
        <f t="shared" si="6"/>
        <v>16</v>
      </c>
      <c r="J232" s="17">
        <f t="shared" si="7"/>
        <v>16</v>
      </c>
      <c r="K232" s="6">
        <f t="shared" si="8"/>
        <v>-147.24156671641984</v>
      </c>
      <c r="L232" s="6">
        <f t="shared" si="9"/>
        <v>6092.0132829296954</v>
      </c>
      <c r="M232" s="6">
        <f t="shared" si="10"/>
        <v>-171461900.93850335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-147.24156671641984</v>
      </c>
      <c r="C233" s="6">
        <f t="shared" si="2"/>
        <v>805.91853913822774</v>
      </c>
      <c r="D233" s="6">
        <f t="shared" si="3"/>
        <v>0</v>
      </c>
      <c r="E233" s="6">
        <f t="shared" si="4"/>
        <v>-118664.70834852097</v>
      </c>
      <c r="F233" s="17">
        <f t="shared" si="5"/>
        <v>15</v>
      </c>
      <c r="G233" s="28">
        <v>16</v>
      </c>
      <c r="H233" s="17">
        <f t="shared" si="0"/>
        <v>2446</v>
      </c>
      <c r="I233" s="17">
        <f t="shared" si="6"/>
        <v>15</v>
      </c>
      <c r="J233" s="17">
        <f t="shared" si="7"/>
        <v>15</v>
      </c>
      <c r="K233" s="6">
        <f t="shared" si="8"/>
        <v>-129.55853538460789</v>
      </c>
      <c r="L233" s="6">
        <f t="shared" si="9"/>
        <v>7081.628093844367</v>
      </c>
      <c r="M233" s="6">
        <f t="shared" si="10"/>
        <v>-171354175.6767475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-122.19896968253843</v>
      </c>
      <c r="C234" s="6">
        <f t="shared" si="2"/>
        <v>86.642783302307492</v>
      </c>
      <c r="D234" s="6">
        <f t="shared" si="3"/>
        <v>0</v>
      </c>
      <c r="E234" s="6">
        <f t="shared" si="4"/>
        <v>-10587.658849969421</v>
      </c>
      <c r="F234" s="17">
        <f t="shared" si="5"/>
        <v>17</v>
      </c>
      <c r="G234" s="28">
        <v>17</v>
      </c>
      <c r="H234" s="17">
        <f t="shared" si="0"/>
        <v>2771</v>
      </c>
      <c r="I234" s="17">
        <f t="shared" si="6"/>
        <v>17</v>
      </c>
      <c r="J234" s="17">
        <f t="shared" si="7"/>
        <v>17</v>
      </c>
      <c r="K234" s="6">
        <f t="shared" si="8"/>
        <v>-122.19896968253843</v>
      </c>
      <c r="L234" s="6">
        <f t="shared" si="9"/>
        <v>7168.2708771466741</v>
      </c>
      <c r="M234" s="6">
        <f t="shared" si="10"/>
        <v>-171302057.96951324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-112.53717803247987</v>
      </c>
      <c r="C235" s="6">
        <f t="shared" si="2"/>
        <v>0</v>
      </c>
      <c r="D235" s="6">
        <f t="shared" si="3"/>
        <v>0</v>
      </c>
      <c r="E235" s="6">
        <f t="shared" si="4"/>
        <v>0</v>
      </c>
      <c r="F235" s="17">
        <f t="shared" si="5"/>
        <v>18</v>
      </c>
      <c r="G235" s="28">
        <v>18</v>
      </c>
      <c r="H235" s="17">
        <f t="shared" si="0"/>
        <v>2934</v>
      </c>
      <c r="I235" s="17">
        <f t="shared" si="6"/>
        <v>18</v>
      </c>
      <c r="J235" s="17">
        <f t="shared" si="7"/>
        <v>18</v>
      </c>
      <c r="K235" s="6">
        <f t="shared" si="8"/>
        <v>-112.53717803247987</v>
      </c>
      <c r="L235" s="6">
        <f t="shared" si="9"/>
        <v>7168.2708771466741</v>
      </c>
      <c r="M235" s="6">
        <f t="shared" si="10"/>
        <v>-171232799.62980705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-102.89859588775522</v>
      </c>
      <c r="C236" s="6">
        <f t="shared" si="2"/>
        <v>14566.139479737287</v>
      </c>
      <c r="D236" s="6">
        <f t="shared" si="3"/>
        <v>0</v>
      </c>
      <c r="E236" s="6">
        <f t="shared" si="4"/>
        <v>-1498835.2999701642</v>
      </c>
      <c r="F236" s="17">
        <f t="shared" si="5"/>
        <v>19</v>
      </c>
      <c r="G236" s="28">
        <v>19</v>
      </c>
      <c r="H236" s="17">
        <f t="shared" si="0"/>
        <v>3097</v>
      </c>
      <c r="I236" s="17">
        <f t="shared" si="6"/>
        <v>19</v>
      </c>
      <c r="J236" s="17">
        <f t="shared" si="7"/>
        <v>19</v>
      </c>
      <c r="K236" s="6">
        <f t="shared" si="8"/>
        <v>-102.89859588775522</v>
      </c>
      <c r="L236" s="6">
        <f t="shared" si="9"/>
        <v>21734.41035688396</v>
      </c>
      <c r="M236" s="6">
        <f t="shared" si="10"/>
        <v>-171163707.66212204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-65.607606519892045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28</v>
      </c>
      <c r="G237" s="28">
        <v>20</v>
      </c>
      <c r="H237" s="17">
        <f t="shared" si="0"/>
        <v>4556</v>
      </c>
      <c r="I237" s="17">
        <f t="shared" si="6"/>
        <v>29</v>
      </c>
      <c r="J237" s="17">
        <f t="shared" si="7"/>
        <v>3</v>
      </c>
      <c r="K237" s="6">
        <f t="shared" si="8"/>
        <v>-99.547950994409192</v>
      </c>
      <c r="L237" s="6">
        <f t="shared" si="9"/>
        <v>21803.42687899058</v>
      </c>
      <c r="M237" s="6">
        <f t="shared" si="10"/>
        <v>-171090883.37104985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-61.515607338354002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39</v>
      </c>
      <c r="G238" s="28">
        <v>21</v>
      </c>
      <c r="H238" s="17">
        <f t="shared" si="0"/>
        <v>6339</v>
      </c>
      <c r="I238" s="17">
        <f t="shared" si="6"/>
        <v>39</v>
      </c>
      <c r="J238" s="17">
        <f t="shared" si="7"/>
        <v>6</v>
      </c>
      <c r="K238" s="6">
        <f t="shared" si="8"/>
        <v>-97.338511083632909</v>
      </c>
      <c r="L238" s="6">
        <f t="shared" si="9"/>
        <v>21848.826561976501</v>
      </c>
      <c r="M238" s="6">
        <f t="shared" si="10"/>
        <v>-171042710.00951171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-65.607606519892045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28</v>
      </c>
      <c r="G239" s="28">
        <v>22</v>
      </c>
      <c r="H239" s="17">
        <f t="shared" si="0"/>
        <v>4558</v>
      </c>
      <c r="I239" s="17">
        <f t="shared" si="6"/>
        <v>30</v>
      </c>
      <c r="J239" s="17">
        <f t="shared" si="7"/>
        <v>46</v>
      </c>
      <c r="K239" s="6">
        <f t="shared" si="8"/>
        <v>-95.507090822285278</v>
      </c>
      <c r="L239" s="6">
        <f t="shared" si="9"/>
        <v>27546.336132098571</v>
      </c>
      <c r="M239" s="6">
        <f t="shared" si="10"/>
        <v>-171002695.62585944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-62.507898844341057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37</v>
      </c>
      <c r="G240" s="28">
        <v>23</v>
      </c>
      <c r="H240" s="17">
        <f t="shared" si="0"/>
        <v>6017</v>
      </c>
      <c r="I240" s="17">
        <f t="shared" si="6"/>
        <v>37</v>
      </c>
      <c r="J240" s="17">
        <f t="shared" si="7"/>
        <v>157</v>
      </c>
      <c r="K240" s="6">
        <f t="shared" si="8"/>
        <v>-82.20079533472331</v>
      </c>
      <c r="L240" s="6">
        <f t="shared" si="9"/>
        <v>27546.336132098571</v>
      </c>
      <c r="M240" s="6">
        <f t="shared" si="10"/>
        <v>-170636155.93768603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-61.515607338354002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39</v>
      </c>
      <c r="G241" s="28">
        <v>24</v>
      </c>
      <c r="H241" s="17">
        <f t="shared" si="0"/>
        <v>6342</v>
      </c>
      <c r="I241" s="17">
        <f t="shared" si="6"/>
        <v>40</v>
      </c>
      <c r="J241" s="17">
        <f t="shared" si="7"/>
        <v>158</v>
      </c>
      <c r="K241" s="6">
        <f t="shared" si="8"/>
        <v>-82.20079533472331</v>
      </c>
      <c r="L241" s="6">
        <f t="shared" si="9"/>
        <v>27546.336132098571</v>
      </c>
      <c r="M241" s="6">
        <f t="shared" si="10"/>
        <v>-170636155.93768603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-58.783159336487408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45</v>
      </c>
      <c r="G242" s="28">
        <v>25</v>
      </c>
      <c r="H242" s="17">
        <f t="shared" si="0"/>
        <v>7315</v>
      </c>
      <c r="I242" s="17">
        <f t="shared" si="6"/>
        <v>45</v>
      </c>
      <c r="J242" s="17">
        <f t="shared" si="7"/>
        <v>159</v>
      </c>
      <c r="K242" s="6">
        <f t="shared" si="8"/>
        <v>-73.424847402650002</v>
      </c>
      <c r="L242" s="6">
        <f t="shared" si="9"/>
        <v>27546.336132098571</v>
      </c>
      <c r="M242" s="6">
        <f t="shared" si="10"/>
        <v>-170394410.72607133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-42.275601122329725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52</v>
      </c>
      <c r="G243" s="28">
        <v>26</v>
      </c>
      <c r="H243" s="17">
        <f t="shared" si="0"/>
        <v>8450</v>
      </c>
      <c r="I243" s="17">
        <f t="shared" si="6"/>
        <v>52</v>
      </c>
      <c r="J243" s="17">
        <f t="shared" si="7"/>
        <v>160</v>
      </c>
      <c r="K243" s="6">
        <f t="shared" si="8"/>
        <v>-73.424847402650002</v>
      </c>
      <c r="L243" s="6">
        <f t="shared" si="9"/>
        <v>27546.336132098571</v>
      </c>
      <c r="M243" s="6">
        <f t="shared" si="10"/>
        <v>-170394410.72607133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-41.210067351095859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53</v>
      </c>
      <c r="G244" s="28">
        <v>27</v>
      </c>
      <c r="H244" s="17">
        <f t="shared" si="0"/>
        <v>8613</v>
      </c>
      <c r="I244" s="17">
        <f t="shared" si="6"/>
        <v>53</v>
      </c>
      <c r="J244" s="17">
        <f t="shared" si="7"/>
        <v>4</v>
      </c>
      <c r="K244" s="6">
        <f t="shared" si="8"/>
        <v>-65.607606519892059</v>
      </c>
      <c r="L244" s="6">
        <f t="shared" si="9"/>
        <v>183598.81810216451</v>
      </c>
      <c r="M244" s="6">
        <f t="shared" si="10"/>
        <v>-170179074.3810893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60</v>
      </c>
      <c r="G245" s="28">
        <v>28</v>
      </c>
      <c r="H245" s="17">
        <f t="shared" si="0"/>
        <v>9748</v>
      </c>
      <c r="I245" s="17">
        <f t="shared" si="6"/>
        <v>60</v>
      </c>
      <c r="J245" s="17">
        <f t="shared" si="7"/>
        <v>1</v>
      </c>
      <c r="K245" s="6">
        <f t="shared" si="8"/>
        <v>-65.607606519892045</v>
      </c>
      <c r="L245" s="6">
        <f t="shared" si="9"/>
        <v>965572.25958522409</v>
      </c>
      <c r="M245" s="6">
        <f t="shared" si="10"/>
        <v>-170179074.3810893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-224.62864131341209</v>
      </c>
      <c r="C246" s="6">
        <f t="shared" si="13"/>
        <v>1279.2963653438544</v>
      </c>
      <c r="D246" s="6">
        <f t="shared" si="3"/>
        <v>0</v>
      </c>
      <c r="E246" s="6">
        <f t="shared" si="4"/>
        <v>-287366.60438437643</v>
      </c>
      <c r="F246" s="17">
        <f t="shared" si="5"/>
        <v>13</v>
      </c>
      <c r="G246" s="28">
        <v>29</v>
      </c>
      <c r="H246" s="17">
        <f t="shared" si="0"/>
        <v>2135</v>
      </c>
      <c r="I246" s="17">
        <f t="shared" si="6"/>
        <v>13</v>
      </c>
      <c r="J246" s="17">
        <f t="shared" si="7"/>
        <v>20</v>
      </c>
      <c r="K246" s="6">
        <f t="shared" si="8"/>
        <v>-65.607606519892045</v>
      </c>
      <c r="L246" s="6">
        <f t="shared" si="9"/>
        <v>965572.25958522409</v>
      </c>
      <c r="M246" s="6">
        <f t="shared" si="10"/>
        <v>-170179074.3810893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60</v>
      </c>
      <c r="G247" s="28">
        <v>30</v>
      </c>
      <c r="H247" s="17">
        <f t="shared" si="0"/>
        <v>9750</v>
      </c>
      <c r="I247" s="17">
        <f t="shared" si="6"/>
        <v>61</v>
      </c>
      <c r="J247" s="17">
        <f t="shared" si="7"/>
        <v>22</v>
      </c>
      <c r="K247" s="6">
        <f t="shared" si="8"/>
        <v>-65.607606519892045</v>
      </c>
      <c r="L247" s="6">
        <f t="shared" si="9"/>
        <v>965572.25958522409</v>
      </c>
      <c r="M247" s="6">
        <f t="shared" si="10"/>
        <v>-170179074.3810893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60</v>
      </c>
      <c r="G248" s="28">
        <v>31</v>
      </c>
      <c r="H248" s="17">
        <f t="shared" si="0"/>
        <v>9751</v>
      </c>
      <c r="I248" s="17">
        <f t="shared" si="6"/>
        <v>62</v>
      </c>
      <c r="J248" s="17">
        <f t="shared" si="7"/>
        <v>10</v>
      </c>
      <c r="K248" s="6">
        <f t="shared" si="8"/>
        <v>-63.844728892696423</v>
      </c>
      <c r="L248" s="6">
        <f t="shared" si="9"/>
        <v>965572.25958522409</v>
      </c>
      <c r="M248" s="6">
        <f t="shared" si="10"/>
        <v>-168476888.6472258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-169.26864287680763</v>
      </c>
      <c r="C249" s="6">
        <f t="shared" si="13"/>
        <v>1034.6792369852426</v>
      </c>
      <c r="D249" s="6">
        <f t="shared" si="3"/>
        <v>0</v>
      </c>
      <c r="E249" s="6">
        <f t="shared" si="4"/>
        <v>-175138.75025730283</v>
      </c>
      <c r="F249" s="17">
        <f t="shared" si="5"/>
        <v>14</v>
      </c>
      <c r="G249" s="28">
        <v>32</v>
      </c>
      <c r="H249" s="17">
        <f t="shared" ref="H249:H280" si="14">F249*162+G249</f>
        <v>2300</v>
      </c>
      <c r="I249" s="17">
        <f t="shared" si="6"/>
        <v>14</v>
      </c>
      <c r="J249" s="17">
        <f t="shared" si="7"/>
        <v>11</v>
      </c>
      <c r="K249" s="6">
        <f t="shared" si="8"/>
        <v>-63.567031636522678</v>
      </c>
      <c r="L249" s="6">
        <f t="shared" si="9"/>
        <v>965572.25958522409</v>
      </c>
      <c r="M249" s="6">
        <f t="shared" si="10"/>
        <v>-168208751.8801015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60</v>
      </c>
      <c r="G250" s="28">
        <v>33</v>
      </c>
      <c r="H250" s="17">
        <f t="shared" si="14"/>
        <v>9753</v>
      </c>
      <c r="I250" s="17">
        <f t="shared" ref="I250:I281" si="18">RANK(H250,H$218:H$379,1)</f>
        <v>63</v>
      </c>
      <c r="J250" s="17">
        <f t="shared" ref="J250:J281" si="19">MATCH(G250,I$218:I$379,0)</f>
        <v>2</v>
      </c>
      <c r="K250" s="6">
        <f t="shared" ref="K250:K281" si="20">INDEX(B$218:B$379,J250,1)</f>
        <v>-63.423168547287354</v>
      </c>
      <c r="L250" s="6">
        <f t="shared" ref="L250:L281" si="21">L249+INDEX(C$218:C$379,J250,1)</f>
        <v>1012130.059628921</v>
      </c>
      <c r="M250" s="6">
        <f t="shared" ref="M250:M281" si="22">M249+(K250-K249)*L249</f>
        <v>-168069841.67195764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-473.70316907093684</v>
      </c>
      <c r="C251" s="6">
        <f t="shared" si="13"/>
        <v>280.74040096186047</v>
      </c>
      <c r="D251" s="6">
        <f t="shared" si="15"/>
        <v>0</v>
      </c>
      <c r="E251" s="6">
        <f t="shared" si="16"/>
        <v>-132987.6176218788</v>
      </c>
      <c r="F251" s="17">
        <f t="shared" si="17"/>
        <v>8</v>
      </c>
      <c r="G251" s="28">
        <v>34</v>
      </c>
      <c r="H251" s="17">
        <f t="shared" si="14"/>
        <v>1330</v>
      </c>
      <c r="I251" s="17">
        <f t="shared" si="18"/>
        <v>8</v>
      </c>
      <c r="J251" s="17">
        <f t="shared" si="19"/>
        <v>5</v>
      </c>
      <c r="K251" s="6">
        <f t="shared" si="20"/>
        <v>-63.306078527722327</v>
      </c>
      <c r="L251" s="6">
        <f t="shared" si="21"/>
        <v>1063673.6193443069</v>
      </c>
      <c r="M251" s="6">
        <f t="shared" si="22"/>
        <v>-167951331.34347335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-487.00905756136621</v>
      </c>
      <c r="C252" s="6">
        <f t="shared" si="13"/>
        <v>0.3492507407942585</v>
      </c>
      <c r="D252" s="6">
        <f t="shared" si="15"/>
        <v>0</v>
      </c>
      <c r="E252" s="6">
        <f t="shared" si="16"/>
        <v>-170.08827412682083</v>
      </c>
      <c r="F252" s="17">
        <f t="shared" si="17"/>
        <v>7</v>
      </c>
      <c r="G252" s="28">
        <v>35</v>
      </c>
      <c r="H252" s="17">
        <f t="shared" si="14"/>
        <v>1169</v>
      </c>
      <c r="I252" s="17">
        <f t="shared" si="18"/>
        <v>7</v>
      </c>
      <c r="J252" s="17">
        <f t="shared" si="19"/>
        <v>7</v>
      </c>
      <c r="K252" s="6">
        <f t="shared" si="20"/>
        <v>-63.238248291874712</v>
      </c>
      <c r="L252" s="6">
        <f t="shared" si="21"/>
        <v>1151973.7118546022</v>
      </c>
      <c r="M252" s="6">
        <f t="shared" si="22"/>
        <v>-167879182.11100835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-282.10369419619224</v>
      </c>
      <c r="C253" s="6">
        <f t="shared" si="13"/>
        <v>0.39755035497183061</v>
      </c>
      <c r="D253" s="6">
        <f t="shared" si="15"/>
        <v>0</v>
      </c>
      <c r="E253" s="6">
        <f t="shared" si="16"/>
        <v>-112.15042376656098</v>
      </c>
      <c r="F253" s="17">
        <f t="shared" si="17"/>
        <v>12</v>
      </c>
      <c r="G253" s="28">
        <v>36</v>
      </c>
      <c r="H253" s="17">
        <f t="shared" si="14"/>
        <v>1980</v>
      </c>
      <c r="I253" s="17">
        <f t="shared" si="18"/>
        <v>12</v>
      </c>
      <c r="J253" s="17">
        <f t="shared" si="19"/>
        <v>37</v>
      </c>
      <c r="K253" s="6">
        <f t="shared" si="20"/>
        <v>-62.683126833722959</v>
      </c>
      <c r="L253" s="6">
        <f t="shared" si="21"/>
        <v>1151973.7118546022</v>
      </c>
      <c r="M253" s="6">
        <f t="shared" si="22"/>
        <v>-167239696.78433114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-62.683126833722959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36</v>
      </c>
      <c r="G254" s="28">
        <v>37</v>
      </c>
      <c r="H254" s="17">
        <f t="shared" si="14"/>
        <v>5869</v>
      </c>
      <c r="I254" s="17">
        <f t="shared" si="18"/>
        <v>36</v>
      </c>
      <c r="J254" s="17">
        <f t="shared" si="19"/>
        <v>23</v>
      </c>
      <c r="K254" s="6">
        <f t="shared" si="20"/>
        <v>-62.507898844341057</v>
      </c>
      <c r="L254" s="6">
        <f t="shared" si="21"/>
        <v>1151973.7118546022</v>
      </c>
      <c r="M254" s="6">
        <f t="shared" si="22"/>
        <v>-167037838.74698207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-62.29072783801071</v>
      </c>
      <c r="C255" s="6">
        <f t="shared" si="13"/>
        <v>0</v>
      </c>
      <c r="D255" s="6">
        <f t="shared" si="15"/>
        <v>0</v>
      </c>
      <c r="E255" s="6">
        <f t="shared" si="16"/>
        <v>0</v>
      </c>
      <c r="F255" s="17">
        <f t="shared" si="17"/>
        <v>38</v>
      </c>
      <c r="G255" s="28">
        <v>38</v>
      </c>
      <c r="H255" s="17">
        <f t="shared" si="14"/>
        <v>6194</v>
      </c>
      <c r="I255" s="17">
        <f t="shared" si="18"/>
        <v>38</v>
      </c>
      <c r="J255" s="17">
        <f t="shared" si="19"/>
        <v>38</v>
      </c>
      <c r="K255" s="6">
        <f t="shared" si="20"/>
        <v>-62.29072783801071</v>
      </c>
      <c r="L255" s="6">
        <f t="shared" si="21"/>
        <v>1151973.7118546022</v>
      </c>
      <c r="M255" s="6">
        <f t="shared" si="22"/>
        <v>-166787663.45671251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-53.933650993888683</v>
      </c>
      <c r="C256" s="6">
        <f t="shared" si="13"/>
        <v>82068.760763746366</v>
      </c>
      <c r="D256" s="6">
        <f t="shared" si="15"/>
        <v>0</v>
      </c>
      <c r="E256" s="6">
        <f t="shared" si="16"/>
        <v>-4426267.9005328417</v>
      </c>
      <c r="F256" s="17">
        <f t="shared" si="17"/>
        <v>49</v>
      </c>
      <c r="G256" s="28">
        <v>39</v>
      </c>
      <c r="H256" s="17">
        <f t="shared" si="14"/>
        <v>7977</v>
      </c>
      <c r="I256" s="17">
        <f t="shared" si="18"/>
        <v>49</v>
      </c>
      <c r="J256" s="17">
        <f t="shared" si="19"/>
        <v>21</v>
      </c>
      <c r="K256" s="6">
        <f t="shared" si="20"/>
        <v>-61.515607338354002</v>
      </c>
      <c r="L256" s="6">
        <f t="shared" si="21"/>
        <v>1151973.7118546022</v>
      </c>
      <c r="M256" s="6">
        <f t="shared" si="22"/>
        <v>-165894745.01758838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-40.967205434264287</v>
      </c>
      <c r="C257" s="6">
        <f t="shared" si="13"/>
        <v>965.11189893119706</v>
      </c>
      <c r="D257" s="6">
        <f t="shared" si="15"/>
        <v>0</v>
      </c>
      <c r="E257" s="6">
        <f t="shared" si="16"/>
        <v>-39537.937430567261</v>
      </c>
      <c r="F257" s="17">
        <f t="shared" si="17"/>
        <v>54</v>
      </c>
      <c r="G257" s="28">
        <v>40</v>
      </c>
      <c r="H257" s="17">
        <f t="shared" si="14"/>
        <v>8788</v>
      </c>
      <c r="I257" s="17">
        <f t="shared" si="18"/>
        <v>54</v>
      </c>
      <c r="J257" s="17">
        <f t="shared" si="19"/>
        <v>24</v>
      </c>
      <c r="K257" s="6">
        <f t="shared" si="20"/>
        <v>-61.515607338354002</v>
      </c>
      <c r="L257" s="6">
        <f t="shared" si="21"/>
        <v>1151973.7118546022</v>
      </c>
      <c r="M257" s="6">
        <f t="shared" si="22"/>
        <v>-165894745.01758838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-32.345986556749722</v>
      </c>
      <c r="C258" s="6">
        <f t="shared" si="13"/>
        <v>112389.3382404142</v>
      </c>
      <c r="D258" s="6">
        <f t="shared" si="15"/>
        <v>0</v>
      </c>
      <c r="E258" s="6">
        <f t="shared" si="16"/>
        <v>-3635344.0238464354</v>
      </c>
      <c r="F258" s="17">
        <f t="shared" si="17"/>
        <v>59</v>
      </c>
      <c r="G258" s="28">
        <v>41</v>
      </c>
      <c r="H258" s="17">
        <f t="shared" si="14"/>
        <v>9599</v>
      </c>
      <c r="I258" s="17">
        <f t="shared" si="18"/>
        <v>59</v>
      </c>
      <c r="J258" s="17">
        <f t="shared" si="19"/>
        <v>50</v>
      </c>
      <c r="K258" s="6">
        <f t="shared" si="20"/>
        <v>-61.347511344900546</v>
      </c>
      <c r="L258" s="6">
        <f t="shared" si="21"/>
        <v>1151973.7118546022</v>
      </c>
      <c r="M258" s="6">
        <f t="shared" si="22"/>
        <v>-165701102.85206193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60</v>
      </c>
      <c r="G259" s="28">
        <v>42</v>
      </c>
      <c r="H259" s="17">
        <f t="shared" si="14"/>
        <v>9762</v>
      </c>
      <c r="I259" s="17">
        <f t="shared" si="18"/>
        <v>64</v>
      </c>
      <c r="J259" s="17">
        <f t="shared" si="19"/>
        <v>161</v>
      </c>
      <c r="K259" s="6">
        <f t="shared" si="20"/>
        <v>-60.746690455798223</v>
      </c>
      <c r="L259" s="6">
        <f t="shared" si="21"/>
        <v>1151973.7118546022</v>
      </c>
      <c r="M259" s="6">
        <f t="shared" si="22"/>
        <v>-165008972.98228294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60</v>
      </c>
      <c r="G260" s="28">
        <v>43</v>
      </c>
      <c r="H260" s="17">
        <f t="shared" si="14"/>
        <v>9763</v>
      </c>
      <c r="I260" s="17">
        <f t="shared" si="18"/>
        <v>65</v>
      </c>
      <c r="J260" s="17">
        <f t="shared" si="19"/>
        <v>162</v>
      </c>
      <c r="K260" s="6">
        <f t="shared" si="20"/>
        <v>-60.746690455798223</v>
      </c>
      <c r="L260" s="6">
        <f t="shared" si="21"/>
        <v>1151973.7118546022</v>
      </c>
      <c r="M260" s="6">
        <f t="shared" si="22"/>
        <v>-165008972.98228294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60</v>
      </c>
      <c r="G261" s="28">
        <v>44</v>
      </c>
      <c r="H261" s="17">
        <f t="shared" si="14"/>
        <v>9764</v>
      </c>
      <c r="I261" s="17">
        <f t="shared" si="18"/>
        <v>66</v>
      </c>
      <c r="J261" s="17">
        <f t="shared" si="19"/>
        <v>8</v>
      </c>
      <c r="K261" s="6">
        <f t="shared" si="20"/>
        <v>-59.24927225434913</v>
      </c>
      <c r="L261" s="6">
        <f t="shared" si="21"/>
        <v>1152092.9792224697</v>
      </c>
      <c r="M261" s="6">
        <f t="shared" si="22"/>
        <v>-163283986.57856098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60</v>
      </c>
      <c r="G262" s="28">
        <v>45</v>
      </c>
      <c r="H262" s="17">
        <f t="shared" si="14"/>
        <v>9765</v>
      </c>
      <c r="I262" s="17">
        <f t="shared" si="18"/>
        <v>67</v>
      </c>
      <c r="J262" s="17">
        <f t="shared" si="19"/>
        <v>25</v>
      </c>
      <c r="K262" s="6">
        <f t="shared" si="20"/>
        <v>-58.783159336487408</v>
      </c>
      <c r="L262" s="6">
        <f t="shared" si="21"/>
        <v>1152092.9792224697</v>
      </c>
      <c r="M262" s="6">
        <f t="shared" si="22"/>
        <v>-162746981.15836757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-95.507090822285278</v>
      </c>
      <c r="C263" s="6">
        <f t="shared" si="13"/>
        <v>5697.5095701220725</v>
      </c>
      <c r="D263" s="6">
        <f t="shared" si="15"/>
        <v>0</v>
      </c>
      <c r="E263" s="6">
        <f t="shared" si="16"/>
        <v>-544152.56397448829</v>
      </c>
      <c r="F263" s="17">
        <f t="shared" si="17"/>
        <v>22</v>
      </c>
      <c r="G263" s="28">
        <v>46</v>
      </c>
      <c r="H263" s="17">
        <f t="shared" si="14"/>
        <v>3610</v>
      </c>
      <c r="I263" s="17">
        <f t="shared" si="18"/>
        <v>22</v>
      </c>
      <c r="J263" s="17">
        <f t="shared" si="19"/>
        <v>147</v>
      </c>
      <c r="K263" s="6">
        <f t="shared" si="20"/>
        <v>-58.336345679230831</v>
      </c>
      <c r="L263" s="6">
        <f t="shared" si="21"/>
        <v>1157188.9039272545</v>
      </c>
      <c r="M263" s="6">
        <f t="shared" si="22"/>
        <v>-162232210.28082156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60</v>
      </c>
      <c r="G264" s="28">
        <v>47</v>
      </c>
      <c r="H264" s="17">
        <f t="shared" si="14"/>
        <v>9767</v>
      </c>
      <c r="I264" s="17">
        <f t="shared" si="18"/>
        <v>68</v>
      </c>
      <c r="J264" s="17">
        <f t="shared" si="19"/>
        <v>52</v>
      </c>
      <c r="K264" s="6">
        <f t="shared" si="20"/>
        <v>-57.175262383794767</v>
      </c>
      <c r="L264" s="6">
        <f t="shared" si="21"/>
        <v>1157188.9039272545</v>
      </c>
      <c r="M264" s="6">
        <f t="shared" si="22"/>
        <v>-160888617.57480764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60</v>
      </c>
      <c r="G265" s="28">
        <v>48</v>
      </c>
      <c r="H265" s="17">
        <f t="shared" si="14"/>
        <v>9768</v>
      </c>
      <c r="I265" s="17">
        <f t="shared" si="18"/>
        <v>69</v>
      </c>
      <c r="J265" s="17">
        <f t="shared" si="19"/>
        <v>12</v>
      </c>
      <c r="K265" s="6">
        <f t="shared" si="20"/>
        <v>-55.889238545650514</v>
      </c>
      <c r="L265" s="6">
        <f t="shared" si="21"/>
        <v>1285742.8453395665</v>
      </c>
      <c r="M265" s="6">
        <f t="shared" si="22"/>
        <v>-159400445.05912116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60</v>
      </c>
      <c r="G266" s="28">
        <v>49</v>
      </c>
      <c r="H266" s="17">
        <f t="shared" si="14"/>
        <v>9769</v>
      </c>
      <c r="I266" s="17">
        <f t="shared" si="18"/>
        <v>70</v>
      </c>
      <c r="J266" s="17">
        <f t="shared" si="19"/>
        <v>39</v>
      </c>
      <c r="K266" s="6">
        <f t="shared" si="20"/>
        <v>-53.933650993888683</v>
      </c>
      <c r="L266" s="6">
        <f t="shared" si="21"/>
        <v>1367811.6061033129</v>
      </c>
      <c r="M266" s="6">
        <f t="shared" si="22"/>
        <v>-156886062.35600826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-61.347511344900546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41</v>
      </c>
      <c r="G267" s="28">
        <v>50</v>
      </c>
      <c r="H267" s="17">
        <f t="shared" si="14"/>
        <v>6692</v>
      </c>
      <c r="I267" s="17">
        <f t="shared" si="18"/>
        <v>41</v>
      </c>
      <c r="J267" s="17">
        <f t="shared" si="19"/>
        <v>148</v>
      </c>
      <c r="K267" s="6">
        <f t="shared" si="20"/>
        <v>-45.61929904273812</v>
      </c>
      <c r="L267" s="6">
        <f t="shared" si="21"/>
        <v>1367886.5366647914</v>
      </c>
      <c r="M267" s="6">
        <f t="shared" si="22"/>
        <v>-145513595.2599968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60</v>
      </c>
      <c r="G268" s="28">
        <v>51</v>
      </c>
      <c r="H268" s="17">
        <f t="shared" si="14"/>
        <v>9771</v>
      </c>
      <c r="I268" s="17">
        <f t="shared" si="18"/>
        <v>71</v>
      </c>
      <c r="J268" s="17">
        <f t="shared" si="19"/>
        <v>13</v>
      </c>
      <c r="K268" s="6">
        <f t="shared" si="20"/>
        <v>-44.313555382302951</v>
      </c>
      <c r="L268" s="6">
        <f t="shared" si="21"/>
        <v>1369580.9549455205</v>
      </c>
      <c r="M268" s="6">
        <f t="shared" si="22"/>
        <v>-143727486.08655214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-57.175262383794767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47</v>
      </c>
      <c r="G269" s="28">
        <v>52</v>
      </c>
      <c r="H269" s="17">
        <f t="shared" si="14"/>
        <v>7666</v>
      </c>
      <c r="I269" s="17">
        <f t="shared" si="18"/>
        <v>47</v>
      </c>
      <c r="J269" s="17">
        <f t="shared" si="19"/>
        <v>26</v>
      </c>
      <c r="K269" s="6">
        <f t="shared" si="20"/>
        <v>-42.275601122329725</v>
      </c>
      <c r="L269" s="6">
        <f t="shared" si="21"/>
        <v>1369580.9549455205</v>
      </c>
      <c r="M269" s="6">
        <f t="shared" si="22"/>
        <v>-140936342.74504271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60</v>
      </c>
      <c r="G270" s="28">
        <v>53</v>
      </c>
      <c r="H270" s="17">
        <f t="shared" si="14"/>
        <v>9773</v>
      </c>
      <c r="I270" s="17">
        <f t="shared" si="18"/>
        <v>72</v>
      </c>
      <c r="J270" s="17">
        <f t="shared" si="19"/>
        <v>27</v>
      </c>
      <c r="K270" s="6">
        <f t="shared" si="20"/>
        <v>-41.210067351095859</v>
      </c>
      <c r="L270" s="6">
        <f t="shared" si="21"/>
        <v>1369580.9549455205</v>
      </c>
      <c r="M270" s="6">
        <f t="shared" si="22"/>
        <v>-139477007.98510954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-37.702556771482854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55</v>
      </c>
      <c r="G271" s="28">
        <v>54</v>
      </c>
      <c r="H271" s="17">
        <f t="shared" si="14"/>
        <v>8964</v>
      </c>
      <c r="I271" s="17">
        <f t="shared" si="18"/>
        <v>55</v>
      </c>
      <c r="J271" s="17">
        <f t="shared" si="19"/>
        <v>40</v>
      </c>
      <c r="K271" s="6">
        <f t="shared" si="20"/>
        <v>-40.967205434264287</v>
      </c>
      <c r="L271" s="6">
        <f t="shared" si="21"/>
        <v>1370546.0668444517</v>
      </c>
      <c r="M271" s="6">
        <f t="shared" si="22"/>
        <v>-139144388.92913544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60</v>
      </c>
      <c r="G272" s="28">
        <v>55</v>
      </c>
      <c r="H272" s="17">
        <f t="shared" si="14"/>
        <v>9775</v>
      </c>
      <c r="I272" s="17">
        <f t="shared" si="18"/>
        <v>73</v>
      </c>
      <c r="J272" s="17">
        <f t="shared" si="19"/>
        <v>54</v>
      </c>
      <c r="K272" s="6">
        <f t="shared" si="20"/>
        <v>-37.702556771482854</v>
      </c>
      <c r="L272" s="6">
        <f t="shared" si="21"/>
        <v>1370546.0668444517</v>
      </c>
      <c r="M272" s="6">
        <f t="shared" si="22"/>
        <v>-134670037.54473135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60</v>
      </c>
      <c r="G273" s="28">
        <v>56</v>
      </c>
      <c r="H273" s="17">
        <f t="shared" si="14"/>
        <v>9776</v>
      </c>
      <c r="I273" s="17">
        <f t="shared" si="18"/>
        <v>74</v>
      </c>
      <c r="J273" s="17">
        <f t="shared" si="19"/>
        <v>149</v>
      </c>
      <c r="K273" s="6">
        <f t="shared" si="20"/>
        <v>-36.607247137017978</v>
      </c>
      <c r="L273" s="6">
        <f t="shared" si="21"/>
        <v>1376313.2449872692</v>
      </c>
      <c r="M273" s="6">
        <f t="shared" si="22"/>
        <v>-133168865.23323868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60</v>
      </c>
      <c r="G274" s="28">
        <v>57</v>
      </c>
      <c r="H274" s="17">
        <f t="shared" si="14"/>
        <v>9777</v>
      </c>
      <c r="I274" s="17">
        <f t="shared" si="18"/>
        <v>75</v>
      </c>
      <c r="J274" s="17">
        <f t="shared" si="19"/>
        <v>14</v>
      </c>
      <c r="K274" s="6">
        <f t="shared" si="20"/>
        <v>-35.875307620984174</v>
      </c>
      <c r="L274" s="6">
        <f t="shared" si="21"/>
        <v>1560924.129508337</v>
      </c>
      <c r="M274" s="6">
        <f t="shared" si="22"/>
        <v>-132161487.18279178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60</v>
      </c>
      <c r="G275" s="28">
        <v>58</v>
      </c>
      <c r="H275" s="17">
        <f t="shared" si="14"/>
        <v>9778</v>
      </c>
      <c r="I275" s="17">
        <f t="shared" si="18"/>
        <v>76</v>
      </c>
      <c r="J275" s="17">
        <f t="shared" si="19"/>
        <v>9</v>
      </c>
      <c r="K275" s="6">
        <f t="shared" si="20"/>
        <v>-35.00317323022027</v>
      </c>
      <c r="L275" s="6">
        <f t="shared" si="21"/>
        <v>1561085.6032344718</v>
      </c>
      <c r="M275" s="6">
        <f t="shared" si="22"/>
        <v>-130800151.56807436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60</v>
      </c>
      <c r="G276" s="28">
        <v>59</v>
      </c>
      <c r="H276" s="17">
        <f t="shared" si="14"/>
        <v>9779</v>
      </c>
      <c r="I276" s="17">
        <f t="shared" si="18"/>
        <v>77</v>
      </c>
      <c r="J276" s="17">
        <f t="shared" si="19"/>
        <v>41</v>
      </c>
      <c r="K276" s="6">
        <f t="shared" si="20"/>
        <v>-32.345986556749722</v>
      </c>
      <c r="L276" s="6">
        <f t="shared" si="21"/>
        <v>1673474.9414748859</v>
      </c>
      <c r="M276" s="6">
        <f t="shared" si="22"/>
        <v>-126652055.707013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60</v>
      </c>
      <c r="G277" s="28">
        <v>60</v>
      </c>
      <c r="H277" s="17">
        <f t="shared" si="14"/>
        <v>9780</v>
      </c>
      <c r="I277" s="17">
        <f t="shared" si="18"/>
        <v>78</v>
      </c>
      <c r="J277" s="17">
        <f t="shared" si="19"/>
        <v>28</v>
      </c>
      <c r="K277" s="6">
        <f t="shared" si="20"/>
        <v>0</v>
      </c>
      <c r="L277" s="6">
        <f t="shared" si="21"/>
        <v>1673474.9414748859</v>
      </c>
      <c r="M277" s="6">
        <f t="shared" si="22"/>
        <v>-72521857.747008801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60</v>
      </c>
      <c r="G278" s="28">
        <v>61</v>
      </c>
      <c r="H278" s="17">
        <f t="shared" si="14"/>
        <v>9781</v>
      </c>
      <c r="I278" s="17">
        <f t="shared" si="18"/>
        <v>79</v>
      </c>
      <c r="J278" s="17">
        <f t="shared" si="19"/>
        <v>30</v>
      </c>
      <c r="K278" s="6">
        <f t="shared" si="20"/>
        <v>0</v>
      </c>
      <c r="L278" s="6">
        <f t="shared" si="21"/>
        <v>1673474.9414748859</v>
      </c>
      <c r="M278" s="6">
        <f t="shared" si="22"/>
        <v>-72521857.747008801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60</v>
      </c>
      <c r="G279" s="28">
        <v>62</v>
      </c>
      <c r="H279" s="17">
        <f t="shared" si="14"/>
        <v>9782</v>
      </c>
      <c r="I279" s="17">
        <f t="shared" si="18"/>
        <v>80</v>
      </c>
      <c r="J279" s="17">
        <f t="shared" si="19"/>
        <v>31</v>
      </c>
      <c r="K279" s="6">
        <f t="shared" si="20"/>
        <v>0</v>
      </c>
      <c r="L279" s="6">
        <f t="shared" si="21"/>
        <v>1673474.9414748859</v>
      </c>
      <c r="M279" s="6">
        <f t="shared" si="22"/>
        <v>-72521857.747008801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60</v>
      </c>
      <c r="G280" s="28">
        <v>63</v>
      </c>
      <c r="H280" s="17">
        <f t="shared" si="14"/>
        <v>9783</v>
      </c>
      <c r="I280" s="17">
        <f t="shared" si="18"/>
        <v>81</v>
      </c>
      <c r="J280" s="17">
        <f t="shared" si="19"/>
        <v>33</v>
      </c>
      <c r="K280" s="6">
        <f t="shared" si="20"/>
        <v>0</v>
      </c>
      <c r="L280" s="6">
        <f t="shared" si="21"/>
        <v>1673474.9414748859</v>
      </c>
      <c r="M280" s="6">
        <f t="shared" si="22"/>
        <v>-72521857.747008801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-628.50948588422898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2</v>
      </c>
      <c r="G281" s="28">
        <v>64</v>
      </c>
      <c r="H281" s="17">
        <f t="shared" ref="H281:H312" si="26">F281*162+G281</f>
        <v>388</v>
      </c>
      <c r="I281" s="17">
        <f t="shared" si="18"/>
        <v>2</v>
      </c>
      <c r="J281" s="17">
        <f t="shared" si="19"/>
        <v>42</v>
      </c>
      <c r="K281" s="6">
        <f t="shared" si="20"/>
        <v>0</v>
      </c>
      <c r="L281" s="6">
        <f t="shared" si="21"/>
        <v>1673474.9414748859</v>
      </c>
      <c r="M281" s="6">
        <f t="shared" si="22"/>
        <v>-72521857.747008801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-626.53811758897791</v>
      </c>
      <c r="C282" s="6">
        <f t="shared" si="25"/>
        <v>0</v>
      </c>
      <c r="D282" s="6">
        <f t="shared" ref="D282:D313" si="27">IF(ISERROR(B282),C282,0)</f>
        <v>0</v>
      </c>
      <c r="E282" s="6">
        <f t="shared" ref="E282:E313" si="28">MAX($B$182,B282)*C282</f>
        <v>0</v>
      </c>
      <c r="F282" s="17">
        <f t="shared" ref="F282:F313" si="29">RANK(B282,B$218:B$379,1)</f>
        <v>3</v>
      </c>
      <c r="G282" s="28">
        <v>65</v>
      </c>
      <c r="H282" s="17">
        <f t="shared" si="26"/>
        <v>551</v>
      </c>
      <c r="I282" s="17">
        <f t="shared" ref="I282:I313" si="30">RANK(H282,H$218:H$379,1)</f>
        <v>3</v>
      </c>
      <c r="J282" s="17">
        <f t="shared" ref="J282:J313" si="31">MATCH(G282,I$218:I$379,0)</f>
        <v>43</v>
      </c>
      <c r="K282" s="6">
        <f t="shared" ref="K282:K313" si="32">INDEX(B$218:B$379,J282,1)</f>
        <v>0</v>
      </c>
      <c r="L282" s="6">
        <f t="shared" ref="L282:L313" si="33">L281+INDEX(C$218:C$379,J282,1)</f>
        <v>1673474.9414748859</v>
      </c>
      <c r="M282" s="6">
        <f t="shared" ref="M282:M313" si="34">M281+(K282-K281)*L281</f>
        <v>-72521857.747008801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-550.93761276018279</v>
      </c>
      <c r="C283" s="6">
        <f t="shared" si="25"/>
        <v>917.70849248269019</v>
      </c>
      <c r="D283" s="6">
        <f t="shared" si="27"/>
        <v>0</v>
      </c>
      <c r="E283" s="6">
        <f t="shared" si="28"/>
        <v>-505600.12605815951</v>
      </c>
      <c r="F283" s="17">
        <f t="shared" si="29"/>
        <v>6</v>
      </c>
      <c r="G283" s="28">
        <v>66</v>
      </c>
      <c r="H283" s="17">
        <f t="shared" si="26"/>
        <v>1038</v>
      </c>
      <c r="I283" s="17">
        <f t="shared" si="30"/>
        <v>6</v>
      </c>
      <c r="J283" s="17">
        <f t="shared" si="31"/>
        <v>44</v>
      </c>
      <c r="K283" s="6">
        <f t="shared" si="32"/>
        <v>0</v>
      </c>
      <c r="L283" s="6">
        <f t="shared" si="33"/>
        <v>1673474.9414748859</v>
      </c>
      <c r="M283" s="6">
        <f t="shared" si="34"/>
        <v>-72521857.747008801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-440.05956197864168</v>
      </c>
      <c r="C284" s="6">
        <f t="shared" si="25"/>
        <v>10.867478092814199</v>
      </c>
      <c r="D284" s="6">
        <f t="shared" si="27"/>
        <v>0</v>
      </c>
      <c r="E284" s="6">
        <f t="shared" si="28"/>
        <v>-4782.3376493363012</v>
      </c>
      <c r="F284" s="17">
        <f t="shared" si="29"/>
        <v>9</v>
      </c>
      <c r="G284" s="28">
        <v>67</v>
      </c>
      <c r="H284" s="17">
        <f t="shared" si="26"/>
        <v>1525</v>
      </c>
      <c r="I284" s="17">
        <f t="shared" si="30"/>
        <v>9</v>
      </c>
      <c r="J284" s="17">
        <f t="shared" si="31"/>
        <v>45</v>
      </c>
      <c r="K284" s="6">
        <f t="shared" si="32"/>
        <v>0</v>
      </c>
      <c r="L284" s="6">
        <f t="shared" si="33"/>
        <v>1673474.9414748859</v>
      </c>
      <c r="M284" s="6">
        <f t="shared" si="34"/>
        <v>-72521857.747008801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-352.20004063613857</v>
      </c>
      <c r="C285" s="6">
        <f t="shared" si="25"/>
        <v>1593.6134966209986</v>
      </c>
      <c r="D285" s="6">
        <f t="shared" si="27"/>
        <v>0</v>
      </c>
      <c r="E285" s="6">
        <f t="shared" si="28"/>
        <v>-561270.73826821463</v>
      </c>
      <c r="F285" s="17">
        <f t="shared" si="29"/>
        <v>11</v>
      </c>
      <c r="G285" s="28">
        <v>68</v>
      </c>
      <c r="H285" s="17">
        <f t="shared" si="26"/>
        <v>1850</v>
      </c>
      <c r="I285" s="17">
        <f t="shared" si="30"/>
        <v>11</v>
      </c>
      <c r="J285" s="17">
        <f t="shared" si="31"/>
        <v>47</v>
      </c>
      <c r="K285" s="6">
        <f t="shared" si="32"/>
        <v>0</v>
      </c>
      <c r="L285" s="6">
        <f t="shared" si="33"/>
        <v>1673474.9414748859</v>
      </c>
      <c r="M285" s="6">
        <f t="shared" si="34"/>
        <v>-72521857.747008801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60</v>
      </c>
      <c r="G286" s="28">
        <v>69</v>
      </c>
      <c r="H286" s="17">
        <f t="shared" si="26"/>
        <v>9789</v>
      </c>
      <c r="I286" s="17">
        <f t="shared" si="30"/>
        <v>82</v>
      </c>
      <c r="J286" s="17">
        <f t="shared" si="31"/>
        <v>48</v>
      </c>
      <c r="K286" s="6">
        <f t="shared" si="32"/>
        <v>0</v>
      </c>
      <c r="L286" s="6">
        <f t="shared" si="33"/>
        <v>1673474.9414748859</v>
      </c>
      <c r="M286" s="6">
        <f t="shared" si="34"/>
        <v>-72521857.747008801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60</v>
      </c>
      <c r="G287" s="28">
        <v>70</v>
      </c>
      <c r="H287" s="17">
        <f t="shared" si="26"/>
        <v>9790</v>
      </c>
      <c r="I287" s="17">
        <f t="shared" si="30"/>
        <v>83</v>
      </c>
      <c r="J287" s="17">
        <f t="shared" si="31"/>
        <v>49</v>
      </c>
      <c r="K287" s="6">
        <f t="shared" si="32"/>
        <v>0</v>
      </c>
      <c r="L287" s="6">
        <f t="shared" si="33"/>
        <v>1673474.9414748859</v>
      </c>
      <c r="M287" s="6">
        <f t="shared" si="34"/>
        <v>-72521857.747008801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60</v>
      </c>
      <c r="G288" s="28">
        <v>71</v>
      </c>
      <c r="H288" s="17">
        <f t="shared" si="26"/>
        <v>9791</v>
      </c>
      <c r="I288" s="17">
        <f t="shared" si="30"/>
        <v>84</v>
      </c>
      <c r="J288" s="17">
        <f t="shared" si="31"/>
        <v>51</v>
      </c>
      <c r="K288" s="6">
        <f t="shared" si="32"/>
        <v>0</v>
      </c>
      <c r="L288" s="6">
        <f t="shared" si="33"/>
        <v>1673474.9414748859</v>
      </c>
      <c r="M288" s="6">
        <f t="shared" si="34"/>
        <v>-72521857.747008801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60</v>
      </c>
      <c r="G289" s="28">
        <v>72</v>
      </c>
      <c r="H289" s="17">
        <f t="shared" si="26"/>
        <v>9792</v>
      </c>
      <c r="I289" s="17">
        <f t="shared" si="30"/>
        <v>85</v>
      </c>
      <c r="J289" s="17">
        <f t="shared" si="31"/>
        <v>53</v>
      </c>
      <c r="K289" s="6">
        <f t="shared" si="32"/>
        <v>0</v>
      </c>
      <c r="L289" s="6">
        <f t="shared" si="33"/>
        <v>1673474.9414748859</v>
      </c>
      <c r="M289" s="6">
        <f t="shared" si="34"/>
        <v>-72521857.747008801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-4991.8276240766409</v>
      </c>
      <c r="C290" s="6">
        <f t="shared" si="25"/>
        <v>168.44247220824002</v>
      </c>
      <c r="D290" s="6">
        <f t="shared" si="27"/>
        <v>0</v>
      </c>
      <c r="E290" s="6">
        <f t="shared" si="28"/>
        <v>-840835.78583685437</v>
      </c>
      <c r="F290" s="17">
        <f t="shared" si="29"/>
        <v>1</v>
      </c>
      <c r="G290" s="28">
        <v>73</v>
      </c>
      <c r="H290" s="17">
        <f t="shared" si="26"/>
        <v>235</v>
      </c>
      <c r="I290" s="17">
        <f t="shared" si="30"/>
        <v>1</v>
      </c>
      <c r="J290" s="17">
        <f t="shared" si="31"/>
        <v>55</v>
      </c>
      <c r="K290" s="6">
        <f t="shared" si="32"/>
        <v>0</v>
      </c>
      <c r="L290" s="6">
        <f t="shared" si="33"/>
        <v>1673474.9414748859</v>
      </c>
      <c r="M290" s="6">
        <f t="shared" si="34"/>
        <v>-72521857.747008801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60</v>
      </c>
      <c r="G291" s="28">
        <v>74</v>
      </c>
      <c r="H291" s="17">
        <f t="shared" si="26"/>
        <v>9794</v>
      </c>
      <c r="I291" s="17">
        <f t="shared" si="30"/>
        <v>86</v>
      </c>
      <c r="J291" s="17">
        <f t="shared" si="31"/>
        <v>56</v>
      </c>
      <c r="K291" s="6">
        <f t="shared" si="32"/>
        <v>0</v>
      </c>
      <c r="L291" s="6">
        <f t="shared" si="33"/>
        <v>1673474.9414748859</v>
      </c>
      <c r="M291" s="6">
        <f t="shared" si="34"/>
        <v>-72521857.747008801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60</v>
      </c>
      <c r="G292" s="28">
        <v>75</v>
      </c>
      <c r="H292" s="17">
        <f t="shared" si="26"/>
        <v>9795</v>
      </c>
      <c r="I292" s="17">
        <f t="shared" si="30"/>
        <v>87</v>
      </c>
      <c r="J292" s="17">
        <f t="shared" si="31"/>
        <v>57</v>
      </c>
      <c r="K292" s="6">
        <f t="shared" si="32"/>
        <v>0</v>
      </c>
      <c r="L292" s="6">
        <f t="shared" si="33"/>
        <v>1673474.9414748859</v>
      </c>
      <c r="M292" s="6">
        <f t="shared" si="34"/>
        <v>-72521857.747008801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60</v>
      </c>
      <c r="G293" s="28">
        <v>76</v>
      </c>
      <c r="H293" s="17">
        <f t="shared" si="26"/>
        <v>9796</v>
      </c>
      <c r="I293" s="17">
        <f t="shared" si="30"/>
        <v>88</v>
      </c>
      <c r="J293" s="17">
        <f t="shared" si="31"/>
        <v>58</v>
      </c>
      <c r="K293" s="6">
        <f t="shared" si="32"/>
        <v>0</v>
      </c>
      <c r="L293" s="6">
        <f t="shared" si="33"/>
        <v>1673474.9414748859</v>
      </c>
      <c r="M293" s="6">
        <f t="shared" si="34"/>
        <v>-72521857.747008801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-614.33466175921171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4</v>
      </c>
      <c r="G294" s="28">
        <v>77</v>
      </c>
      <c r="H294" s="17">
        <f t="shared" si="26"/>
        <v>725</v>
      </c>
      <c r="I294" s="17">
        <f t="shared" si="30"/>
        <v>4</v>
      </c>
      <c r="J294" s="17">
        <f t="shared" si="31"/>
        <v>59</v>
      </c>
      <c r="K294" s="6">
        <f t="shared" si="32"/>
        <v>0</v>
      </c>
      <c r="L294" s="6">
        <f t="shared" si="33"/>
        <v>1673474.9414748859</v>
      </c>
      <c r="M294" s="6">
        <f t="shared" si="34"/>
        <v>-72521857.747008801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60</v>
      </c>
      <c r="G295" s="28">
        <v>78</v>
      </c>
      <c r="H295" s="17">
        <f t="shared" si="26"/>
        <v>9798</v>
      </c>
      <c r="I295" s="17">
        <f t="shared" si="30"/>
        <v>89</v>
      </c>
      <c r="J295" s="17">
        <f t="shared" si="31"/>
        <v>60</v>
      </c>
      <c r="K295" s="6">
        <f t="shared" si="32"/>
        <v>0</v>
      </c>
      <c r="L295" s="6">
        <f t="shared" si="33"/>
        <v>1673474.9414748859</v>
      </c>
      <c r="M295" s="6">
        <f t="shared" si="34"/>
        <v>-72521857.747008801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-578.65712545556801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5</v>
      </c>
      <c r="G296" s="28">
        <v>79</v>
      </c>
      <c r="H296" s="17">
        <f t="shared" si="26"/>
        <v>889</v>
      </c>
      <c r="I296" s="17">
        <f t="shared" si="30"/>
        <v>5</v>
      </c>
      <c r="J296" s="17">
        <f t="shared" si="31"/>
        <v>61</v>
      </c>
      <c r="K296" s="6">
        <f t="shared" si="32"/>
        <v>0</v>
      </c>
      <c r="L296" s="6">
        <f t="shared" si="33"/>
        <v>1673474.9414748859</v>
      </c>
      <c r="M296" s="6">
        <f t="shared" si="34"/>
        <v>-72521857.747008801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60</v>
      </c>
      <c r="G297" s="28">
        <v>80</v>
      </c>
      <c r="H297" s="17">
        <f t="shared" si="26"/>
        <v>9800</v>
      </c>
      <c r="I297" s="17">
        <f t="shared" si="30"/>
        <v>90</v>
      </c>
      <c r="J297" s="17">
        <f t="shared" si="31"/>
        <v>62</v>
      </c>
      <c r="K297" s="6">
        <f t="shared" si="32"/>
        <v>0</v>
      </c>
      <c r="L297" s="6">
        <f t="shared" si="33"/>
        <v>1673474.9414748859</v>
      </c>
      <c r="M297" s="6">
        <f t="shared" si="34"/>
        <v>-72521857.747008801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-408.54048751524698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10</v>
      </c>
      <c r="G298" s="28">
        <v>81</v>
      </c>
      <c r="H298" s="17">
        <f t="shared" si="26"/>
        <v>1701</v>
      </c>
      <c r="I298" s="17">
        <f t="shared" si="30"/>
        <v>10</v>
      </c>
      <c r="J298" s="17">
        <f t="shared" si="31"/>
        <v>63</v>
      </c>
      <c r="K298" s="6">
        <f t="shared" si="32"/>
        <v>0</v>
      </c>
      <c r="L298" s="6">
        <f t="shared" si="33"/>
        <v>1673474.9414748859</v>
      </c>
      <c r="M298" s="6">
        <f t="shared" si="34"/>
        <v>-72521857.747008801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60</v>
      </c>
      <c r="G299" s="28">
        <v>82</v>
      </c>
      <c r="H299" s="17">
        <f t="shared" si="26"/>
        <v>9802</v>
      </c>
      <c r="I299" s="17">
        <f t="shared" si="30"/>
        <v>91</v>
      </c>
      <c r="J299" s="17">
        <f t="shared" si="31"/>
        <v>69</v>
      </c>
      <c r="K299" s="6">
        <f t="shared" si="32"/>
        <v>0</v>
      </c>
      <c r="L299" s="6">
        <f t="shared" si="33"/>
        <v>1673474.9414748859</v>
      </c>
      <c r="M299" s="6">
        <f t="shared" si="34"/>
        <v>-72521857.747008801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60</v>
      </c>
      <c r="G300" s="28">
        <v>83</v>
      </c>
      <c r="H300" s="17">
        <f t="shared" si="26"/>
        <v>9803</v>
      </c>
      <c r="I300" s="17">
        <f t="shared" si="30"/>
        <v>92</v>
      </c>
      <c r="J300" s="17">
        <f t="shared" si="31"/>
        <v>70</v>
      </c>
      <c r="K300" s="6">
        <f t="shared" si="32"/>
        <v>0</v>
      </c>
      <c r="L300" s="6">
        <f t="shared" si="33"/>
        <v>1673474.9414748859</v>
      </c>
      <c r="M300" s="6">
        <f t="shared" si="34"/>
        <v>-72521857.747008801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60</v>
      </c>
      <c r="G301" s="28">
        <v>84</v>
      </c>
      <c r="H301" s="17">
        <f t="shared" si="26"/>
        <v>9804</v>
      </c>
      <c r="I301" s="17">
        <f t="shared" si="30"/>
        <v>93</v>
      </c>
      <c r="J301" s="17">
        <f t="shared" si="31"/>
        <v>71</v>
      </c>
      <c r="K301" s="6">
        <f t="shared" si="32"/>
        <v>0</v>
      </c>
      <c r="L301" s="6">
        <f t="shared" si="33"/>
        <v>1673474.9414748859</v>
      </c>
      <c r="M301" s="6">
        <f t="shared" si="34"/>
        <v>-72521857.747008801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60</v>
      </c>
      <c r="G302" s="28">
        <v>85</v>
      </c>
      <c r="H302" s="17">
        <f t="shared" si="26"/>
        <v>9805</v>
      </c>
      <c r="I302" s="17">
        <f t="shared" si="30"/>
        <v>94</v>
      </c>
      <c r="J302" s="17">
        <f t="shared" si="31"/>
        <v>72</v>
      </c>
      <c r="K302" s="6">
        <f t="shared" si="32"/>
        <v>0</v>
      </c>
      <c r="L302" s="6">
        <f t="shared" si="33"/>
        <v>1673474.9414748859</v>
      </c>
      <c r="M302" s="6">
        <f t="shared" si="34"/>
        <v>-72521857.747008801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60</v>
      </c>
      <c r="G303" s="28">
        <v>86</v>
      </c>
      <c r="H303" s="17">
        <f t="shared" si="26"/>
        <v>9806</v>
      </c>
      <c r="I303" s="17">
        <f t="shared" si="30"/>
        <v>95</v>
      </c>
      <c r="J303" s="17">
        <f t="shared" si="31"/>
        <v>74</v>
      </c>
      <c r="K303" s="6">
        <f t="shared" si="32"/>
        <v>0</v>
      </c>
      <c r="L303" s="6">
        <f t="shared" si="33"/>
        <v>1673474.9414748859</v>
      </c>
      <c r="M303" s="6">
        <f t="shared" si="34"/>
        <v>-72521857.747008801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60</v>
      </c>
      <c r="G304" s="28">
        <v>87</v>
      </c>
      <c r="H304" s="17">
        <f t="shared" si="26"/>
        <v>9807</v>
      </c>
      <c r="I304" s="17">
        <f t="shared" si="30"/>
        <v>96</v>
      </c>
      <c r="J304" s="17">
        <f t="shared" si="31"/>
        <v>75</v>
      </c>
      <c r="K304" s="6">
        <f t="shared" si="32"/>
        <v>0</v>
      </c>
      <c r="L304" s="6">
        <f t="shared" si="33"/>
        <v>1673474.9414748859</v>
      </c>
      <c r="M304" s="6">
        <f t="shared" si="34"/>
        <v>-72521857.747008801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60</v>
      </c>
      <c r="G305" s="28">
        <v>88</v>
      </c>
      <c r="H305" s="17">
        <f t="shared" si="26"/>
        <v>9808</v>
      </c>
      <c r="I305" s="17">
        <f t="shared" si="30"/>
        <v>97</v>
      </c>
      <c r="J305" s="17">
        <f t="shared" si="31"/>
        <v>76</v>
      </c>
      <c r="K305" s="6">
        <f t="shared" si="32"/>
        <v>0</v>
      </c>
      <c r="L305" s="6">
        <f t="shared" si="33"/>
        <v>1673474.9414748859</v>
      </c>
      <c r="M305" s="6">
        <f t="shared" si="34"/>
        <v>-72521857.747008801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60</v>
      </c>
      <c r="G306" s="28">
        <v>89</v>
      </c>
      <c r="H306" s="17">
        <f t="shared" si="26"/>
        <v>9809</v>
      </c>
      <c r="I306" s="17">
        <f t="shared" si="30"/>
        <v>98</v>
      </c>
      <c r="J306" s="17">
        <f t="shared" si="31"/>
        <v>78</v>
      </c>
      <c r="K306" s="6">
        <f t="shared" si="32"/>
        <v>0</v>
      </c>
      <c r="L306" s="6">
        <f t="shared" si="33"/>
        <v>1673474.9414748859</v>
      </c>
      <c r="M306" s="6">
        <f t="shared" si="34"/>
        <v>-72521857.747008801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60</v>
      </c>
      <c r="G307" s="28">
        <v>90</v>
      </c>
      <c r="H307" s="17">
        <f t="shared" si="26"/>
        <v>9810</v>
      </c>
      <c r="I307" s="17">
        <f t="shared" si="30"/>
        <v>99</v>
      </c>
      <c r="J307" s="17">
        <f t="shared" si="31"/>
        <v>80</v>
      </c>
      <c r="K307" s="6">
        <f t="shared" si="32"/>
        <v>0</v>
      </c>
      <c r="L307" s="6">
        <f t="shared" si="33"/>
        <v>1673474.9414748859</v>
      </c>
      <c r="M307" s="6">
        <f t="shared" si="34"/>
        <v>-72521857.747008801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60</v>
      </c>
      <c r="G308" s="28">
        <v>91</v>
      </c>
      <c r="H308" s="17">
        <f t="shared" si="26"/>
        <v>9811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1673474.9414748859</v>
      </c>
      <c r="M308" s="6">
        <f t="shared" si="34"/>
        <v>-72521857.747008801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60</v>
      </c>
      <c r="G309" s="28">
        <v>92</v>
      </c>
      <c r="H309" s="17">
        <f t="shared" si="26"/>
        <v>9812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1673474.9414748859</v>
      </c>
      <c r="M309" s="6">
        <f t="shared" si="34"/>
        <v>-72521857.747008801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60</v>
      </c>
      <c r="G310" s="28">
        <v>93</v>
      </c>
      <c r="H310" s="17">
        <f t="shared" si="26"/>
        <v>9813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1673474.9414748859</v>
      </c>
      <c r="M310" s="6">
        <f t="shared" si="34"/>
        <v>-72521857.747008801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60</v>
      </c>
      <c r="G311" s="28">
        <v>94</v>
      </c>
      <c r="H311" s="17">
        <f t="shared" si="26"/>
        <v>9814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1673474.9414748859</v>
      </c>
      <c r="M311" s="6">
        <f t="shared" si="34"/>
        <v>-72521857.747008801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60</v>
      </c>
      <c r="G312" s="28">
        <v>95</v>
      </c>
      <c r="H312" s="17">
        <f t="shared" si="26"/>
        <v>9815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1673474.9414748859</v>
      </c>
      <c r="M312" s="6">
        <f t="shared" si="34"/>
        <v>-72521857.747008801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60</v>
      </c>
      <c r="G313" s="28">
        <v>96</v>
      </c>
      <c r="H313" s="17">
        <f t="shared" ref="H313:H344" si="38">F313*162+G313</f>
        <v>9816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1673474.9414748859</v>
      </c>
      <c r="M313" s="6">
        <f t="shared" si="34"/>
        <v>-72521857.747008801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60</v>
      </c>
      <c r="G314" s="28">
        <v>97</v>
      </c>
      <c r="H314" s="17">
        <f t="shared" si="38"/>
        <v>9817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1673474.9414748859</v>
      </c>
      <c r="M314" s="6">
        <f t="shared" ref="M314:M345" si="46">M313+(K314-K313)*L313</f>
        <v>-72521857.747008801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60</v>
      </c>
      <c r="G315" s="28">
        <v>98</v>
      </c>
      <c r="H315" s="17">
        <f t="shared" si="38"/>
        <v>9818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1673474.9414748859</v>
      </c>
      <c r="M315" s="6">
        <f t="shared" si="46"/>
        <v>-72521857.747008801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60</v>
      </c>
      <c r="G316" s="28">
        <v>99</v>
      </c>
      <c r="H316" s="17">
        <f t="shared" si="38"/>
        <v>9819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1673474.9414748859</v>
      </c>
      <c r="M316" s="6">
        <f t="shared" si="46"/>
        <v>-72521857.747008801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60</v>
      </c>
      <c r="G317" s="28">
        <v>100</v>
      </c>
      <c r="H317" s="17">
        <f t="shared" si="38"/>
        <v>9820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1673474.9414748859</v>
      </c>
      <c r="M317" s="6">
        <f t="shared" si="46"/>
        <v>-72521857.747008801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60</v>
      </c>
      <c r="G318" s="28">
        <v>101</v>
      </c>
      <c r="H318" s="17">
        <f t="shared" si="38"/>
        <v>9821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1673474.9414748859</v>
      </c>
      <c r="M318" s="6">
        <f t="shared" si="46"/>
        <v>-72521857.747008801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60</v>
      </c>
      <c r="G319" s="28">
        <v>102</v>
      </c>
      <c r="H319" s="17">
        <f t="shared" si="38"/>
        <v>9822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1673474.9414748859</v>
      </c>
      <c r="M319" s="6">
        <f t="shared" si="46"/>
        <v>-72521857.747008801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60</v>
      </c>
      <c r="G320" s="28">
        <v>103</v>
      </c>
      <c r="H320" s="17">
        <f t="shared" si="38"/>
        <v>9823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1673474.9414748859</v>
      </c>
      <c r="M320" s="6">
        <f t="shared" si="46"/>
        <v>-72521857.747008801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60</v>
      </c>
      <c r="G321" s="28">
        <v>104</v>
      </c>
      <c r="H321" s="17">
        <f t="shared" si="38"/>
        <v>9824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1673474.9414748859</v>
      </c>
      <c r="M321" s="6">
        <f t="shared" si="46"/>
        <v>-72521857.747008801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60</v>
      </c>
      <c r="G322" s="28">
        <v>105</v>
      </c>
      <c r="H322" s="17">
        <f t="shared" si="38"/>
        <v>9825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1673474.9414748859</v>
      </c>
      <c r="M322" s="6">
        <f t="shared" si="46"/>
        <v>-72521857.747008801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60</v>
      </c>
      <c r="G323" s="28">
        <v>106</v>
      </c>
      <c r="H323" s="17">
        <f t="shared" si="38"/>
        <v>9826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1673474.9414748859</v>
      </c>
      <c r="M323" s="6">
        <f t="shared" si="46"/>
        <v>-72521857.747008801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60</v>
      </c>
      <c r="G324" s="28">
        <v>107</v>
      </c>
      <c r="H324" s="17">
        <f t="shared" si="38"/>
        <v>9827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1673474.9414748859</v>
      </c>
      <c r="M324" s="6">
        <f t="shared" si="46"/>
        <v>-72521857.747008801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60</v>
      </c>
      <c r="G325" s="28">
        <v>108</v>
      </c>
      <c r="H325" s="17">
        <f t="shared" si="38"/>
        <v>9828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1673474.9414748859</v>
      </c>
      <c r="M325" s="6">
        <f t="shared" si="46"/>
        <v>-72521857.747008801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60</v>
      </c>
      <c r="G326" s="28">
        <v>109</v>
      </c>
      <c r="H326" s="17">
        <f t="shared" si="38"/>
        <v>9829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1673474.9414748859</v>
      </c>
      <c r="M326" s="6">
        <f t="shared" si="46"/>
        <v>-72521857.747008801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60</v>
      </c>
      <c r="G327" s="28">
        <v>110</v>
      </c>
      <c r="H327" s="17">
        <f t="shared" si="38"/>
        <v>9830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1673474.9414748859</v>
      </c>
      <c r="M327" s="6">
        <f t="shared" si="46"/>
        <v>-72521857.747008801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60</v>
      </c>
      <c r="G328" s="28">
        <v>111</v>
      </c>
      <c r="H328" s="17">
        <f t="shared" si="38"/>
        <v>9831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1673474.9414748859</v>
      </c>
      <c r="M328" s="6">
        <f t="shared" si="46"/>
        <v>-72521857.747008801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60</v>
      </c>
      <c r="G329" s="28">
        <v>112</v>
      </c>
      <c r="H329" s="17">
        <f t="shared" si="38"/>
        <v>9832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1673474.9414748859</v>
      </c>
      <c r="M329" s="6">
        <f t="shared" si="46"/>
        <v>-72521857.747008801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60</v>
      </c>
      <c r="G330" s="28">
        <v>113</v>
      </c>
      <c r="H330" s="17">
        <f t="shared" si="38"/>
        <v>9833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1673474.9414748859</v>
      </c>
      <c r="M330" s="6">
        <f t="shared" si="46"/>
        <v>-72521857.747008801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60</v>
      </c>
      <c r="G331" s="28">
        <v>114</v>
      </c>
      <c r="H331" s="17">
        <f t="shared" si="38"/>
        <v>9834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1673474.9414748859</v>
      </c>
      <c r="M331" s="6">
        <f t="shared" si="46"/>
        <v>-72521857.747008801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60</v>
      </c>
      <c r="G332" s="28">
        <v>115</v>
      </c>
      <c r="H332" s="17">
        <f t="shared" si="38"/>
        <v>9835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1673474.9414748859</v>
      </c>
      <c r="M332" s="6">
        <f t="shared" si="46"/>
        <v>-72521857.747008801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60</v>
      </c>
      <c r="G333" s="28">
        <v>116</v>
      </c>
      <c r="H333" s="17">
        <f t="shared" si="38"/>
        <v>9836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1673474.9414748859</v>
      </c>
      <c r="M333" s="6">
        <f t="shared" si="46"/>
        <v>-72521857.747008801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60</v>
      </c>
      <c r="G334" s="28">
        <v>117</v>
      </c>
      <c r="H334" s="17">
        <f t="shared" si="38"/>
        <v>9837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1673474.9414748859</v>
      </c>
      <c r="M334" s="6">
        <f t="shared" si="46"/>
        <v>-72521857.747008801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60</v>
      </c>
      <c r="G335" s="28">
        <v>118</v>
      </c>
      <c r="H335" s="17">
        <f t="shared" si="38"/>
        <v>9838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1673474.9414748859</v>
      </c>
      <c r="M335" s="6">
        <f t="shared" si="46"/>
        <v>-72521857.747008801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60</v>
      </c>
      <c r="G336" s="28">
        <v>119</v>
      </c>
      <c r="H336" s="17">
        <f t="shared" si="38"/>
        <v>9839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1673474.9414748859</v>
      </c>
      <c r="M336" s="6">
        <f t="shared" si="46"/>
        <v>-72521857.747008801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60</v>
      </c>
      <c r="G337" s="28">
        <v>120</v>
      </c>
      <c r="H337" s="17">
        <f t="shared" si="38"/>
        <v>9840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1673474.9414748859</v>
      </c>
      <c r="M337" s="6">
        <f t="shared" si="46"/>
        <v>-72521857.747008801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60</v>
      </c>
      <c r="G338" s="28">
        <v>121</v>
      </c>
      <c r="H338" s="17">
        <f t="shared" si="38"/>
        <v>9841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1673474.9414748859</v>
      </c>
      <c r="M338" s="6">
        <f t="shared" si="46"/>
        <v>-72521857.747008801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60</v>
      </c>
      <c r="G339" s="28">
        <v>122</v>
      </c>
      <c r="H339" s="17">
        <f t="shared" si="38"/>
        <v>9842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1673474.9414748859</v>
      </c>
      <c r="M339" s="6">
        <f t="shared" si="46"/>
        <v>-72521857.747008801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60</v>
      </c>
      <c r="G340" s="28">
        <v>123</v>
      </c>
      <c r="H340" s="17">
        <f t="shared" si="38"/>
        <v>9843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1673474.9414748859</v>
      </c>
      <c r="M340" s="6">
        <f t="shared" si="46"/>
        <v>-72521857.747008801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60</v>
      </c>
      <c r="G341" s="28">
        <v>124</v>
      </c>
      <c r="H341" s="17">
        <f t="shared" si="38"/>
        <v>9844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1673474.9414748859</v>
      </c>
      <c r="M341" s="6">
        <f t="shared" si="46"/>
        <v>-72521857.747008801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60</v>
      </c>
      <c r="G342" s="28">
        <v>125</v>
      </c>
      <c r="H342" s="17">
        <f t="shared" si="38"/>
        <v>9845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1673474.9414748859</v>
      </c>
      <c r="M342" s="6">
        <f t="shared" si="46"/>
        <v>-72521857.747008801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60</v>
      </c>
      <c r="G343" s="28">
        <v>126</v>
      </c>
      <c r="H343" s="17">
        <f t="shared" si="38"/>
        <v>9846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1673474.9414748859</v>
      </c>
      <c r="M343" s="6">
        <f t="shared" si="46"/>
        <v>-72521857.747008801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60</v>
      </c>
      <c r="G344" s="28">
        <v>127</v>
      </c>
      <c r="H344" s="17">
        <f t="shared" si="38"/>
        <v>9847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1673474.9414748859</v>
      </c>
      <c r="M344" s="6">
        <f t="shared" si="46"/>
        <v>-72521857.747008801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60</v>
      </c>
      <c r="G345" s="28">
        <v>128</v>
      </c>
      <c r="H345" s="17">
        <f t="shared" ref="H345:H376" si="50">F345*162+G345</f>
        <v>9848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1673474.9414748859</v>
      </c>
      <c r="M345" s="6">
        <f t="shared" si="46"/>
        <v>-72521857.747008801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60</v>
      </c>
      <c r="G346" s="28">
        <v>129</v>
      </c>
      <c r="H346" s="17">
        <f t="shared" si="50"/>
        <v>9849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1673474.9414748859</v>
      </c>
      <c r="M346" s="6">
        <f t="shared" ref="M346:M379" si="58">M345+(K346-K345)*L345</f>
        <v>-72521857.747008801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60</v>
      </c>
      <c r="G347" s="28">
        <v>130</v>
      </c>
      <c r="H347" s="17">
        <f t="shared" si="50"/>
        <v>9850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1673474.9414748859</v>
      </c>
      <c r="M347" s="6">
        <f t="shared" si="58"/>
        <v>-72521857.747008801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60</v>
      </c>
      <c r="G348" s="28">
        <v>131</v>
      </c>
      <c r="H348" s="17">
        <f t="shared" si="50"/>
        <v>9851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1673474.9414748859</v>
      </c>
      <c r="M348" s="6">
        <f t="shared" si="58"/>
        <v>-72521857.747008801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60</v>
      </c>
      <c r="G349" s="28">
        <v>132</v>
      </c>
      <c r="H349" s="17">
        <f t="shared" si="50"/>
        <v>9852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1673474.9414748859</v>
      </c>
      <c r="M349" s="6">
        <f t="shared" si="58"/>
        <v>-72521857.747008801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60</v>
      </c>
      <c r="G350" s="28">
        <v>133</v>
      </c>
      <c r="H350" s="17">
        <f t="shared" si="50"/>
        <v>9853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1673474.9414748859</v>
      </c>
      <c r="M350" s="6">
        <f t="shared" si="58"/>
        <v>-72521857.747008801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60</v>
      </c>
      <c r="G351" s="28">
        <v>134</v>
      </c>
      <c r="H351" s="17">
        <f t="shared" si="50"/>
        <v>9854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1673474.9414748859</v>
      </c>
      <c r="M351" s="6">
        <f t="shared" si="58"/>
        <v>-72521857.747008801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60</v>
      </c>
      <c r="G352" s="28">
        <v>135</v>
      </c>
      <c r="H352" s="17">
        <f t="shared" si="50"/>
        <v>9855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1673474.9414748859</v>
      </c>
      <c r="M352" s="6">
        <f t="shared" si="58"/>
        <v>-72521857.747008801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60</v>
      </c>
      <c r="G353" s="28">
        <v>136</v>
      </c>
      <c r="H353" s="17">
        <f t="shared" si="50"/>
        <v>9856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1673474.9414748859</v>
      </c>
      <c r="M353" s="6">
        <f t="shared" si="58"/>
        <v>-72521857.747008801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60</v>
      </c>
      <c r="G354" s="28">
        <v>137</v>
      </c>
      <c r="H354" s="17">
        <f t="shared" si="50"/>
        <v>9857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1673474.9414748859</v>
      </c>
      <c r="M354" s="6">
        <f t="shared" si="58"/>
        <v>-72521857.747008801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60</v>
      </c>
      <c r="G355" s="28">
        <v>138</v>
      </c>
      <c r="H355" s="17">
        <f t="shared" si="50"/>
        <v>9858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1673474.9414748859</v>
      </c>
      <c r="M355" s="6">
        <f t="shared" si="58"/>
        <v>-72521857.747008801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60</v>
      </c>
      <c r="G356" s="28">
        <v>139</v>
      </c>
      <c r="H356" s="17">
        <f t="shared" si="50"/>
        <v>9859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1673474.9414748859</v>
      </c>
      <c r="M356" s="6">
        <f t="shared" si="58"/>
        <v>-72521857.747008801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60</v>
      </c>
      <c r="G357" s="28">
        <v>140</v>
      </c>
      <c r="H357" s="17">
        <f t="shared" si="50"/>
        <v>9860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1673474.9414748859</v>
      </c>
      <c r="M357" s="6">
        <f t="shared" si="58"/>
        <v>-72521857.747008801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60</v>
      </c>
      <c r="G358" s="28">
        <v>141</v>
      </c>
      <c r="H358" s="17">
        <f t="shared" si="50"/>
        <v>9861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1673474.9414748859</v>
      </c>
      <c r="M358" s="6">
        <f t="shared" si="58"/>
        <v>-72521857.747008801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60</v>
      </c>
      <c r="G359" s="28">
        <v>142</v>
      </c>
      <c r="H359" s="17">
        <f t="shared" si="50"/>
        <v>9862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1673474.9414748859</v>
      </c>
      <c r="M359" s="6">
        <f t="shared" si="58"/>
        <v>-72521857.747008801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60</v>
      </c>
      <c r="G360" s="28">
        <v>143</v>
      </c>
      <c r="H360" s="17">
        <f t="shared" si="50"/>
        <v>9863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1673474.9414748859</v>
      </c>
      <c r="M360" s="6">
        <f t="shared" si="58"/>
        <v>-72521857.747008801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60</v>
      </c>
      <c r="G361" s="28">
        <v>144</v>
      </c>
      <c r="H361" s="17">
        <f t="shared" si="50"/>
        <v>9864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1673474.9414748859</v>
      </c>
      <c r="M361" s="6">
        <f t="shared" si="58"/>
        <v>-72521857.747008801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60</v>
      </c>
      <c r="G362" s="28">
        <v>145</v>
      </c>
      <c r="H362" s="17">
        <f t="shared" si="50"/>
        <v>9865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1673474.9414748859</v>
      </c>
      <c r="M362" s="6">
        <f t="shared" si="58"/>
        <v>-72521857.747008801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60</v>
      </c>
      <c r="G363" s="28">
        <v>146</v>
      </c>
      <c r="H363" s="17">
        <f t="shared" si="50"/>
        <v>9866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1673474.9414748859</v>
      </c>
      <c r="M363" s="6">
        <f t="shared" si="58"/>
        <v>-72521857.747008801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-58.336345679230831</v>
      </c>
      <c r="C364" s="6">
        <f t="shared" si="61"/>
        <v>5095.9247047846466</v>
      </c>
      <c r="D364" s="6">
        <f t="shared" si="51"/>
        <v>0</v>
      </c>
      <c r="E364" s="6">
        <f t="shared" si="52"/>
        <v>-297277.62513364945</v>
      </c>
      <c r="F364" s="17">
        <f t="shared" si="53"/>
        <v>46</v>
      </c>
      <c r="G364" s="28">
        <v>147</v>
      </c>
      <c r="H364" s="17">
        <f t="shared" si="50"/>
        <v>7599</v>
      </c>
      <c r="I364" s="17">
        <f t="shared" si="54"/>
        <v>46</v>
      </c>
      <c r="J364" s="17">
        <f t="shared" si="55"/>
        <v>138</v>
      </c>
      <c r="K364" s="6">
        <f t="shared" si="56"/>
        <v>0</v>
      </c>
      <c r="L364" s="6">
        <f t="shared" si="57"/>
        <v>1673474.9414748859</v>
      </c>
      <c r="M364" s="6">
        <f t="shared" si="58"/>
        <v>-72521857.747008801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-45.61929904273812</v>
      </c>
      <c r="C365" s="6">
        <f t="shared" si="61"/>
        <v>74.930561478491825</v>
      </c>
      <c r="D365" s="6">
        <f t="shared" si="51"/>
        <v>0</v>
      </c>
      <c r="E365" s="6">
        <f t="shared" si="52"/>
        <v>-3418.2796915275921</v>
      </c>
      <c r="F365" s="17">
        <f t="shared" si="53"/>
        <v>50</v>
      </c>
      <c r="G365" s="28">
        <v>148</v>
      </c>
      <c r="H365" s="17">
        <f t="shared" si="50"/>
        <v>8248</v>
      </c>
      <c r="I365" s="17">
        <f t="shared" si="54"/>
        <v>50</v>
      </c>
      <c r="J365" s="17">
        <f t="shared" si="55"/>
        <v>139</v>
      </c>
      <c r="K365" s="6">
        <f t="shared" si="56"/>
        <v>0</v>
      </c>
      <c r="L365" s="6">
        <f t="shared" si="57"/>
        <v>1673474.9414748859</v>
      </c>
      <c r="M365" s="6">
        <f t="shared" si="58"/>
        <v>-72521857.747008801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-36.607247137017978</v>
      </c>
      <c r="C366" s="6">
        <f t="shared" si="61"/>
        <v>5767.1781428174572</v>
      </c>
      <c r="D366" s="6">
        <f t="shared" si="51"/>
        <v>0</v>
      </c>
      <c r="E366" s="6">
        <f t="shared" si="52"/>
        <v>-211120.51555732702</v>
      </c>
      <c r="F366" s="17">
        <f t="shared" si="53"/>
        <v>56</v>
      </c>
      <c r="G366" s="28">
        <v>149</v>
      </c>
      <c r="H366" s="17">
        <f t="shared" si="50"/>
        <v>9221</v>
      </c>
      <c r="I366" s="17">
        <f t="shared" si="54"/>
        <v>56</v>
      </c>
      <c r="J366" s="17">
        <f t="shared" si="55"/>
        <v>140</v>
      </c>
      <c r="K366" s="6">
        <f t="shared" si="56"/>
        <v>0</v>
      </c>
      <c r="L366" s="6">
        <f t="shared" si="57"/>
        <v>1673474.9414748859</v>
      </c>
      <c r="M366" s="6">
        <f t="shared" si="58"/>
        <v>-72521857.747008801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60</v>
      </c>
      <c r="G367" s="28">
        <v>150</v>
      </c>
      <c r="H367" s="17">
        <f t="shared" si="50"/>
        <v>9870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1673474.9414748859</v>
      </c>
      <c r="M367" s="6">
        <f t="shared" si="58"/>
        <v>-72521857.747008801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60</v>
      </c>
      <c r="G368" s="28">
        <v>151</v>
      </c>
      <c r="H368" s="17">
        <f t="shared" si="50"/>
        <v>9871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1673474.9414748859</v>
      </c>
      <c r="M368" s="6">
        <f t="shared" si="58"/>
        <v>-72521857.747008801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60</v>
      </c>
      <c r="G369" s="28">
        <v>152</v>
      </c>
      <c r="H369" s="17">
        <f t="shared" si="50"/>
        <v>9872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1673474.9414748859</v>
      </c>
      <c r="M369" s="6">
        <f t="shared" si="58"/>
        <v>-72521857.747008801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60</v>
      </c>
      <c r="G370" s="28">
        <v>153</v>
      </c>
      <c r="H370" s="17">
        <f t="shared" si="50"/>
        <v>9873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1673474.9414748859</v>
      </c>
      <c r="M370" s="6">
        <f t="shared" si="58"/>
        <v>-72521857.747008801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60</v>
      </c>
      <c r="G371" s="28">
        <v>154</v>
      </c>
      <c r="H371" s="17">
        <f t="shared" si="50"/>
        <v>9874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1673474.9414748859</v>
      </c>
      <c r="M371" s="6">
        <f t="shared" si="58"/>
        <v>-72521857.747008801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60</v>
      </c>
      <c r="G372" s="28">
        <v>155</v>
      </c>
      <c r="H372" s="17">
        <f t="shared" si="50"/>
        <v>9875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1673474.9414748859</v>
      </c>
      <c r="M372" s="6">
        <f t="shared" si="58"/>
        <v>-72521857.747008801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60</v>
      </c>
      <c r="G373" s="28">
        <v>156</v>
      </c>
      <c r="H373" s="17">
        <f t="shared" si="50"/>
        <v>9876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1673474.9414748859</v>
      </c>
      <c r="M373" s="6">
        <f t="shared" si="58"/>
        <v>-72521857.747008801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-82.20079533472331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23</v>
      </c>
      <c r="G374" s="28">
        <v>157</v>
      </c>
      <c r="H374" s="17">
        <f t="shared" si="50"/>
        <v>3883</v>
      </c>
      <c r="I374" s="17">
        <f t="shared" si="54"/>
        <v>23</v>
      </c>
      <c r="J374" s="17">
        <f t="shared" si="55"/>
        <v>151</v>
      </c>
      <c r="K374" s="6">
        <f t="shared" si="56"/>
        <v>0</v>
      </c>
      <c r="L374" s="6">
        <f t="shared" si="57"/>
        <v>1673474.9414748859</v>
      </c>
      <c r="M374" s="6">
        <f t="shared" si="58"/>
        <v>-72521857.747008801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-82.20079533472331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23</v>
      </c>
      <c r="G375" s="28">
        <v>158</v>
      </c>
      <c r="H375" s="17">
        <f t="shared" si="50"/>
        <v>3884</v>
      </c>
      <c r="I375" s="17">
        <f t="shared" si="54"/>
        <v>24</v>
      </c>
      <c r="J375" s="17">
        <f t="shared" si="55"/>
        <v>152</v>
      </c>
      <c r="K375" s="6">
        <f t="shared" si="56"/>
        <v>0</v>
      </c>
      <c r="L375" s="6">
        <f t="shared" si="57"/>
        <v>1673474.9414748859</v>
      </c>
      <c r="M375" s="6">
        <f t="shared" si="58"/>
        <v>-72521857.747008801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-73.424847402650002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25</v>
      </c>
      <c r="G376" s="28">
        <v>159</v>
      </c>
      <c r="H376" s="17">
        <f t="shared" si="50"/>
        <v>4209</v>
      </c>
      <c r="I376" s="17">
        <f t="shared" si="54"/>
        <v>25</v>
      </c>
      <c r="J376" s="17">
        <f t="shared" si="55"/>
        <v>153</v>
      </c>
      <c r="K376" s="6">
        <f t="shared" si="56"/>
        <v>0</v>
      </c>
      <c r="L376" s="6">
        <f t="shared" si="57"/>
        <v>1673474.9414748859</v>
      </c>
      <c r="M376" s="6">
        <f t="shared" si="58"/>
        <v>-72521857.747008801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-73.424847402650002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25</v>
      </c>
      <c r="G377" s="28">
        <v>160</v>
      </c>
      <c r="H377" s="17">
        <f t="shared" ref="H377:H379" si="62">F377*162+G377</f>
        <v>4210</v>
      </c>
      <c r="I377" s="17">
        <f t="shared" si="54"/>
        <v>26</v>
      </c>
      <c r="J377" s="17">
        <f t="shared" si="55"/>
        <v>154</v>
      </c>
      <c r="K377" s="6">
        <f t="shared" si="56"/>
        <v>0</v>
      </c>
      <c r="L377" s="6">
        <f t="shared" si="57"/>
        <v>1673474.9414748859</v>
      </c>
      <c r="M377" s="6">
        <f t="shared" si="58"/>
        <v>-72521857.747008801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-60.746690455798223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42</v>
      </c>
      <c r="G378" s="28">
        <v>161</v>
      </c>
      <c r="H378" s="17">
        <f t="shared" si="62"/>
        <v>6965</v>
      </c>
      <c r="I378" s="17">
        <f t="shared" ref="I378:I379" si="64">RANK(H378,H$218:H$379,1)</f>
        <v>42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1673474.9414748859</v>
      </c>
      <c r="M378" s="6">
        <f t="shared" si="58"/>
        <v>-72521857.747008801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-60.746690455798223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42</v>
      </c>
      <c r="G379" s="28">
        <v>162</v>
      </c>
      <c r="H379" s="17">
        <f t="shared" si="62"/>
        <v>6966</v>
      </c>
      <c r="I379" s="17">
        <f t="shared" si="64"/>
        <v>43</v>
      </c>
      <c r="J379" s="17">
        <f t="shared" si="65"/>
        <v>156</v>
      </c>
      <c r="K379" s="6">
        <f t="shared" si="66"/>
        <v>0</v>
      </c>
      <c r="L379" s="6">
        <f t="shared" si="57"/>
        <v>1673474.9414748859</v>
      </c>
      <c r="M379" s="6">
        <f t="shared" si="58"/>
        <v>-72521857.747008801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43.336088249455962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1.0432334030591428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33887670.068840653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1.1521465030798337</v>
      </c>
      <c r="C423" s="6">
        <f>IF(Loads!$B47&lt;0,0,IF($C35*$B$387+Aggreg!$C239&gt;0,$C35*$B$387,0-Aggreg!$C239))</f>
        <v>2.991748564610882E-2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2073072.6315799227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8.2778489091870605E-2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2990.9060926830325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0.82049856875027505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6762704.1302014133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1.0785225216327119</v>
      </c>
      <c r="C426" s="6">
        <f>IF(Loads!$B50&lt;0,0,IF($C38*$B$387+Aggreg!$C242&gt;0,$C38*$B$387,0-Aggreg!$C242))</f>
        <v>4.8283798781472334E-2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2278535.2032409376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8.6970052537157574E-2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1967.4446683751817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1.0063239710430616</v>
      </c>
      <c r="C428" s="6">
        <f>IF(Loads!$B52&lt;0,0,IF($C40*$B$387+Aggreg!$C244&gt;0,$C40*$B$387,0-Aggreg!$C244))</f>
        <v>1.2172397589244205E-2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3838746.7922525583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0.99964734462118887</v>
      </c>
      <c r="C429" s="6">
        <f>IF(Loads!$B53&lt;0,0,IF($C41*$B$387+Aggreg!$C245&gt;0,$C41*$B$387,0-Aggreg!$C245))</f>
        <v>1.1055807659383214E-2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5183.7163401121634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0.92855223048600954</v>
      </c>
      <c r="C430" s="6">
        <f>IF(Loads!$B54&lt;0,0,IF($C42*$B$387+Aggreg!$C246&gt;0,$C42*$B$387,0-Aggreg!$C246))</f>
        <v>1.0661357122522636E-2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7014.8679230105927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6.3309418628513319</v>
      </c>
      <c r="C431" s="6">
        <f>IF(Loads!$B55&lt;0,0,IF($C43*$B$387+Aggreg!$C247&gt;0,$C43*$B$387,0-Aggreg!$C247))</f>
        <v>0.63852255723967932</v>
      </c>
      <c r="D431" s="6">
        <f>IF(Loads!$B55&lt;0,0,IF($D43*$B$387+Aggreg!$D247&gt;0,$D43*$B$387,0-Aggreg!$D247))</f>
        <v>9.6545619168729498E-3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6.3476867835937636</v>
      </c>
      <c r="C432" s="6">
        <f>IF(Loads!$B56&lt;0,0,IF($C44*$B$387+Aggreg!$C248&gt;0,$C44*$B$387,0-Aggreg!$C248))</f>
        <v>0.64021140699455903</v>
      </c>
      <c r="D432" s="6">
        <f>IF(Loads!$B56&lt;0,0,IF($D44*$B$387+Aggreg!$D248&gt;0,$D44*$B$387,0-Aggreg!$D248))</f>
        <v>9.6800975919120111E-3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0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5.2622410224736313</v>
      </c>
      <c r="C433" s="6">
        <f>IF(Loads!$B57&lt;0,0,IF($C45*$B$387+Aggreg!$C249&gt;0,$C45*$B$387,0-Aggreg!$C249))</f>
        <v>0.5307361317275</v>
      </c>
      <c r="D433" s="6">
        <f>IF(Loads!$B57&lt;0,0,IF($D45*$B$387+Aggreg!$D249&gt;0,$D45*$B$387,0-Aggreg!$D249))</f>
        <v>8.0248141388079494E-3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0.18196328757086608</v>
      </c>
      <c r="H433" s="17">
        <f>0.01*Input!$F$58*(E433*Loads!$E313+F433*Loads!$F313)+10*(B433*Loads!$B313+C433*Loads!$C313+D433*Loads!$D313+G433*Loads!$G313)</f>
        <v>9388171.3477771841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4.6629784603298177</v>
      </c>
      <c r="C434" s="6">
        <f>IF(Loads!$B58&lt;0,0,IF($C46*$B$387+Aggreg!$C250&gt;0,$C46*$B$387,0-Aggreg!$C250))</f>
        <v>0.47029604683533893</v>
      </c>
      <c r="D434" s="6">
        <f>IF(Loads!$B58&lt;0,0,IF($D46*$B$387+Aggreg!$D250&gt;0,$D46*$B$387,0-Aggreg!$D250))</f>
        <v>7.1109505090327027E-3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0.17844141748884931</v>
      </c>
      <c r="H434" s="17">
        <f>0.01*Input!$F$58*(E434*Loads!$E314+F434*Loads!$F314)+10*(B434*Loads!$B314+C434*Loads!$C314+D434*Loads!$D314+G434*Loads!$G314)</f>
        <v>118971.78598234136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4.7433655668115993</v>
      </c>
      <c r="C435" s="6">
        <f>IF(Loads!$B59&lt;0,0,IF($C47*$B$387+Aggreg!$C251&gt;0,$C47*$B$387,0-Aggreg!$C251))</f>
        <v>0.47840368419985702</v>
      </c>
      <c r="D435" s="6">
        <f>IF(Loads!$B59&lt;0,0,IF($D47*$B$387+Aggreg!$D251&gt;0,$D47*$B$387,0-Aggreg!$D251))</f>
        <v>7.2335392665445371E-3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0.15516118071735083</v>
      </c>
      <c r="H435" s="17">
        <f>0.01*Input!$F$58*(E435*Loads!$E315+F435*Loads!$F315)+10*(B435*Loads!$B315+C435*Loads!$C315+D435*Loads!$D315+G435*Loads!$G315)</f>
        <v>13189815.779772222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0.55777500391419466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42886.034778766909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0.57729435966537845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34925.356933966868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0.99261255971662377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3754.759303367287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0.54353629494473654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0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10.135352861984888</v>
      </c>
      <c r="C440" s="6">
        <f>IF(Loads!$B64&lt;0,0,IF($C52*$B$387+Aggreg!$C256&gt;0,$C52*$B$387,0-Aggreg!$C256))</f>
        <v>0.68740645492476415</v>
      </c>
      <c r="D440" s="6">
        <f>IF(Loads!$B64&lt;0,0,IF($D52*$B$387+Aggreg!$D256&gt;0,$D52*$B$387,0-Aggreg!$D256))</f>
        <v>7.1244792183692007E-3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885446.92132128263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WPD South Wales in April 15 (DCP179)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2.6226109929866652</v>
      </c>
      <c r="C21" s="9"/>
      <c r="D21" s="9"/>
      <c r="E21" s="34">
        <f>Aggreg!$E238+Scaler!$E422</f>
        <v>3.9686697004840426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2.8383342696214382</v>
      </c>
      <c r="C22" s="34">
        <f>Aggreg!$C239+Scaler!$C423</f>
        <v>0.18499203029616268</v>
      </c>
      <c r="D22" s="9"/>
      <c r="E22" s="34">
        <f>Aggreg!$E239+Scaler!$E423</f>
        <v>3.9686697004840426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0.27293014579134722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2.0626722263918005</v>
      </c>
      <c r="C24" s="9"/>
      <c r="D24" s="9"/>
      <c r="E24" s="34">
        <f>Aggreg!$E241+Scaler!$E425</f>
        <v>6.909152996340107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2.6540461603924861</v>
      </c>
      <c r="C25" s="34">
        <f>Aggreg!$C242+Scaler!$C426</f>
        <v>0.23687795720275723</v>
      </c>
      <c r="D25" s="9"/>
      <c r="E25" s="34">
        <f>Aggreg!$E242+Scaler!$E426</f>
        <v>6.909152996340107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0.28231614316956544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2.4748036542245582</v>
      </c>
      <c r="C27" s="34">
        <f>Aggreg!$C244+Scaler!$C428</f>
        <v>0.14522786120250189</v>
      </c>
      <c r="D27" s="9"/>
      <c r="E27" s="34">
        <f>Aggreg!$E244+Scaler!$E428</f>
        <v>40.88809584007317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2.3663691709858825</v>
      </c>
      <c r="C28" s="34">
        <f>Aggreg!$C245+Scaler!$C429</f>
        <v>0.13530048885401194</v>
      </c>
      <c r="D28" s="9"/>
      <c r="E28" s="34">
        <f>Aggreg!$E245+Scaler!$E429</f>
        <v>28.514130518303404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1.6785570391783871</v>
      </c>
      <c r="C29" s="34">
        <f>Aggreg!$C246+Scaler!$C430</f>
        <v>8.0063288651178302E-2</v>
      </c>
      <c r="D29" s="9"/>
      <c r="E29" s="34">
        <f>Aggreg!$E246+Scaler!$E430</f>
        <v>150.40877701766397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15.657978132079901</v>
      </c>
      <c r="C30" s="34">
        <f>Aggreg!$C247+Scaler!$C431</f>
        <v>1.5621082350990652</v>
      </c>
      <c r="D30" s="34">
        <f>Aggreg!$D247+Scaler!$D431</f>
        <v>0.14967605420944163</v>
      </c>
      <c r="E30" s="34">
        <f>Aggreg!$E247+Scaler!$E431</f>
        <v>3.9686697004840426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15.658716525566545</v>
      </c>
      <c r="C31" s="34">
        <f>Aggreg!$C248+Scaler!$C432</f>
        <v>1.5604429304844214</v>
      </c>
      <c r="D31" s="34">
        <f>Aggreg!$D248+Scaler!$D432</f>
        <v>0.14963158763878512</v>
      </c>
      <c r="E31" s="34">
        <f>Aggreg!$E248+Scaler!$E432</f>
        <v>6.909152996340107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12.048793654930687</v>
      </c>
      <c r="C32" s="34">
        <f>Aggreg!$C249+Scaler!$C433</f>
        <v>1.1912603842549963</v>
      </c>
      <c r="D32" s="34">
        <f>Aggreg!$D249+Scaler!$D433</f>
        <v>0.11004537305564829</v>
      </c>
      <c r="E32" s="34">
        <f>Aggreg!$E249+Scaler!$E433</f>
        <v>9.9721739548812032</v>
      </c>
      <c r="F32" s="34">
        <f>Aggreg!$F249+Scaler!$F433</f>
        <v>2.7771447068590067</v>
      </c>
      <c r="G32" s="34">
        <f>Aggreg!$G249+Scaler!$G433</f>
        <v>0.42691094374969973</v>
      </c>
      <c r="H32" s="10"/>
    </row>
    <row r="33" spans="1:8" x14ac:dyDescent="0.25">
      <c r="A33" s="11" t="s">
        <v>180</v>
      </c>
      <c r="B33" s="34">
        <f>Aggreg!$B250+Scaler!$B434</f>
        <v>9.4311327307121982</v>
      </c>
      <c r="C33" s="34">
        <f>Aggreg!$C250+Scaler!$C434</f>
        <v>0.91488427673556716</v>
      </c>
      <c r="D33" s="34">
        <f>Aggreg!$D250+Scaler!$D434</f>
        <v>7.9319631372054861E-2</v>
      </c>
      <c r="E33" s="34">
        <f>Aggreg!$E250+Scaler!$E434</f>
        <v>7.5428674293526843</v>
      </c>
      <c r="F33" s="34">
        <f>Aggreg!$F250+Scaler!$F434</f>
        <v>3.2729652341146069</v>
      </c>
      <c r="G33" s="34">
        <f>Aggreg!$G250+Scaler!$G434</f>
        <v>0.36628422275487582</v>
      </c>
      <c r="H33" s="10"/>
    </row>
    <row r="34" spans="1:8" x14ac:dyDescent="0.25">
      <c r="A34" s="11" t="s">
        <v>193</v>
      </c>
      <c r="B34" s="34">
        <f>Aggreg!$B251+Scaler!$B435</f>
        <v>8.6701089749521891</v>
      </c>
      <c r="C34" s="34">
        <f>Aggreg!$C251+Scaler!$C435</f>
        <v>0.83548342450203761</v>
      </c>
      <c r="D34" s="34">
        <f>Aggreg!$D251+Scaler!$D435</f>
        <v>6.6021790041626269E-2</v>
      </c>
      <c r="E34" s="34">
        <f>Aggreg!$E251+Scaler!$E435</f>
        <v>75.818886919721621</v>
      </c>
      <c r="F34" s="34">
        <f>Aggreg!$F251+Scaler!$F435</f>
        <v>3.2976437488049881</v>
      </c>
      <c r="G34" s="34">
        <f>Aggreg!$G251+Scaler!$G435</f>
        <v>0.28623031773533902</v>
      </c>
      <c r="H34" s="10"/>
    </row>
    <row r="35" spans="1:8" x14ac:dyDescent="0.25">
      <c r="A35" s="11" t="s">
        <v>213</v>
      </c>
      <c r="B35" s="34">
        <f>Aggreg!$B252+Scaler!$B436</f>
        <v>2.2253115883260146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2.5387479519782423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3.791578432988338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1.9550167322008196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34.201059307888642</v>
      </c>
      <c r="C39" s="34">
        <f>Aggreg!$C256+Scaler!$C440</f>
        <v>2.2023606968584208</v>
      </c>
      <c r="D39" s="34">
        <f>Aggreg!$D256+Scaler!$D440</f>
        <v>0.82778397124951264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-0.8103853947413806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-0.74513440582887824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-0.8103853947413806</v>
      </c>
      <c r="C42" s="9"/>
      <c r="D42" s="9"/>
      <c r="E42" s="34">
        <f>Aggreg!$E259+Scaler!$E443</f>
        <v>0</v>
      </c>
      <c r="F42" s="9"/>
      <c r="G42" s="34">
        <f>Aggreg!$G259+Scaler!$G443</f>
        <v>0.26516024591506948</v>
      </c>
      <c r="H42" s="10"/>
    </row>
    <row r="43" spans="1:8" x14ac:dyDescent="0.25">
      <c r="A43" s="11" t="s">
        <v>184</v>
      </c>
      <c r="B43" s="34">
        <f>Aggreg!$B260+Scaler!$B444</f>
        <v>-6.510731566734548</v>
      </c>
      <c r="C43" s="34">
        <f>Aggreg!$C260+Scaler!$C444</f>
        <v>-0.64446562542154961</v>
      </c>
      <c r="D43" s="34">
        <f>Aggreg!$D260+Scaler!$D444</f>
        <v>-9.7580750884833714E-2</v>
      </c>
      <c r="E43" s="34">
        <f>Aggreg!$E260+Scaler!$E444</f>
        <v>0</v>
      </c>
      <c r="F43" s="9"/>
      <c r="G43" s="34">
        <f>Aggreg!$G260+Scaler!$G444</f>
        <v>0.26516024591506948</v>
      </c>
      <c r="H43" s="10"/>
    </row>
    <row r="44" spans="1:8" x14ac:dyDescent="0.25">
      <c r="A44" s="11" t="s">
        <v>185</v>
      </c>
      <c r="B44" s="34">
        <f>Aggreg!$B261+Scaler!$B445</f>
        <v>-0.74513440582887824</v>
      </c>
      <c r="C44" s="9"/>
      <c r="D44" s="9"/>
      <c r="E44" s="34">
        <f>Aggreg!$E261+Scaler!$E445</f>
        <v>0</v>
      </c>
      <c r="F44" s="9"/>
      <c r="G44" s="34">
        <f>Aggreg!$G261+Scaler!$G445</f>
        <v>0.23226690660713684</v>
      </c>
      <c r="H44" s="10"/>
    </row>
    <row r="45" spans="1:8" x14ac:dyDescent="0.25">
      <c r="A45" s="11" t="s">
        <v>186</v>
      </c>
      <c r="B45" s="34">
        <f>Aggreg!$B262+Scaler!$B446</f>
        <v>-6.0042629430079915</v>
      </c>
      <c r="C45" s="34">
        <f>Aggreg!$C262+Scaler!$C446</f>
        <v>-0.58901026608944052</v>
      </c>
      <c r="D45" s="34">
        <f>Aggreg!$D262+Scaler!$D446</f>
        <v>-9.0134765078106346E-2</v>
      </c>
      <c r="E45" s="34">
        <f>Aggreg!$E262+Scaler!$E446</f>
        <v>0</v>
      </c>
      <c r="F45" s="9"/>
      <c r="G45" s="34">
        <f>Aggreg!$G262+Scaler!$G446</f>
        <v>0.23226690660713684</v>
      </c>
      <c r="H45" s="10"/>
    </row>
    <row r="46" spans="1:8" x14ac:dyDescent="0.25">
      <c r="A46" s="11" t="s">
        <v>194</v>
      </c>
      <c r="B46" s="34">
        <f>Aggreg!$B263+Scaler!$B447</f>
        <v>-0.50240778701730426</v>
      </c>
      <c r="C46" s="9"/>
      <c r="D46" s="9"/>
      <c r="E46" s="34">
        <f>Aggreg!$E263+Scaler!$E447</f>
        <v>36.63003839265572</v>
      </c>
      <c r="F46" s="9"/>
      <c r="G46" s="34">
        <f>Aggreg!$G263+Scaler!$G447</f>
        <v>0.18853160945693559</v>
      </c>
      <c r="H46" s="10"/>
    </row>
    <row r="47" spans="1:8" x14ac:dyDescent="0.25">
      <c r="A47" s="11" t="s">
        <v>195</v>
      </c>
      <c r="B47" s="34">
        <f>Aggreg!$B264+Scaler!$B448</f>
        <v>-4.1297843396646474</v>
      </c>
      <c r="C47" s="34">
        <f>Aggreg!$C264+Scaler!$C448</f>
        <v>-0.38106825409901618</v>
      </c>
      <c r="D47" s="34">
        <f>Aggreg!$D264+Scaler!$D448</f>
        <v>-6.2434321768989706E-2</v>
      </c>
      <c r="E47" s="34">
        <f>Aggreg!$E264+Scaler!$E448</f>
        <v>36.63003839265572</v>
      </c>
      <c r="F47" s="9"/>
      <c r="G47" s="34">
        <f>Aggreg!$G264+Scaler!$G448</f>
        <v>0.18853160945693559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3.8900701333499654E-4</v>
      </c>
      <c r="C72" s="9"/>
      <c r="D72" s="9"/>
      <c r="E72" s="34">
        <f>ROUND(E21,E$52)-E21</f>
        <v>1.3302995159576447E-3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-3.3426962143812133E-4</v>
      </c>
      <c r="C73" s="34">
        <f>ROUND(C22,C$52)-C22</f>
        <v>7.9697038373183204E-6</v>
      </c>
      <c r="D73" s="9"/>
      <c r="E73" s="34">
        <f>ROUND(E22,E$52)-E22</f>
        <v>1.3302995159576447E-3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6.9854208652797567E-5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3.2777360819968848E-4</v>
      </c>
      <c r="C75" s="9"/>
      <c r="D75" s="9"/>
      <c r="E75" s="34">
        <f>ROUND(E24,E$52)-E24</f>
        <v>8.4700365989309745E-4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-4.6160392486171986E-5</v>
      </c>
      <c r="C76" s="34">
        <f>ROUND(C25,C$52)-C25</f>
        <v>1.2204279724276068E-4</v>
      </c>
      <c r="D76" s="9"/>
      <c r="E76" s="34">
        <f>ROUND(E25,E$52)-E25</f>
        <v>8.4700365989309745E-4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-3.1614316956546373E-4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1.9634577544191956E-4</v>
      </c>
      <c r="C78" s="34">
        <f t="shared" ref="C78:C85" si="1">ROUND(C27,C$52)-C27</f>
        <v>-2.2786120250190001E-4</v>
      </c>
      <c r="D78" s="9"/>
      <c r="E78" s="34">
        <f t="shared" ref="E78:E85" si="2">ROUND(E27,E$52)-E27</f>
        <v>1.9041599268305731E-3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-3.6917098588240549E-4</v>
      </c>
      <c r="C79" s="34">
        <f t="shared" si="1"/>
        <v>-3.0048885401193215E-4</v>
      </c>
      <c r="D79" s="9"/>
      <c r="E79" s="34">
        <f t="shared" si="2"/>
        <v>-4.1305183034019421E-3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4.4296082161299211E-4</v>
      </c>
      <c r="C80" s="34">
        <f t="shared" si="1"/>
        <v>-6.3288651178300404E-5</v>
      </c>
      <c r="D80" s="9"/>
      <c r="E80" s="34">
        <f t="shared" si="2"/>
        <v>1.222982336031464E-3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2.1867920098728177E-5</v>
      </c>
      <c r="C81" s="34">
        <f t="shared" si="1"/>
        <v>-1.0823509906510154E-4</v>
      </c>
      <c r="D81" s="34">
        <f>ROUND(D30,D$52)-D30</f>
        <v>3.2394579055836092E-4</v>
      </c>
      <c r="E81" s="34">
        <f t="shared" si="2"/>
        <v>1.3302995159576447E-3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2.8347443345566603E-4</v>
      </c>
      <c r="C82" s="34">
        <f t="shared" si="1"/>
        <v>-4.4293048442134442E-4</v>
      </c>
      <c r="D82" s="34">
        <f>ROUND(D31,D$52)-D31</f>
        <v>3.6841236121487597E-4</v>
      </c>
      <c r="E82" s="34">
        <f t="shared" si="2"/>
        <v>8.4700365989309745E-4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2.0634506931216379E-4</v>
      </c>
      <c r="C83" s="34">
        <f t="shared" si="1"/>
        <v>-2.6038425499619322E-4</v>
      </c>
      <c r="D83" s="34">
        <f>ROUND(D32,D$52)-D32</f>
        <v>-4.5373055648292859E-5</v>
      </c>
      <c r="E83" s="34">
        <f t="shared" si="2"/>
        <v>-2.1739548812025333E-3</v>
      </c>
      <c r="F83" s="34">
        <f t="shared" ref="F83:G85" si="3">ROUND(F32,F$52)-F32</f>
        <v>2.8552931409930871E-3</v>
      </c>
      <c r="G83" s="34">
        <f t="shared" si="3"/>
        <v>8.9056250300256767E-5</v>
      </c>
      <c r="H83" s="10"/>
    </row>
    <row r="84" spans="1:8" x14ac:dyDescent="0.25">
      <c r="A84" s="11" t="s">
        <v>180</v>
      </c>
      <c r="B84" s="34">
        <f t="shared" si="0"/>
        <v>-1.327307121989918E-4</v>
      </c>
      <c r="C84" s="34">
        <f t="shared" si="1"/>
        <v>1.157232644328765E-4</v>
      </c>
      <c r="D84" s="34">
        <f>ROUND(D33,D$52)-D33</f>
        <v>-3.1963137205485992E-4</v>
      </c>
      <c r="E84" s="34">
        <f t="shared" si="2"/>
        <v>-2.8674293526842476E-3</v>
      </c>
      <c r="F84" s="34">
        <f t="shared" si="3"/>
        <v>-2.9652341146069183E-3</v>
      </c>
      <c r="G84" s="34">
        <f t="shared" si="3"/>
        <v>-2.8422275487582915E-4</v>
      </c>
      <c r="H84" s="10"/>
    </row>
    <row r="85" spans="1:8" x14ac:dyDescent="0.25">
      <c r="A85" s="11" t="s">
        <v>193</v>
      </c>
      <c r="B85" s="34">
        <f t="shared" si="0"/>
        <v>-1.0897495218920028E-4</v>
      </c>
      <c r="C85" s="34">
        <f t="shared" si="1"/>
        <v>-4.8342450203764376E-4</v>
      </c>
      <c r="D85" s="34">
        <f>ROUND(D34,D$52)-D34</f>
        <v>-2.1790041626265633E-5</v>
      </c>
      <c r="E85" s="34">
        <f t="shared" si="2"/>
        <v>1.1130802783725358E-3</v>
      </c>
      <c r="F85" s="34">
        <f t="shared" si="3"/>
        <v>2.3562511950117049E-3</v>
      </c>
      <c r="G85" s="34">
        <f t="shared" si="3"/>
        <v>-2.3031773533904731E-4</v>
      </c>
      <c r="H85" s="10"/>
    </row>
    <row r="86" spans="1:8" x14ac:dyDescent="0.25">
      <c r="A86" s="11" t="s">
        <v>213</v>
      </c>
      <c r="B86" s="34">
        <f t="shared" si="0"/>
        <v>-3.1158832601452247E-4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2.5204802175782248E-4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4.2156701166184973E-4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-1.6732200819546961E-5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-5.9307888641058071E-5</v>
      </c>
      <c r="C90" s="34">
        <f>ROUND(C39,C$52)-C39</f>
        <v>-3.6069685842088361E-4</v>
      </c>
      <c r="D90" s="34">
        <f>ROUND(D39,D$52)-D39</f>
        <v>2.1602875048731818E-4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3.8539474138055141E-4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1.3440582887824792E-4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3.8539474138055141E-4</v>
      </c>
      <c r="C93" s="9"/>
      <c r="D93" s="9"/>
      <c r="E93" s="34">
        <f t="shared" si="4"/>
        <v>0</v>
      </c>
      <c r="F93" s="9"/>
      <c r="G93" s="34">
        <f t="shared" ref="G93:G98" si="5">ROUND(G42,G$52)-G42</f>
        <v>-1.6024591506946795E-4</v>
      </c>
      <c r="H93" s="10"/>
    </row>
    <row r="94" spans="1:8" x14ac:dyDescent="0.25">
      <c r="A94" s="11" t="s">
        <v>184</v>
      </c>
      <c r="B94" s="34">
        <f t="shared" si="0"/>
        <v>-2.684332654521171E-4</v>
      </c>
      <c r="C94" s="34">
        <f>ROUND(C43,C$52)-C43</f>
        <v>4.6562542154959807E-4</v>
      </c>
      <c r="D94" s="34">
        <f>ROUND(D43,D$52)-D43</f>
        <v>-4.1924911516628971E-4</v>
      </c>
      <c r="E94" s="34">
        <f t="shared" si="4"/>
        <v>0</v>
      </c>
      <c r="F94" s="9"/>
      <c r="G94" s="34">
        <f t="shared" si="5"/>
        <v>-1.6024591506946795E-4</v>
      </c>
      <c r="H94" s="10"/>
    </row>
    <row r="95" spans="1:8" x14ac:dyDescent="0.25">
      <c r="A95" s="11" t="s">
        <v>185</v>
      </c>
      <c r="B95" s="34">
        <f t="shared" si="0"/>
        <v>1.3440582887824792E-4</v>
      </c>
      <c r="C95" s="9"/>
      <c r="D95" s="9"/>
      <c r="E95" s="34">
        <f t="shared" si="4"/>
        <v>0</v>
      </c>
      <c r="F95" s="9"/>
      <c r="G95" s="34">
        <f t="shared" si="5"/>
        <v>-2.6690660713682424E-4</v>
      </c>
      <c r="H95" s="10"/>
    </row>
    <row r="96" spans="1:8" x14ac:dyDescent="0.25">
      <c r="A96" s="11" t="s">
        <v>186</v>
      </c>
      <c r="B96" s="34">
        <f t="shared" si="0"/>
        <v>2.629430079919004E-4</v>
      </c>
      <c r="C96" s="34">
        <f>ROUND(C45,C$52)-C45</f>
        <v>1.0266089440547077E-5</v>
      </c>
      <c r="D96" s="34">
        <f>ROUND(D45,D$52)-D45</f>
        <v>1.3476507810634974E-4</v>
      </c>
      <c r="E96" s="34">
        <f t="shared" si="4"/>
        <v>0</v>
      </c>
      <c r="F96" s="9"/>
      <c r="G96" s="34">
        <f t="shared" si="5"/>
        <v>-2.6690660713682424E-4</v>
      </c>
      <c r="H96" s="10"/>
    </row>
    <row r="97" spans="1:8" x14ac:dyDescent="0.25">
      <c r="A97" s="11" t="s">
        <v>194</v>
      </c>
      <c r="B97" s="34">
        <f t="shared" si="0"/>
        <v>4.0778701730426192E-4</v>
      </c>
      <c r="C97" s="9"/>
      <c r="D97" s="9"/>
      <c r="E97" s="34">
        <f t="shared" si="4"/>
        <v>-3.8392655717700563E-5</v>
      </c>
      <c r="F97" s="9"/>
      <c r="G97" s="34">
        <f t="shared" si="5"/>
        <v>4.6839054306441197E-4</v>
      </c>
      <c r="H97" s="10"/>
    </row>
    <row r="98" spans="1:8" x14ac:dyDescent="0.25">
      <c r="A98" s="11" t="s">
        <v>195</v>
      </c>
      <c r="B98" s="34">
        <f t="shared" si="0"/>
        <v>-2.1566033535247442E-4</v>
      </c>
      <c r="C98" s="34">
        <f>ROUND(C47,C$52)-C47</f>
        <v>6.8254099016173964E-5</v>
      </c>
      <c r="D98" s="34">
        <f>ROUND(D47,D$52)-D47</f>
        <v>4.3432176898970665E-4</v>
      </c>
      <c r="E98" s="34">
        <f t="shared" si="4"/>
        <v>-3.8392655717700563E-5</v>
      </c>
      <c r="F98" s="9"/>
      <c r="G98" s="34">
        <f t="shared" si="5"/>
        <v>4.6839054306441197E-4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2.6230000000000002</v>
      </c>
      <c r="C118" s="9"/>
      <c r="D118" s="9"/>
      <c r="E118" s="35">
        <f>E21+E72</f>
        <v>3.97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2.8380000000000001</v>
      </c>
      <c r="C119" s="6">
        <f>C22+C73</f>
        <v>0.185</v>
      </c>
      <c r="D119" s="9"/>
      <c r="E119" s="35">
        <f>E22+E73</f>
        <v>3.97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0.27300000000000002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2.0630000000000002</v>
      </c>
      <c r="C121" s="9"/>
      <c r="D121" s="9"/>
      <c r="E121" s="35">
        <f>E24+E75</f>
        <v>6.91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2.6539999999999999</v>
      </c>
      <c r="C122" s="6">
        <f>C25+C76</f>
        <v>0.23699999999999999</v>
      </c>
      <c r="D122" s="9"/>
      <c r="E122" s="35">
        <f>E25+E76</f>
        <v>6.91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0.28199999999999997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2.4750000000000001</v>
      </c>
      <c r="C124" s="6">
        <f t="shared" ref="C124:C131" si="7">C27+C78</f>
        <v>0.14499999999999999</v>
      </c>
      <c r="D124" s="9"/>
      <c r="E124" s="35">
        <f t="shared" ref="E124:E131" si="8">E27+E78</f>
        <v>40.89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2.3660000000000001</v>
      </c>
      <c r="C125" s="6">
        <f t="shared" si="7"/>
        <v>0.13500000000000001</v>
      </c>
      <c r="D125" s="9"/>
      <c r="E125" s="35">
        <f t="shared" si="8"/>
        <v>28.51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1.679</v>
      </c>
      <c r="C126" s="6">
        <f t="shared" si="7"/>
        <v>0.08</v>
      </c>
      <c r="D126" s="9"/>
      <c r="E126" s="35">
        <f t="shared" si="8"/>
        <v>150.41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15.657999999999999</v>
      </c>
      <c r="C127" s="6">
        <f t="shared" si="7"/>
        <v>1.5620000000000001</v>
      </c>
      <c r="D127" s="6">
        <f>D30+D81</f>
        <v>0.15</v>
      </c>
      <c r="E127" s="35">
        <f t="shared" si="8"/>
        <v>3.97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15.659000000000001</v>
      </c>
      <c r="C128" s="6">
        <f t="shared" si="7"/>
        <v>1.56</v>
      </c>
      <c r="D128" s="6">
        <f>D31+D82</f>
        <v>0.15</v>
      </c>
      <c r="E128" s="35">
        <f t="shared" si="8"/>
        <v>6.91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12.048999999999999</v>
      </c>
      <c r="C129" s="6">
        <f t="shared" si="7"/>
        <v>1.1910000000000001</v>
      </c>
      <c r="D129" s="6">
        <f>D32+D83</f>
        <v>0.11</v>
      </c>
      <c r="E129" s="35">
        <f t="shared" si="8"/>
        <v>9.9700000000000006</v>
      </c>
      <c r="F129" s="35">
        <f t="shared" ref="F129:G131" si="9">F32+F83</f>
        <v>2.78</v>
      </c>
      <c r="G129" s="6">
        <f t="shared" si="9"/>
        <v>0.42699999999999999</v>
      </c>
      <c r="H129" s="10"/>
    </row>
    <row r="130" spans="1:8" x14ac:dyDescent="0.25">
      <c r="A130" s="11" t="s">
        <v>180</v>
      </c>
      <c r="B130" s="6">
        <f t="shared" si="6"/>
        <v>9.4309999999999992</v>
      </c>
      <c r="C130" s="6">
        <f t="shared" si="7"/>
        <v>0.91500000000000004</v>
      </c>
      <c r="D130" s="6">
        <f>D33+D84</f>
        <v>7.9000000000000001E-2</v>
      </c>
      <c r="E130" s="35">
        <f t="shared" si="8"/>
        <v>7.54</v>
      </c>
      <c r="F130" s="35">
        <f t="shared" si="9"/>
        <v>3.27</v>
      </c>
      <c r="G130" s="6">
        <f t="shared" si="9"/>
        <v>0.36599999999999999</v>
      </c>
      <c r="H130" s="10"/>
    </row>
    <row r="131" spans="1:8" x14ac:dyDescent="0.25">
      <c r="A131" s="11" t="s">
        <v>193</v>
      </c>
      <c r="B131" s="6">
        <f t="shared" si="6"/>
        <v>8.67</v>
      </c>
      <c r="C131" s="6">
        <f t="shared" si="7"/>
        <v>0.83499999999999996</v>
      </c>
      <c r="D131" s="6">
        <f>D34+D85</f>
        <v>6.6000000000000003E-2</v>
      </c>
      <c r="E131" s="35">
        <f t="shared" si="8"/>
        <v>75.819999999999993</v>
      </c>
      <c r="F131" s="35">
        <f t="shared" si="9"/>
        <v>3.3</v>
      </c>
      <c r="G131" s="6">
        <f t="shared" si="9"/>
        <v>0.28599999999999998</v>
      </c>
      <c r="H131" s="10"/>
    </row>
    <row r="132" spans="1:8" x14ac:dyDescent="0.25">
      <c r="A132" s="11" t="s">
        <v>213</v>
      </c>
      <c r="B132" s="6">
        <f t="shared" si="6"/>
        <v>2.2250000000000001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2.5390000000000001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3.7919999999999998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1.9550000000000001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34.201000000000001</v>
      </c>
      <c r="C136" s="6">
        <f>C39+C90</f>
        <v>2.202</v>
      </c>
      <c r="D136" s="6">
        <f>D39+D90</f>
        <v>0.82799999999999996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-0.81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-0.745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-0.81</v>
      </c>
      <c r="C139" s="9"/>
      <c r="D139" s="9"/>
      <c r="E139" s="35">
        <f t="shared" si="10"/>
        <v>0</v>
      </c>
      <c r="F139" s="9"/>
      <c r="G139" s="6">
        <f t="shared" ref="G139:G144" si="11">G42+G93</f>
        <v>0.26500000000000001</v>
      </c>
      <c r="H139" s="10"/>
    </row>
    <row r="140" spans="1:8" x14ac:dyDescent="0.25">
      <c r="A140" s="11" t="s">
        <v>184</v>
      </c>
      <c r="B140" s="6">
        <f t="shared" si="6"/>
        <v>-6.5110000000000001</v>
      </c>
      <c r="C140" s="6">
        <f>C43+C94</f>
        <v>-0.64400000000000002</v>
      </c>
      <c r="D140" s="6">
        <f>D43+D94</f>
        <v>-9.8000000000000004E-2</v>
      </c>
      <c r="E140" s="35">
        <f t="shared" si="10"/>
        <v>0</v>
      </c>
      <c r="F140" s="9"/>
      <c r="G140" s="6">
        <f t="shared" si="11"/>
        <v>0.26500000000000001</v>
      </c>
      <c r="H140" s="10"/>
    </row>
    <row r="141" spans="1:8" x14ac:dyDescent="0.25">
      <c r="A141" s="11" t="s">
        <v>185</v>
      </c>
      <c r="B141" s="6">
        <f t="shared" si="6"/>
        <v>-0.745</v>
      </c>
      <c r="C141" s="9"/>
      <c r="D141" s="9"/>
      <c r="E141" s="35">
        <f t="shared" si="10"/>
        <v>0</v>
      </c>
      <c r="F141" s="9"/>
      <c r="G141" s="6">
        <f t="shared" si="11"/>
        <v>0.23200000000000001</v>
      </c>
      <c r="H141" s="10"/>
    </row>
    <row r="142" spans="1:8" x14ac:dyDescent="0.25">
      <c r="A142" s="11" t="s">
        <v>186</v>
      </c>
      <c r="B142" s="6">
        <f t="shared" si="6"/>
        <v>-6.0039999999999996</v>
      </c>
      <c r="C142" s="6">
        <f>C45+C96</f>
        <v>-0.58899999999999997</v>
      </c>
      <c r="D142" s="6">
        <f>D45+D96</f>
        <v>-0.09</v>
      </c>
      <c r="E142" s="35">
        <f t="shared" si="10"/>
        <v>0</v>
      </c>
      <c r="F142" s="9"/>
      <c r="G142" s="6">
        <f t="shared" si="11"/>
        <v>0.23200000000000001</v>
      </c>
      <c r="H142" s="10"/>
    </row>
    <row r="143" spans="1:8" x14ac:dyDescent="0.25">
      <c r="A143" s="11" t="s">
        <v>194</v>
      </c>
      <c r="B143" s="6">
        <f t="shared" si="6"/>
        <v>-0.502</v>
      </c>
      <c r="C143" s="9"/>
      <c r="D143" s="9"/>
      <c r="E143" s="35">
        <f t="shared" si="10"/>
        <v>36.630000000000003</v>
      </c>
      <c r="F143" s="9"/>
      <c r="G143" s="6">
        <f t="shared" si="11"/>
        <v>0.189</v>
      </c>
      <c r="H143" s="10"/>
    </row>
    <row r="144" spans="1:8" x14ac:dyDescent="0.25">
      <c r="A144" s="11" t="s">
        <v>195</v>
      </c>
      <c r="B144" s="6">
        <f t="shared" si="6"/>
        <v>-4.13</v>
      </c>
      <c r="C144" s="6">
        <f>C47+C98</f>
        <v>-0.38100000000000001</v>
      </c>
      <c r="D144" s="6">
        <f>D47+D98</f>
        <v>-6.2E-2</v>
      </c>
      <c r="E144" s="35">
        <f t="shared" si="10"/>
        <v>36.630000000000003</v>
      </c>
      <c r="F144" s="9"/>
      <c r="G144" s="6">
        <f t="shared" si="11"/>
        <v>0.189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17343.175740533195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-287.59217368781742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2.5239332168448829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2899.4455197936554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59.41175708322168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-7.1518203710301105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551.84206575992766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-2.3805968577560508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3.2941040263297907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0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4402.4261474342939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-92.385443234120743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354.74436304460323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-23.957308399162752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15.248489747058452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1.5946631377321734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0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88.088377278895905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2.3212228434899611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36.186296789273669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-0.12602302506543539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5.0632019796724777E-2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0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185.80171032837279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223.05697138029663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132058162.92095967</v>
      </c>
      <c r="C206" s="17">
        <f>SUM(Scaler!$H$422:$H$448)</f>
        <v>72521857.747008801</v>
      </c>
      <c r="D206" s="17">
        <f>SUM(B$164:B$190)</f>
        <v>25755.618628842029</v>
      </c>
      <c r="E206" s="17">
        <f>B206+C206+D206</f>
        <v>204605776.28659728</v>
      </c>
      <c r="F206" s="17">
        <f>E206-Revenue!B$58</f>
        <v>25755.618628799915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2.6230000000000002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3.97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1.7849999999999999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2.7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0.94799999999999995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1.44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2.8380000000000001</v>
      </c>
      <c r="C227" s="6">
        <f>ROUND(C$119*(1-Loads!$B197),3)</f>
        <v>0.185</v>
      </c>
      <c r="D227" s="6">
        <f>ROUND(D$119*(1-Loads!$B197),3)</f>
        <v>0</v>
      </c>
      <c r="E227" s="36">
        <f>ROUND(E$119*(1-Loads!$C197),2)</f>
        <v>3.97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1.931</v>
      </c>
      <c r="C228" s="6">
        <f>ROUND(C$119*(1-Loads!$B198),3)</f>
        <v>0.126</v>
      </c>
      <c r="D228" s="6">
        <f>ROUND(D$119*(1-Loads!$B198),3)</f>
        <v>0</v>
      </c>
      <c r="E228" s="36">
        <f>ROUND(E$119*(1-Loads!$C198),2)</f>
        <v>2.7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1.026</v>
      </c>
      <c r="C229" s="6">
        <f>ROUND(C$119*(1-Loads!$B199),3)</f>
        <v>6.7000000000000004E-2</v>
      </c>
      <c r="D229" s="6">
        <f>ROUND(D$119*(1-Loads!$B199),3)</f>
        <v>0</v>
      </c>
      <c r="E229" s="36">
        <f>ROUND(E$119*(1-Loads!$C199),2)</f>
        <v>1.44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0.27300000000000002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0.186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9.9000000000000005E-2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2.0630000000000002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6.91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1.4039999999999999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4.7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0.746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2.5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2.6539999999999999</v>
      </c>
      <c r="C239" s="6">
        <f>ROUND(C$122*(1-Loads!$B209),3)</f>
        <v>0.23699999999999999</v>
      </c>
      <c r="D239" s="6">
        <f>ROUND(D$122*(1-Loads!$B209),3)</f>
        <v>0</v>
      </c>
      <c r="E239" s="36">
        <f>ROUND(E$122*(1-Loads!$C209),2)</f>
        <v>6.91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1.806</v>
      </c>
      <c r="C240" s="6">
        <f>ROUND(C$122*(1-Loads!$B210),3)</f>
        <v>0.161</v>
      </c>
      <c r="D240" s="6">
        <f>ROUND(D$122*(1-Loads!$B210),3)</f>
        <v>0</v>
      </c>
      <c r="E240" s="36">
        <f>ROUND(E$122*(1-Loads!$C210),2)</f>
        <v>4.7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0.96</v>
      </c>
      <c r="C241" s="6">
        <f>ROUND(C$122*(1-Loads!$B211),3)</f>
        <v>8.5999999999999993E-2</v>
      </c>
      <c r="D241" s="6">
        <f>ROUND(D$122*(1-Loads!$B211),3)</f>
        <v>0</v>
      </c>
      <c r="E241" s="36">
        <f>ROUND(E$122*(1-Loads!$C211),2)</f>
        <v>2.5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0.28199999999999997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0.192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0.10199999999999999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2.4750000000000001</v>
      </c>
      <c r="C247" s="6">
        <f>ROUND(C$124*(1-Loads!$B217),3)</f>
        <v>0.14499999999999999</v>
      </c>
      <c r="D247" s="6">
        <f>ROUND(D$124*(1-Loads!$B217),3)</f>
        <v>0</v>
      </c>
      <c r="E247" s="36">
        <f>ROUND(E$124*(1-Loads!$C217),2)</f>
        <v>40.89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1.6839999999999999</v>
      </c>
      <c r="C248" s="6">
        <f>ROUND(C$124*(1-Loads!$B218),3)</f>
        <v>9.9000000000000005E-2</v>
      </c>
      <c r="D248" s="6">
        <f>ROUND(D$124*(1-Loads!$B218),3)</f>
        <v>0</v>
      </c>
      <c r="E248" s="36">
        <f>ROUND(E$124*(1-Loads!$C218),2)</f>
        <v>27.82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0.89500000000000002</v>
      </c>
      <c r="C249" s="6">
        <f>ROUND(C$124*(1-Loads!$B219),3)</f>
        <v>5.1999999999999998E-2</v>
      </c>
      <c r="D249" s="6">
        <f>ROUND(D$124*(1-Loads!$B219),3)</f>
        <v>0</v>
      </c>
      <c r="E249" s="36">
        <f>ROUND(E$124*(1-Loads!$C219),2)</f>
        <v>14.78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2.3660000000000001</v>
      </c>
      <c r="C251" s="6">
        <f>ROUND(C$125*(1-Loads!$B221),3)</f>
        <v>0.13500000000000001</v>
      </c>
      <c r="D251" s="6">
        <f>ROUND(D$125*(1-Loads!$B221),3)</f>
        <v>0</v>
      </c>
      <c r="E251" s="36">
        <f>ROUND(E$125*(1-Loads!$C221),2)</f>
        <v>28.51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1.679</v>
      </c>
      <c r="C253" s="6">
        <f>ROUND(C$126*(1-Loads!$B223),3)</f>
        <v>0.08</v>
      </c>
      <c r="D253" s="6">
        <f>ROUND(D$126*(1-Loads!$B223),3)</f>
        <v>0</v>
      </c>
      <c r="E253" s="36">
        <f>ROUND(E$126*(1-Loads!$C223),2)</f>
        <v>150.41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15.657999999999999</v>
      </c>
      <c r="C255" s="6">
        <f>ROUND(C$127*(1-Loads!$B225),3)</f>
        <v>1.5620000000000001</v>
      </c>
      <c r="D255" s="6">
        <f>ROUND(D$127*(1-Loads!$B225),3)</f>
        <v>0.15</v>
      </c>
      <c r="E255" s="36">
        <f>ROUND(E$127*(1-Loads!$C225),2)</f>
        <v>3.97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10.653</v>
      </c>
      <c r="C256" s="6">
        <f>ROUND(C$127*(1-Loads!$B226),3)</f>
        <v>1.0629999999999999</v>
      </c>
      <c r="D256" s="6">
        <f>ROUND(D$127*(1-Loads!$B226),3)</f>
        <v>0.10199999999999999</v>
      </c>
      <c r="E256" s="36">
        <f>ROUND(E$127*(1-Loads!$C226),2)</f>
        <v>2.7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5.6609999999999996</v>
      </c>
      <c r="C257" s="6">
        <f>ROUND(C$127*(1-Loads!$B227),3)</f>
        <v>0.56499999999999995</v>
      </c>
      <c r="D257" s="6">
        <f>ROUND(D$127*(1-Loads!$B227),3)</f>
        <v>5.3999999999999999E-2</v>
      </c>
      <c r="E257" s="36">
        <f>ROUND(E$127*(1-Loads!$C227),2)</f>
        <v>1.44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15.659000000000001</v>
      </c>
      <c r="C259" s="6">
        <f>ROUND(C$128*(1-Loads!$B229),3)</f>
        <v>1.56</v>
      </c>
      <c r="D259" s="6">
        <f>ROUND(D$128*(1-Loads!$B229),3)</f>
        <v>0.15</v>
      </c>
      <c r="E259" s="36">
        <f>ROUND(E$128*(1-Loads!$C229),2)</f>
        <v>6.91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10.654</v>
      </c>
      <c r="C260" s="6">
        <f>ROUND(C$128*(1-Loads!$B230),3)</f>
        <v>1.0609999999999999</v>
      </c>
      <c r="D260" s="6">
        <f>ROUND(D$128*(1-Loads!$B230),3)</f>
        <v>0.10199999999999999</v>
      </c>
      <c r="E260" s="36">
        <f>ROUND(E$128*(1-Loads!$C230),2)</f>
        <v>4.7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5.6609999999999996</v>
      </c>
      <c r="C261" s="6">
        <f>ROUND(C$128*(1-Loads!$B231),3)</f>
        <v>0.56399999999999995</v>
      </c>
      <c r="D261" s="6">
        <f>ROUND(D$128*(1-Loads!$B231),3)</f>
        <v>5.3999999999999999E-2</v>
      </c>
      <c r="E261" s="36">
        <f>ROUND(E$128*(1-Loads!$C231),2)</f>
        <v>2.5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12.048999999999999</v>
      </c>
      <c r="C263" s="6">
        <f>ROUND(C$129*(1-Loads!$B233),3)</f>
        <v>1.1910000000000001</v>
      </c>
      <c r="D263" s="6">
        <f>ROUND(D$129*(1-Loads!$B233),3)</f>
        <v>0.11</v>
      </c>
      <c r="E263" s="36">
        <f>ROUND(E$129*(1-Loads!$C233),2)</f>
        <v>9.9700000000000006</v>
      </c>
      <c r="F263" s="36">
        <f>ROUND(F$129*(1-Loads!$B233),2)</f>
        <v>2.78</v>
      </c>
      <c r="G263" s="6">
        <f>ROUND(G$129*(1-Loads!$B233),3)</f>
        <v>0.42699999999999999</v>
      </c>
      <c r="H263" s="10"/>
    </row>
    <row r="264" spans="1:8" x14ac:dyDescent="0.25">
      <c r="A264" s="11" t="s">
        <v>258</v>
      </c>
      <c r="B264" s="6">
        <f>ROUND(B$129*(1-Loads!$B234),3)</f>
        <v>8.1980000000000004</v>
      </c>
      <c r="C264" s="6">
        <f>ROUND(C$129*(1-Loads!$B234),3)</f>
        <v>0.81</v>
      </c>
      <c r="D264" s="6">
        <f>ROUND(D$129*(1-Loads!$B234),3)</f>
        <v>7.4999999999999997E-2</v>
      </c>
      <c r="E264" s="36">
        <f>ROUND(E$129*(1-Loads!$C234),2)</f>
        <v>6.78</v>
      </c>
      <c r="F264" s="36">
        <f>ROUND(F$129*(1-Loads!$B234),2)</f>
        <v>1.89</v>
      </c>
      <c r="G264" s="6">
        <f>ROUND(G$129*(1-Loads!$B234),3)</f>
        <v>0.29099999999999998</v>
      </c>
      <c r="H264" s="10"/>
    </row>
    <row r="265" spans="1:8" x14ac:dyDescent="0.25">
      <c r="A265" s="11" t="s">
        <v>259</v>
      </c>
      <c r="B265" s="6">
        <f>ROUND(B$129*(1-Loads!$B235),3)</f>
        <v>4.3559999999999999</v>
      </c>
      <c r="C265" s="6">
        <f>ROUND(C$129*(1-Loads!$B235),3)</f>
        <v>0.43099999999999999</v>
      </c>
      <c r="D265" s="6">
        <f>ROUND(D$129*(1-Loads!$B235),3)</f>
        <v>0.04</v>
      </c>
      <c r="E265" s="36">
        <f>ROUND(E$129*(1-Loads!$C235),2)</f>
        <v>3.6</v>
      </c>
      <c r="F265" s="36">
        <f>ROUND(F$129*(1-Loads!$B235),2)</f>
        <v>1.01</v>
      </c>
      <c r="G265" s="6">
        <f>ROUND(G$129*(1-Loads!$B235),3)</f>
        <v>0.154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9.4309999999999992</v>
      </c>
      <c r="C267" s="6">
        <f>ROUND(C$130*(1-Loads!$B237),3)</f>
        <v>0.91500000000000004</v>
      </c>
      <c r="D267" s="6">
        <f>ROUND(D$130*(1-Loads!$B237),3)</f>
        <v>7.9000000000000001E-2</v>
      </c>
      <c r="E267" s="36">
        <f>ROUND(E$130*(1-Loads!$C237),2)</f>
        <v>7.54</v>
      </c>
      <c r="F267" s="36">
        <f>ROUND(F$130*(1-Loads!$B237),2)</f>
        <v>3.27</v>
      </c>
      <c r="G267" s="6">
        <f>ROUND(G$130*(1-Loads!$B237),3)</f>
        <v>0.36599999999999999</v>
      </c>
      <c r="H267" s="10"/>
    </row>
    <row r="268" spans="1:8" x14ac:dyDescent="0.25">
      <c r="A268" s="11" t="s">
        <v>261</v>
      </c>
      <c r="B268" s="6">
        <f>ROUND(B$130*(1-Loads!$B238),3)</f>
        <v>5.1539999999999999</v>
      </c>
      <c r="C268" s="6">
        <f>ROUND(C$130*(1-Loads!$B238),3)</f>
        <v>0.5</v>
      </c>
      <c r="D268" s="6">
        <f>ROUND(D$130*(1-Loads!$B238),3)</f>
        <v>4.2999999999999997E-2</v>
      </c>
      <c r="E268" s="36">
        <f>ROUND(E$130*(1-Loads!$C238),2)</f>
        <v>4.12</v>
      </c>
      <c r="F268" s="36">
        <f>ROUND(F$130*(1-Loads!$B238),2)</f>
        <v>1.79</v>
      </c>
      <c r="G268" s="6">
        <f>ROUND(G$130*(1-Loads!$B238),3)</f>
        <v>0.2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8.67</v>
      </c>
      <c r="C270" s="6">
        <f>ROUND(C$131*(1-Loads!$B240),3)</f>
        <v>0.83499999999999996</v>
      </c>
      <c r="D270" s="6">
        <f>ROUND(D$131*(1-Loads!$B240),3)</f>
        <v>6.6000000000000003E-2</v>
      </c>
      <c r="E270" s="36">
        <f>ROUND(E$131*(1-Loads!$C240),2)</f>
        <v>75.819999999999993</v>
      </c>
      <c r="F270" s="36">
        <f>ROUND(F$131*(1-Loads!$B240),2)</f>
        <v>3.3</v>
      </c>
      <c r="G270" s="6">
        <f>ROUND(G$131*(1-Loads!$B240),3)</f>
        <v>0.28599999999999998</v>
      </c>
      <c r="H270" s="10"/>
    </row>
    <row r="271" spans="1:8" x14ac:dyDescent="0.25">
      <c r="A271" s="11" t="s">
        <v>263</v>
      </c>
      <c r="B271" s="6">
        <f>ROUND(B$131*(1-Loads!$B241),3)</f>
        <v>5.6840000000000002</v>
      </c>
      <c r="C271" s="6">
        <f>ROUND(C$131*(1-Loads!$B241),3)</f>
        <v>0.54700000000000004</v>
      </c>
      <c r="D271" s="6">
        <f>ROUND(D$131*(1-Loads!$B241),3)</f>
        <v>4.2999999999999997E-2</v>
      </c>
      <c r="E271" s="36">
        <f>ROUND(E$131*(1-Loads!$C241),2)</f>
        <v>49.7</v>
      </c>
      <c r="F271" s="36">
        <f>ROUND(F$131*(1-Loads!$B241),2)</f>
        <v>2.16</v>
      </c>
      <c r="G271" s="6">
        <f>ROUND(G$131*(1-Loads!$B241),3)</f>
        <v>0.187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2.2250000000000001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1.514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0.80400000000000005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2.5390000000000001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1.7270000000000001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0.91800000000000004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3.7919999999999998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2.58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1.371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1.9550000000000001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1.33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0.70699999999999996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34.201000000000001</v>
      </c>
      <c r="C289" s="6">
        <f>ROUND(C$136*(1-Loads!$B259),3)</f>
        <v>2.202</v>
      </c>
      <c r="D289" s="6">
        <f>ROUND(D$136*(1-Loads!$B259),3)</f>
        <v>0.82799999999999996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23.268999999999998</v>
      </c>
      <c r="C290" s="6">
        <f>ROUND(C$136*(1-Loads!$B260),3)</f>
        <v>1.498</v>
      </c>
      <c r="D290" s="6">
        <f>ROUND(D$136*(1-Loads!$B260),3)</f>
        <v>0.56299999999999994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12.365</v>
      </c>
      <c r="C291" s="6">
        <f>ROUND(C$136*(1-Loads!$B261),3)</f>
        <v>0.79600000000000004</v>
      </c>
      <c r="D291" s="6">
        <f>ROUND(D$136*(1-Loads!$B261),3)</f>
        <v>0.29899999999999999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-0.81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-0.81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-0.81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-0.745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-0.745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-0.81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0.26500000000000001</v>
      </c>
      <c r="H300" s="10"/>
    </row>
    <row r="301" spans="1:8" x14ac:dyDescent="0.25">
      <c r="A301" s="11" t="s">
        <v>285</v>
      </c>
      <c r="B301" s="6">
        <f>ROUND(B$139*(1-Loads!$B271),3)</f>
        <v>-0.81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0.26500000000000001</v>
      </c>
      <c r="H301" s="10"/>
    </row>
    <row r="302" spans="1:8" x14ac:dyDescent="0.25">
      <c r="A302" s="11" t="s">
        <v>286</v>
      </c>
      <c r="B302" s="6">
        <f>ROUND(B$139*(1-Loads!$B272),3)</f>
        <v>-0.81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0.26500000000000001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-6.5110000000000001</v>
      </c>
      <c r="C304" s="6">
        <f>ROUND(C$140*(1-Loads!$B274),3)</f>
        <v>-0.64400000000000002</v>
      </c>
      <c r="D304" s="6">
        <f>ROUND(D$140*(1-Loads!$B274),3)</f>
        <v>-9.8000000000000004E-2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0.26500000000000001</v>
      </c>
      <c r="H304" s="10"/>
    </row>
    <row r="305" spans="1:8" x14ac:dyDescent="0.25">
      <c r="A305" s="11" t="s">
        <v>288</v>
      </c>
      <c r="B305" s="6">
        <f>ROUND(B$140*(1-Loads!$B275),3)</f>
        <v>-6.5110000000000001</v>
      </c>
      <c r="C305" s="6">
        <f>ROUND(C$140*(1-Loads!$B275),3)</f>
        <v>-0.64400000000000002</v>
      </c>
      <c r="D305" s="6">
        <f>ROUND(D$140*(1-Loads!$B275),3)</f>
        <v>-9.8000000000000004E-2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0.26500000000000001</v>
      </c>
      <c r="H305" s="10"/>
    </row>
    <row r="306" spans="1:8" x14ac:dyDescent="0.25">
      <c r="A306" s="11" t="s">
        <v>289</v>
      </c>
      <c r="B306" s="6">
        <f>ROUND(B$140*(1-Loads!$B276),3)</f>
        <v>-6.5110000000000001</v>
      </c>
      <c r="C306" s="6">
        <f>ROUND(C$140*(1-Loads!$B276),3)</f>
        <v>-0.64400000000000002</v>
      </c>
      <c r="D306" s="6">
        <f>ROUND(D$140*(1-Loads!$B276),3)</f>
        <v>-9.8000000000000004E-2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0.26500000000000001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-0.745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0.23200000000000001</v>
      </c>
      <c r="H308" s="10"/>
    </row>
    <row r="309" spans="1:8" x14ac:dyDescent="0.25">
      <c r="A309" s="11" t="s">
        <v>291</v>
      </c>
      <c r="B309" s="6">
        <f>ROUND(B$141*(1-Loads!$B279),3)</f>
        <v>-0.745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0.23200000000000001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-6.0039999999999996</v>
      </c>
      <c r="C311" s="6">
        <f>ROUND(C$142*(1-Loads!$B281),3)</f>
        <v>-0.58899999999999997</v>
      </c>
      <c r="D311" s="6">
        <f>ROUND(D$142*(1-Loads!$B281),3)</f>
        <v>-0.09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0.23200000000000001</v>
      </c>
      <c r="H311" s="10"/>
    </row>
    <row r="312" spans="1:8" x14ac:dyDescent="0.25">
      <c r="A312" s="11" t="s">
        <v>293</v>
      </c>
      <c r="B312" s="6">
        <f>ROUND(B$142*(1-Loads!$B282),3)</f>
        <v>-6.0039999999999996</v>
      </c>
      <c r="C312" s="6">
        <f>ROUND(C$142*(1-Loads!$B282),3)</f>
        <v>-0.58899999999999997</v>
      </c>
      <c r="D312" s="6">
        <f>ROUND(D$142*(1-Loads!$B282),3)</f>
        <v>-0.09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0.23200000000000001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-0.502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36.630000000000003</v>
      </c>
      <c r="F314" s="36">
        <f>ROUND(F$143*(1-Loads!$B284),2)</f>
        <v>0</v>
      </c>
      <c r="G314" s="6">
        <f>ROUND(G$143*(1-Loads!$B284),3)</f>
        <v>0.189</v>
      </c>
      <c r="H314" s="10"/>
    </row>
    <row r="315" spans="1:8" x14ac:dyDescent="0.25">
      <c r="A315" s="11" t="s">
        <v>295</v>
      </c>
      <c r="B315" s="6">
        <f>ROUND(B$143*(1-Loads!$B285),3)</f>
        <v>-0.502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0.189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-4.13</v>
      </c>
      <c r="C317" s="6">
        <f>ROUND(C$144*(1-Loads!$B287),3)</f>
        <v>-0.38100000000000001</v>
      </c>
      <c r="D317" s="6">
        <f>ROUND(D$144*(1-Loads!$B287),3)</f>
        <v>-6.2E-2</v>
      </c>
      <c r="E317" s="36">
        <f>ROUND(E$144*(1-Loads!$C287),2)</f>
        <v>36.630000000000003</v>
      </c>
      <c r="F317" s="36">
        <f>ROUND(F$144*(1-Loads!$B287),2)</f>
        <v>0</v>
      </c>
      <c r="G317" s="6">
        <f>ROUND(G$144*(1-Loads!$B287),3)</f>
        <v>0.189</v>
      </c>
      <c r="H317" s="10"/>
    </row>
    <row r="318" spans="1:8" x14ac:dyDescent="0.25">
      <c r="A318" s="11" t="s">
        <v>297</v>
      </c>
      <c r="B318" s="6">
        <f>ROUND(B$144*(1-Loads!$B288),3)</f>
        <v>-4.13</v>
      </c>
      <c r="C318" s="6">
        <f>ROUND(C$144*(1-Loads!$B288),3)</f>
        <v>-0.38100000000000001</v>
      </c>
      <c r="D318" s="6">
        <f>ROUND(D$144*(1-Loads!$B288),3)</f>
        <v>-6.2E-2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0.189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tabSelected="1" zoomScale="75" zoomScaleNormal="75" workbookViewId="0">
      <pane xSplit="1" ySplit="1" topLeftCell="E182" activePane="bottomRight" state="frozen"/>
      <selection pane="topRight" activeCell="B1" sqref="B1"/>
      <selection pane="bottomLeft" activeCell="A2" sqref="A2"/>
      <selection pane="bottomRight" activeCell="H191" sqref="H191:H207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WPD South Wales in April 15 (DCP179)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1904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198700000</v>
      </c>
      <c r="F12" s="17">
        <f>E12</f>
        <v>198700000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1.0820000000000001</v>
      </c>
      <c r="F13" s="17">
        <f>E12*(E13-1)</f>
        <v>16293400.000000015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>
        <v>0</v>
      </c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214993400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>
        <v>0</v>
      </c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>
        <v>0</v>
      </c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>
        <v>0</v>
      </c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-6515817</v>
      </c>
      <c r="F25" s="17">
        <f t="shared" si="0"/>
        <v>-6515817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6361331.8192109987</v>
      </c>
      <c r="F26" s="17">
        <f t="shared" si="0"/>
        <v>6361331.8192109987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>
        <v>688500</v>
      </c>
      <c r="F28" s="17">
        <f t="shared" si="0"/>
        <v>688500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>
        <v>828815.22035956057</v>
      </c>
      <c r="F32" s="17">
        <f t="shared" si="0"/>
        <v>828815.22035956057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>
        <v>0</v>
      </c>
      <c r="F33" s="17">
        <f t="shared" si="0"/>
        <v>0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1362830.0395705593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/>
      <c r="F35" s="17">
        <f>E35</f>
        <v>0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216356230.03957057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/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/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/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/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216356230.03957057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11776209.371602086</v>
      </c>
      <c r="F45" s="17">
        <f>0-E45</f>
        <v>-11776209.371602086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/>
      <c r="F46" s="17">
        <f>0-E46</f>
        <v>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/>
      <c r="F47" s="17">
        <f>0-E47</f>
        <v>0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/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-11776209.371602086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204580020.66796848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5.6000000000000001E-2</v>
      </c>
      <c r="C58" s="16">
        <v>40</v>
      </c>
      <c r="D58" s="5">
        <v>0</v>
      </c>
      <c r="E58" s="4">
        <v>0.95</v>
      </c>
      <c r="F58" s="16">
        <v>366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6.3829787234042507E-2</v>
      </c>
      <c r="C68" s="10"/>
    </row>
    <row r="69" spans="1:3" x14ac:dyDescent="0.25">
      <c r="A69" s="11" t="s">
        <v>140</v>
      </c>
      <c r="B69" s="21">
        <v>5.2999999999999999E-2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9.9000000000000005E-2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0.37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>
        <v>0.3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126742800.76677673</v>
      </c>
      <c r="C90" s="10"/>
    </row>
    <row r="91" spans="1:3" x14ac:dyDescent="0.25">
      <c r="A91" s="11" t="s">
        <v>141</v>
      </c>
      <c r="B91" s="16">
        <v>11727619.484868584</v>
      </c>
      <c r="C91" s="10"/>
    </row>
    <row r="92" spans="1:3" x14ac:dyDescent="0.25">
      <c r="A92" s="11" t="s">
        <v>142</v>
      </c>
      <c r="B92" s="16">
        <v>40825605.188071541</v>
      </c>
      <c r="C92" s="10"/>
    </row>
    <row r="93" spans="1:3" x14ac:dyDescent="0.25">
      <c r="A93" s="11" t="s">
        <v>143</v>
      </c>
      <c r="B93" s="16">
        <v>28230963.574893132</v>
      </c>
      <c r="C93" s="10"/>
    </row>
    <row r="94" spans="1:3" x14ac:dyDescent="0.25">
      <c r="A94" s="11" t="s">
        <v>148</v>
      </c>
      <c r="B94" s="16">
        <v>9082872.9074703008</v>
      </c>
      <c r="C94" s="10"/>
    </row>
    <row r="95" spans="1:3" x14ac:dyDescent="0.25">
      <c r="A95" s="11" t="s">
        <v>144</v>
      </c>
      <c r="B95" s="16">
        <v>159925863.4584825</v>
      </c>
      <c r="C95" s="10"/>
    </row>
    <row r="96" spans="1:3" x14ac:dyDescent="0.25">
      <c r="A96" s="11" t="s">
        <v>145</v>
      </c>
      <c r="B96" s="16">
        <v>56418406.457029589</v>
      </c>
      <c r="C96" s="10"/>
    </row>
    <row r="97" spans="1:10" x14ac:dyDescent="0.25">
      <c r="A97" s="11" t="s">
        <v>146</v>
      </c>
      <c r="B97" s="16">
        <v>120998312.9300973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4818.3125333333337</v>
      </c>
      <c r="C102" s="16">
        <v>588.84756666666658</v>
      </c>
      <c r="D102" s="16">
        <v>688.35500833333322</v>
      </c>
      <c r="E102" s="16">
        <v>508.31873333333323</v>
      </c>
      <c r="F102" s="16">
        <v>1179.9549533333334</v>
      </c>
      <c r="G102" s="16">
        <v>892.5078749999999</v>
      </c>
      <c r="H102" s="16">
        <v>0</v>
      </c>
      <c r="I102" s="16">
        <v>468.81480000000005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8971.2505600000022</v>
      </c>
      <c r="C107" s="16">
        <v>4334.24</v>
      </c>
      <c r="D107" s="16"/>
      <c r="E107" s="16"/>
      <c r="F107" s="16"/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</v>
      </c>
      <c r="D116" s="21">
        <v>1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/>
      <c r="D118" s="21"/>
      <c r="E118" s="21"/>
      <c r="F118" s="21"/>
      <c r="G118" s="21"/>
      <c r="H118" s="21"/>
      <c r="I118" s="21"/>
      <c r="J118" s="10"/>
    </row>
    <row r="119" spans="1:10" x14ac:dyDescent="0.25">
      <c r="A119" s="11" t="s">
        <v>178</v>
      </c>
      <c r="B119" s="21"/>
      <c r="C119" s="21">
        <v>1</v>
      </c>
      <c r="D119" s="21"/>
      <c r="E119" s="21"/>
      <c r="F119" s="21"/>
      <c r="G119" s="21"/>
      <c r="H119" s="21"/>
      <c r="I119" s="21"/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0</v>
      </c>
      <c r="E120" s="21">
        <v>0</v>
      </c>
      <c r="F120" s="21">
        <v>1</v>
      </c>
      <c r="G120" s="21">
        <v>0</v>
      </c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1</v>
      </c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1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1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1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/>
      <c r="C134" s="4"/>
      <c r="D134" s="4"/>
      <c r="E134" s="4"/>
      <c r="F134" s="4"/>
      <c r="G134" s="4"/>
      <c r="H134" s="4"/>
      <c r="I134" s="4">
        <v>0.48759999999999998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1</v>
      </c>
      <c r="C139" s="21">
        <v>0</v>
      </c>
      <c r="D139" s="21">
        <v>0</v>
      </c>
      <c r="E139" s="21">
        <v>0</v>
      </c>
      <c r="F139" s="21">
        <v>0</v>
      </c>
      <c r="G139" s="10"/>
    </row>
    <row r="140" spans="1:10" x14ac:dyDescent="0.25">
      <c r="A140" s="11" t="s">
        <v>193</v>
      </c>
      <c r="B140" s="21">
        <v>1</v>
      </c>
      <c r="C140" s="21">
        <v>0</v>
      </c>
      <c r="D140" s="21">
        <v>0</v>
      </c>
      <c r="E140" s="21">
        <v>0</v>
      </c>
      <c r="F140" s="21">
        <v>0</v>
      </c>
      <c r="G140" s="10"/>
    </row>
    <row r="141" spans="1:10" x14ac:dyDescent="0.25">
      <c r="A141" s="11" t="s">
        <v>194</v>
      </c>
      <c r="B141" s="21"/>
      <c r="C141" s="21">
        <v>1</v>
      </c>
      <c r="D141" s="21"/>
      <c r="E141" s="21"/>
      <c r="F141" s="21"/>
      <c r="G141" s="10"/>
    </row>
    <row r="142" spans="1:10" x14ac:dyDescent="0.25">
      <c r="A142" s="11" t="s">
        <v>195</v>
      </c>
      <c r="B142" s="21"/>
      <c r="C142" s="21">
        <v>1</v>
      </c>
      <c r="D142" s="21"/>
      <c r="E142" s="21"/>
      <c r="F142" s="21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1.0097</v>
      </c>
      <c r="C148" s="4">
        <v>1.0142</v>
      </c>
      <c r="D148" s="4">
        <v>1.0269999999999999</v>
      </c>
      <c r="E148" s="4">
        <v>1.0348999999999999</v>
      </c>
      <c r="F148" s="4">
        <v>1.0439000000000001</v>
      </c>
      <c r="G148" s="4">
        <v>1.0640000000000001</v>
      </c>
      <c r="H148" s="4">
        <v>1.085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0.31963777193131604</v>
      </c>
      <c r="D154" s="21">
        <v>0.63846715658715969</v>
      </c>
      <c r="E154" s="21">
        <v>0.45349156811055275</v>
      </c>
      <c r="F154" s="21">
        <v>0.34444405043316395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0.85759516031476501</v>
      </c>
      <c r="C160" s="4">
        <v>0.44003574379694171</v>
      </c>
      <c r="D160" s="10"/>
    </row>
    <row r="161" spans="1:4" x14ac:dyDescent="0.25">
      <c r="A161" s="11" t="s">
        <v>172</v>
      </c>
      <c r="B161" s="4">
        <v>0.28862941872680464</v>
      </c>
      <c r="C161" s="4">
        <v>0.24997898838710139</v>
      </c>
      <c r="D161" s="10"/>
    </row>
    <row r="162" spans="1:4" x14ac:dyDescent="0.25">
      <c r="A162" s="11" t="s">
        <v>211</v>
      </c>
      <c r="B162" s="8"/>
      <c r="C162" s="4">
        <v>0.25721840525583911</v>
      </c>
      <c r="D162" s="10"/>
    </row>
    <row r="163" spans="1:4" x14ac:dyDescent="0.25">
      <c r="A163" s="11" t="s">
        <v>173</v>
      </c>
      <c r="B163" s="4">
        <v>0.63063099162887759</v>
      </c>
      <c r="C163" s="4">
        <v>0.41141924234461547</v>
      </c>
      <c r="D163" s="10"/>
    </row>
    <row r="164" spans="1:4" x14ac:dyDescent="0.25">
      <c r="A164" s="11" t="s">
        <v>174</v>
      </c>
      <c r="B164" s="4">
        <v>0.72549700914004911</v>
      </c>
      <c r="C164" s="4">
        <v>0.55069014186184517</v>
      </c>
      <c r="D164" s="10"/>
    </row>
    <row r="165" spans="1:4" x14ac:dyDescent="0.25">
      <c r="A165" s="11" t="s">
        <v>212</v>
      </c>
      <c r="B165" s="8"/>
      <c r="C165" s="4">
        <v>0.28056285937387915</v>
      </c>
      <c r="D165" s="10"/>
    </row>
    <row r="166" spans="1:4" x14ac:dyDescent="0.25">
      <c r="A166" s="11" t="s">
        <v>175</v>
      </c>
      <c r="B166" s="4">
        <v>0.77193739705983777</v>
      </c>
      <c r="C166" s="4">
        <v>0.54202643928388716</v>
      </c>
      <c r="D166" s="10"/>
    </row>
    <row r="167" spans="1:4" x14ac:dyDescent="0.25">
      <c r="A167" s="11" t="s">
        <v>176</v>
      </c>
      <c r="B167" s="4">
        <v>0.77193739705983777</v>
      </c>
      <c r="C167" s="4">
        <v>0.54202643928388716</v>
      </c>
      <c r="D167" s="10"/>
    </row>
    <row r="168" spans="1:4" x14ac:dyDescent="0.25">
      <c r="A168" s="11" t="s">
        <v>192</v>
      </c>
      <c r="B168" s="4">
        <v>0.5147350712369958</v>
      </c>
      <c r="C168" s="4">
        <v>0.37297691878220807</v>
      </c>
      <c r="D168" s="10"/>
    </row>
    <row r="169" spans="1:4" x14ac:dyDescent="0.25">
      <c r="A169" s="11" t="s">
        <v>177</v>
      </c>
      <c r="B169" s="4">
        <v>0.82538148778829346</v>
      </c>
      <c r="C169" s="4">
        <v>0.42910585224417291</v>
      </c>
      <c r="D169" s="10"/>
    </row>
    <row r="170" spans="1:4" x14ac:dyDescent="0.25">
      <c r="A170" s="11" t="s">
        <v>178</v>
      </c>
      <c r="B170" s="4">
        <v>0.64712654999949026</v>
      </c>
      <c r="C170" s="4">
        <v>0.43505682103944454</v>
      </c>
      <c r="D170" s="10"/>
    </row>
    <row r="171" spans="1:4" x14ac:dyDescent="0.25">
      <c r="A171" s="11" t="s">
        <v>179</v>
      </c>
      <c r="B171" s="4">
        <v>0.76513583991019607</v>
      </c>
      <c r="C171" s="4">
        <v>0.58780986597120821</v>
      </c>
      <c r="D171" s="10"/>
    </row>
    <row r="172" spans="1:4" x14ac:dyDescent="0.25">
      <c r="A172" s="11" t="s">
        <v>180</v>
      </c>
      <c r="B172" s="4">
        <v>0.76513583991019607</v>
      </c>
      <c r="C172" s="4">
        <v>0.58780986597120821</v>
      </c>
      <c r="D172" s="10"/>
    </row>
    <row r="173" spans="1:4" x14ac:dyDescent="0.25">
      <c r="A173" s="11" t="s">
        <v>193</v>
      </c>
      <c r="B173" s="4">
        <v>0.85096169090232854</v>
      </c>
      <c r="C173" s="4">
        <v>0.73762935772845595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0.99388353345735381</v>
      </c>
      <c r="C175" s="4">
        <v>0.47309957267296898</v>
      </c>
      <c r="D175" s="10"/>
    </row>
    <row r="176" spans="1:4" x14ac:dyDescent="0.25">
      <c r="A176" s="11" t="s">
        <v>215</v>
      </c>
      <c r="B176" s="4">
        <v>0.75050100200400804</v>
      </c>
      <c r="C176" s="4">
        <v>0.24527046603861322</v>
      </c>
      <c r="D176" s="10"/>
    </row>
    <row r="177" spans="1:8" x14ac:dyDescent="0.25">
      <c r="A177" s="11" t="s">
        <v>216</v>
      </c>
      <c r="B177" s="4">
        <v>0</v>
      </c>
      <c r="C177" s="4">
        <v>0.51417471713179308</v>
      </c>
      <c r="D177" s="10"/>
    </row>
    <row r="178" spans="1:8" x14ac:dyDescent="0.25">
      <c r="A178" s="11" t="s">
        <v>217</v>
      </c>
      <c r="B178" s="4">
        <v>0.97898179724204526</v>
      </c>
      <c r="C178" s="4">
        <v>0.47429529311509694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3242264.655750392</v>
      </c>
      <c r="C187" s="8"/>
      <c r="D187" s="8"/>
      <c r="E187" s="16">
        <v>964740</v>
      </c>
      <c r="F187" s="8"/>
      <c r="G187" s="8"/>
      <c r="H187" s="10"/>
    </row>
    <row r="188" spans="1:8" x14ac:dyDescent="0.25">
      <c r="A188" s="11" t="s">
        <v>229</v>
      </c>
      <c r="B188" s="4">
        <v>2870.3349849031706</v>
      </c>
      <c r="C188" s="8"/>
      <c r="D188" s="8"/>
      <c r="E188" s="16">
        <v>893</v>
      </c>
      <c r="F188" s="8"/>
      <c r="G188" s="8"/>
      <c r="H188" s="10"/>
    </row>
    <row r="189" spans="1:8" x14ac:dyDescent="0.25">
      <c r="A189" s="11" t="s">
        <v>230</v>
      </c>
      <c r="B189" s="4">
        <v>11376.82714716523</v>
      </c>
      <c r="C189" s="8"/>
      <c r="D189" s="8"/>
      <c r="E189" s="16">
        <v>3843</v>
      </c>
      <c r="F189" s="8"/>
      <c r="G189" s="8"/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174847.88943573163</v>
      </c>
      <c r="C191" s="4">
        <v>180701.55632797108</v>
      </c>
      <c r="D191" s="8"/>
      <c r="E191" s="16">
        <v>58083</v>
      </c>
      <c r="F191" s="8"/>
      <c r="G191" s="8"/>
      <c r="H191" s="10">
        <f>(B191)/E191</f>
        <v>3.0103109246377016</v>
      </c>
    </row>
    <row r="192" spans="1:8" x14ac:dyDescent="0.25">
      <c r="A192" s="11" t="s">
        <v>232</v>
      </c>
      <c r="B192" s="4">
        <v>262.98719224025433</v>
      </c>
      <c r="C192" s="4">
        <v>6585.6695296550351</v>
      </c>
      <c r="D192" s="8"/>
      <c r="E192" s="16">
        <v>21</v>
      </c>
      <c r="F192" s="8"/>
      <c r="G192" s="8"/>
      <c r="H192" s="10"/>
    </row>
    <row r="193" spans="1:8" x14ac:dyDescent="0.25">
      <c r="A193" s="11" t="s">
        <v>233</v>
      </c>
      <c r="B193" s="4">
        <v>256.3006220521292</v>
      </c>
      <c r="C193" s="4">
        <v>349.8743055243375</v>
      </c>
      <c r="D193" s="8"/>
      <c r="E193" s="16">
        <v>80</v>
      </c>
      <c r="F193" s="8"/>
      <c r="G193" s="8"/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3613.1440975729997</v>
      </c>
      <c r="C195" s="8"/>
      <c r="D195" s="8"/>
      <c r="E195" s="16">
        <v>1012</v>
      </c>
      <c r="F195" s="8"/>
      <c r="G195" s="8"/>
      <c r="H195" s="10">
        <f>(B195+C195)/E195</f>
        <v>3.5703004916729246</v>
      </c>
    </row>
    <row r="196" spans="1:8" x14ac:dyDescent="0.25">
      <c r="A196" s="11" t="s">
        <v>235</v>
      </c>
      <c r="B196" s="4"/>
      <c r="C196" s="8"/>
      <c r="D196" s="8"/>
      <c r="E196" s="16"/>
      <c r="F196" s="8"/>
      <c r="G196" s="8"/>
      <c r="H196" s="10"/>
    </row>
    <row r="197" spans="1:8" x14ac:dyDescent="0.25">
      <c r="A197" s="11" t="s">
        <v>236</v>
      </c>
      <c r="B197" s="4"/>
      <c r="C197" s="8"/>
      <c r="D197" s="8"/>
      <c r="E197" s="16"/>
      <c r="F197" s="8"/>
      <c r="G197" s="8"/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823197.95863007847</v>
      </c>
      <c r="C199" s="8"/>
      <c r="D199" s="8"/>
      <c r="E199" s="16">
        <v>63787</v>
      </c>
      <c r="F199" s="8"/>
      <c r="G199" s="8"/>
      <c r="H199" s="10"/>
    </row>
    <row r="200" spans="1:8" x14ac:dyDescent="0.25">
      <c r="A200" s="11" t="s">
        <v>238</v>
      </c>
      <c r="B200" s="4">
        <v>56.743614639178105</v>
      </c>
      <c r="C200" s="8"/>
      <c r="D200" s="8"/>
      <c r="E200" s="16">
        <v>4</v>
      </c>
      <c r="F200" s="8"/>
      <c r="G200" s="8"/>
      <c r="H200" s="10"/>
    </row>
    <row r="201" spans="1:8" x14ac:dyDescent="0.25">
      <c r="A201" s="11" t="s">
        <v>239</v>
      </c>
      <c r="B201" s="4">
        <v>2717.0896874333912</v>
      </c>
      <c r="C201" s="8"/>
      <c r="D201" s="8"/>
      <c r="E201" s="16">
        <v>110</v>
      </c>
      <c r="F201" s="8"/>
      <c r="G201" s="8"/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206801.40932707267</v>
      </c>
      <c r="C203" s="4">
        <v>92825.537560705707</v>
      </c>
      <c r="D203" s="8"/>
      <c r="E203" s="16">
        <v>13441</v>
      </c>
      <c r="F203" s="8"/>
      <c r="G203" s="8"/>
      <c r="H203" s="10">
        <f>(B203)/E203</f>
        <v>15.385864840939862</v>
      </c>
    </row>
    <row r="204" spans="1:8" x14ac:dyDescent="0.25">
      <c r="A204" s="11" t="s">
        <v>241</v>
      </c>
      <c r="B204" s="4"/>
      <c r="C204" s="4"/>
      <c r="D204" s="8"/>
      <c r="E204" s="16"/>
      <c r="F204" s="8"/>
      <c r="G204" s="8"/>
      <c r="H204" s="10"/>
    </row>
    <row r="205" spans="1:8" x14ac:dyDescent="0.25">
      <c r="A205" s="11" t="s">
        <v>242</v>
      </c>
      <c r="B205" s="4">
        <v>845.42130757211385</v>
      </c>
      <c r="C205" s="4">
        <v>110.3044954465786</v>
      </c>
      <c r="D205" s="8"/>
      <c r="E205" s="16">
        <v>9</v>
      </c>
      <c r="F205" s="8"/>
      <c r="G205" s="8"/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2262.2093594051807</v>
      </c>
      <c r="C207" s="8"/>
      <c r="D207" s="8"/>
      <c r="E207" s="16">
        <v>290</v>
      </c>
      <c r="F207" s="8"/>
      <c r="G207" s="8"/>
      <c r="H207" s="10">
        <f>(B207+C207)/E207</f>
        <v>7.800721928983382</v>
      </c>
    </row>
    <row r="208" spans="1:8" x14ac:dyDescent="0.25">
      <c r="A208" s="11" t="s">
        <v>244</v>
      </c>
      <c r="B208" s="4"/>
      <c r="C208" s="8"/>
      <c r="D208" s="8"/>
      <c r="E208" s="16"/>
      <c r="F208" s="8"/>
      <c r="G208" s="8"/>
      <c r="H208" s="10"/>
    </row>
    <row r="209" spans="1:8" x14ac:dyDescent="0.25">
      <c r="A209" s="11" t="s">
        <v>245</v>
      </c>
      <c r="B209" s="4"/>
      <c r="C209" s="8"/>
      <c r="D209" s="8"/>
      <c r="E209" s="16"/>
      <c r="F209" s="8"/>
      <c r="G209" s="8"/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379857.67107737559</v>
      </c>
      <c r="C211" s="4">
        <v>99896.639824048034</v>
      </c>
      <c r="D211" s="8"/>
      <c r="E211" s="16">
        <v>4728</v>
      </c>
      <c r="F211" s="8"/>
      <c r="G211" s="8"/>
      <c r="H211" s="10"/>
    </row>
    <row r="212" spans="1:8" x14ac:dyDescent="0.25">
      <c r="A212" s="11" t="s">
        <v>247</v>
      </c>
      <c r="B212" s="4"/>
      <c r="C212" s="4"/>
      <c r="D212" s="8"/>
      <c r="E212" s="16"/>
      <c r="F212" s="8"/>
      <c r="G212" s="8"/>
      <c r="H212" s="10"/>
    </row>
    <row r="213" spans="1:8" x14ac:dyDescent="0.25">
      <c r="A213" s="11" t="s">
        <v>248</v>
      </c>
      <c r="B213" s="4">
        <v>1094.445243350247</v>
      </c>
      <c r="C213" s="4">
        <v>144.85382852920503</v>
      </c>
      <c r="D213" s="8"/>
      <c r="E213" s="16">
        <v>10</v>
      </c>
      <c r="F213" s="8"/>
      <c r="G213" s="8"/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517.04045501631606</v>
      </c>
      <c r="C215" s="4">
        <v>136.89783135294002</v>
      </c>
      <c r="D215" s="8"/>
      <c r="E215" s="16">
        <v>4</v>
      </c>
      <c r="F215" s="8"/>
      <c r="G215" s="8"/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753.60754258070392</v>
      </c>
      <c r="C217" s="4">
        <v>161.59553674706402</v>
      </c>
      <c r="D217" s="8"/>
      <c r="E217" s="16">
        <v>13</v>
      </c>
      <c r="F217" s="8"/>
      <c r="G217" s="8"/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/>
      <c r="C219" s="4"/>
      <c r="D219" s="4"/>
      <c r="E219" s="16"/>
      <c r="F219" s="8"/>
      <c r="G219" s="8"/>
      <c r="H219" s="10"/>
    </row>
    <row r="220" spans="1:8" x14ac:dyDescent="0.25">
      <c r="A220" s="11" t="s">
        <v>252</v>
      </c>
      <c r="B220" s="4"/>
      <c r="C220" s="4"/>
      <c r="D220" s="4"/>
      <c r="E220" s="16"/>
      <c r="F220" s="8"/>
      <c r="G220" s="8"/>
      <c r="H220" s="10"/>
    </row>
    <row r="221" spans="1:8" x14ac:dyDescent="0.25">
      <c r="A221" s="11" t="s">
        <v>253</v>
      </c>
      <c r="B221" s="4"/>
      <c r="C221" s="4"/>
      <c r="D221" s="4"/>
      <c r="E221" s="16"/>
      <c r="F221" s="8"/>
      <c r="G221" s="8"/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/>
      <c r="C223" s="4"/>
      <c r="D223" s="4"/>
      <c r="E223" s="16"/>
      <c r="F223" s="8"/>
      <c r="G223" s="8"/>
      <c r="H223" s="10"/>
    </row>
    <row r="224" spans="1:8" x14ac:dyDescent="0.25">
      <c r="A224" s="11" t="s">
        <v>255</v>
      </c>
      <c r="B224" s="4"/>
      <c r="C224" s="4"/>
      <c r="D224" s="4"/>
      <c r="E224" s="16"/>
      <c r="F224" s="8"/>
      <c r="G224" s="8"/>
      <c r="H224" s="10"/>
    </row>
    <row r="225" spans="1:8" x14ac:dyDescent="0.25">
      <c r="A225" s="11" t="s">
        <v>256</v>
      </c>
      <c r="B225" s="4"/>
      <c r="C225" s="4"/>
      <c r="D225" s="4"/>
      <c r="E225" s="16"/>
      <c r="F225" s="8"/>
      <c r="G225" s="8"/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105280.60773635872</v>
      </c>
      <c r="C227" s="4">
        <v>666906.91242974426</v>
      </c>
      <c r="D227" s="4">
        <v>493272.90471028525</v>
      </c>
      <c r="E227" s="16">
        <v>3111</v>
      </c>
      <c r="F227" s="16">
        <v>578357</v>
      </c>
      <c r="G227" s="4">
        <v>121162</v>
      </c>
      <c r="H227" s="10"/>
    </row>
    <row r="228" spans="1:8" x14ac:dyDescent="0.25">
      <c r="A228" s="11" t="s">
        <v>258</v>
      </c>
      <c r="B228" s="4"/>
      <c r="C228" s="4"/>
      <c r="D228" s="4"/>
      <c r="E228" s="16"/>
      <c r="F228" s="16"/>
      <c r="G228" s="4"/>
      <c r="H228" s="10"/>
    </row>
    <row r="229" spans="1:8" x14ac:dyDescent="0.25">
      <c r="A229" s="11" t="s">
        <v>259</v>
      </c>
      <c r="B229" s="4">
        <v>1624.4972466770896</v>
      </c>
      <c r="C229" s="4">
        <v>8871.8152011074108</v>
      </c>
      <c r="D229" s="4">
        <v>6399.4295359516582</v>
      </c>
      <c r="E229" s="16">
        <v>20</v>
      </c>
      <c r="F229" s="16">
        <v>6985</v>
      </c>
      <c r="G229" s="4">
        <v>558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1334.7866543787895</v>
      </c>
      <c r="C231" s="4">
        <v>7582.7475303968895</v>
      </c>
      <c r="D231" s="4">
        <v>5677.7124349562873</v>
      </c>
      <c r="E231" s="16">
        <v>18</v>
      </c>
      <c r="F231" s="16">
        <v>6238</v>
      </c>
      <c r="G231" s="4">
        <v>1758</v>
      </c>
      <c r="H231" s="10"/>
    </row>
    <row r="232" spans="1:8" x14ac:dyDescent="0.25">
      <c r="A232" s="11" t="s">
        <v>261</v>
      </c>
      <c r="B232" s="4">
        <v>439.053309912727</v>
      </c>
      <c r="C232" s="4">
        <v>2397.787892191192</v>
      </c>
      <c r="D232" s="4">
        <v>1729.5755502572049</v>
      </c>
      <c r="E232" s="16">
        <v>5</v>
      </c>
      <c r="F232" s="16">
        <v>1067</v>
      </c>
      <c r="G232" s="4">
        <v>113</v>
      </c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168212.60808699948</v>
      </c>
      <c r="C234" s="4">
        <v>1015521.4628002136</v>
      </c>
      <c r="D234" s="4">
        <v>952719.56575802783</v>
      </c>
      <c r="E234" s="16">
        <v>595</v>
      </c>
      <c r="F234" s="16">
        <v>696791</v>
      </c>
      <c r="G234" s="4">
        <v>160841</v>
      </c>
      <c r="H234" s="10"/>
    </row>
    <row r="235" spans="1:8" x14ac:dyDescent="0.25">
      <c r="A235" s="11" t="s">
        <v>263</v>
      </c>
      <c r="B235" s="4">
        <v>687.38919403029763</v>
      </c>
      <c r="C235" s="4">
        <v>3897.128225748751</v>
      </c>
      <c r="D235" s="4">
        <v>3071.0997928152483</v>
      </c>
      <c r="E235" s="16">
        <v>5</v>
      </c>
      <c r="F235" s="16">
        <v>4903</v>
      </c>
      <c r="G235" s="4">
        <v>358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7597.2957335261272</v>
      </c>
      <c r="C237" s="8"/>
      <c r="D237" s="8"/>
      <c r="E237" s="16">
        <v>514</v>
      </c>
      <c r="F237" s="8"/>
      <c r="G237" s="8"/>
      <c r="H237" s="10"/>
    </row>
    <row r="238" spans="1:8" x14ac:dyDescent="0.25">
      <c r="A238" s="11" t="s">
        <v>265</v>
      </c>
      <c r="B238" s="4">
        <v>38.57379559770618</v>
      </c>
      <c r="C238" s="8"/>
      <c r="D238" s="8"/>
      <c r="E238" s="16"/>
      <c r="F238" s="8"/>
      <c r="G238" s="8"/>
      <c r="H238" s="10"/>
    </row>
    <row r="239" spans="1:8" x14ac:dyDescent="0.25">
      <c r="A239" s="11" t="s">
        <v>266</v>
      </c>
      <c r="B239" s="4">
        <v>180.42533538088671</v>
      </c>
      <c r="C239" s="8"/>
      <c r="D239" s="8"/>
      <c r="E239" s="16"/>
      <c r="F239" s="8"/>
      <c r="G239" s="8"/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5952.5744876907111</v>
      </c>
      <c r="C241" s="8"/>
      <c r="D241" s="8"/>
      <c r="E241" s="16">
        <v>749</v>
      </c>
      <c r="F241" s="8"/>
      <c r="G241" s="8"/>
      <c r="H241" s="10"/>
    </row>
    <row r="242" spans="1:8" x14ac:dyDescent="0.25">
      <c r="A242" s="11" t="s">
        <v>268</v>
      </c>
      <c r="B242" s="4">
        <v>5.4179338644077735</v>
      </c>
      <c r="C242" s="8"/>
      <c r="D242" s="8"/>
      <c r="E242" s="16"/>
      <c r="F242" s="8"/>
      <c r="G242" s="8"/>
      <c r="H242" s="10"/>
    </row>
    <row r="243" spans="1:8" x14ac:dyDescent="0.25">
      <c r="A243" s="11" t="s">
        <v>269</v>
      </c>
      <c r="B243" s="4">
        <v>258.82704553611961</v>
      </c>
      <c r="C243" s="8"/>
      <c r="D243" s="8"/>
      <c r="E243" s="16"/>
      <c r="F243" s="8"/>
      <c r="G243" s="8"/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378.27038018128798</v>
      </c>
      <c r="C245" s="8"/>
      <c r="D245" s="8"/>
      <c r="E245" s="16">
        <v>84</v>
      </c>
      <c r="F245" s="8"/>
      <c r="G245" s="8"/>
      <c r="H245" s="10"/>
    </row>
    <row r="246" spans="1:8" x14ac:dyDescent="0.25">
      <c r="A246" s="11" t="s">
        <v>271</v>
      </c>
      <c r="B246" s="4">
        <v>0</v>
      </c>
      <c r="C246" s="8"/>
      <c r="D246" s="8"/>
      <c r="E246" s="16"/>
      <c r="F246" s="8"/>
      <c r="G246" s="8"/>
      <c r="H246" s="10"/>
    </row>
    <row r="247" spans="1:8" x14ac:dyDescent="0.25">
      <c r="A247" s="11" t="s">
        <v>272</v>
      </c>
      <c r="B247" s="4">
        <v>0</v>
      </c>
      <c r="C247" s="8"/>
      <c r="D247" s="8"/>
      <c r="E247" s="16"/>
      <c r="F247" s="8"/>
      <c r="G247" s="8"/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>
        <v>0</v>
      </c>
      <c r="C249" s="8"/>
      <c r="D249" s="8"/>
      <c r="E249" s="16">
        <v>1</v>
      </c>
      <c r="F249" s="8"/>
      <c r="G249" s="8"/>
      <c r="H249" s="10"/>
    </row>
    <row r="250" spans="1:8" x14ac:dyDescent="0.25">
      <c r="A250" s="11" t="s">
        <v>274</v>
      </c>
      <c r="B250" s="4">
        <v>0</v>
      </c>
      <c r="C250" s="8"/>
      <c r="D250" s="8"/>
      <c r="E250" s="16"/>
      <c r="F250" s="8"/>
      <c r="G250" s="8"/>
      <c r="H250" s="10"/>
    </row>
    <row r="251" spans="1:8" x14ac:dyDescent="0.25">
      <c r="A251" s="11" t="s">
        <v>275</v>
      </c>
      <c r="B251" s="4">
        <v>0</v>
      </c>
      <c r="C251" s="8"/>
      <c r="D251" s="8"/>
      <c r="E251" s="16"/>
      <c r="F251" s="8"/>
      <c r="G251" s="8"/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6228.0959976775684</v>
      </c>
      <c r="C253" s="4">
        <v>35918.74585465651</v>
      </c>
      <c r="D253" s="4">
        <v>102458.54632787764</v>
      </c>
      <c r="E253" s="16">
        <v>26</v>
      </c>
      <c r="F253" s="8"/>
      <c r="G253" s="8"/>
      <c r="H253" s="10"/>
    </row>
    <row r="254" spans="1:8" x14ac:dyDescent="0.25">
      <c r="A254" s="11" t="s">
        <v>277</v>
      </c>
      <c r="B254" s="4"/>
      <c r="C254" s="4"/>
      <c r="D254" s="4"/>
      <c r="E254" s="16"/>
      <c r="F254" s="8"/>
      <c r="G254" s="8"/>
      <c r="H254" s="10"/>
    </row>
    <row r="255" spans="1:8" x14ac:dyDescent="0.25">
      <c r="A255" s="11" t="s">
        <v>278</v>
      </c>
      <c r="B255" s="4"/>
      <c r="C255" s="4"/>
      <c r="D255" s="4"/>
      <c r="E255" s="16"/>
      <c r="F255" s="8"/>
      <c r="G255" s="8"/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602.29748729184382</v>
      </c>
      <c r="C257" s="8"/>
      <c r="D257" s="8"/>
      <c r="E257" s="16">
        <v>130</v>
      </c>
      <c r="F257" s="8"/>
      <c r="G257" s="8"/>
      <c r="H257" s="10"/>
    </row>
    <row r="258" spans="1:8" x14ac:dyDescent="0.25">
      <c r="A258" s="11" t="s">
        <v>280</v>
      </c>
      <c r="B258" s="4"/>
      <c r="C258" s="8"/>
      <c r="D258" s="8"/>
      <c r="E258" s="16"/>
      <c r="F258" s="8"/>
      <c r="G258" s="8"/>
      <c r="H258" s="10"/>
    </row>
    <row r="259" spans="1:8" x14ac:dyDescent="0.25">
      <c r="A259" s="11" t="s">
        <v>281</v>
      </c>
      <c r="B259" s="4"/>
      <c r="C259" s="8"/>
      <c r="D259" s="8"/>
      <c r="E259" s="16"/>
      <c r="F259" s="8"/>
      <c r="G259" s="8"/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/>
      <c r="C261" s="8"/>
      <c r="D261" s="8"/>
      <c r="E261" s="16"/>
      <c r="F261" s="8"/>
      <c r="G261" s="8"/>
      <c r="H261" s="10"/>
    </row>
    <row r="262" spans="1:8" x14ac:dyDescent="0.25">
      <c r="A262" s="11" t="s">
        <v>283</v>
      </c>
      <c r="B262" s="4"/>
      <c r="C262" s="8"/>
      <c r="D262" s="8"/>
      <c r="E262" s="16"/>
      <c r="F262" s="8"/>
      <c r="G262" s="8"/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9529.9504738031992</v>
      </c>
      <c r="C264" s="8"/>
      <c r="D264" s="8"/>
      <c r="E264" s="16">
        <v>146</v>
      </c>
      <c r="F264" s="8"/>
      <c r="G264" s="4">
        <v>338</v>
      </c>
      <c r="H264" s="10"/>
    </row>
    <row r="265" spans="1:8" x14ac:dyDescent="0.25">
      <c r="A265" s="11" t="s">
        <v>285</v>
      </c>
      <c r="B265" s="4"/>
      <c r="C265" s="8"/>
      <c r="D265" s="8"/>
      <c r="E265" s="16"/>
      <c r="F265" s="8"/>
      <c r="G265" s="4"/>
      <c r="H265" s="10"/>
    </row>
    <row r="266" spans="1:8" x14ac:dyDescent="0.25">
      <c r="A266" s="11" t="s">
        <v>286</v>
      </c>
      <c r="B266" s="4"/>
      <c r="C266" s="8"/>
      <c r="D266" s="8"/>
      <c r="E266" s="16"/>
      <c r="F266" s="8"/>
      <c r="G266" s="4"/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130.2286029240839</v>
      </c>
      <c r="C268" s="4">
        <v>867.1493329537202</v>
      </c>
      <c r="D268" s="4">
        <v>897.89995991983972</v>
      </c>
      <c r="E268" s="16">
        <v>11</v>
      </c>
      <c r="F268" s="8"/>
      <c r="G268" s="4">
        <v>31</v>
      </c>
      <c r="H268" s="10"/>
    </row>
    <row r="269" spans="1:8" x14ac:dyDescent="0.25">
      <c r="A269" s="11" t="s">
        <v>288</v>
      </c>
      <c r="B269" s="4"/>
      <c r="C269" s="4"/>
      <c r="D269" s="4"/>
      <c r="E269" s="16"/>
      <c r="F269" s="8"/>
      <c r="G269" s="4"/>
      <c r="H269" s="10"/>
    </row>
    <row r="270" spans="1:8" x14ac:dyDescent="0.25">
      <c r="A270" s="11" t="s">
        <v>289</v>
      </c>
      <c r="B270" s="4"/>
      <c r="C270" s="4"/>
      <c r="D270" s="4"/>
      <c r="E270" s="16"/>
      <c r="F270" s="8"/>
      <c r="G270" s="4"/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37.670999999999999</v>
      </c>
      <c r="C272" s="8"/>
      <c r="D272" s="8"/>
      <c r="E272" s="16">
        <v>1</v>
      </c>
      <c r="F272" s="8"/>
      <c r="G272" s="4"/>
      <c r="H272" s="10"/>
    </row>
    <row r="273" spans="1:8" x14ac:dyDescent="0.25">
      <c r="A273" s="11" t="s">
        <v>291</v>
      </c>
      <c r="B273" s="4"/>
      <c r="C273" s="8"/>
      <c r="D273" s="8"/>
      <c r="E273" s="16"/>
      <c r="F273" s="8"/>
      <c r="G273" s="4"/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0</v>
      </c>
      <c r="C275" s="4">
        <v>0</v>
      </c>
      <c r="D275" s="4">
        <v>0</v>
      </c>
      <c r="E275" s="16"/>
      <c r="F275" s="8"/>
      <c r="G275" s="4"/>
      <c r="H275" s="10"/>
    </row>
    <row r="276" spans="1:8" x14ac:dyDescent="0.25">
      <c r="A276" s="11" t="s">
        <v>293</v>
      </c>
      <c r="B276" s="4"/>
      <c r="C276" s="4"/>
      <c r="D276" s="4"/>
      <c r="E276" s="16"/>
      <c r="F276" s="8"/>
      <c r="G276" s="4"/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44577.689286771631</v>
      </c>
      <c r="C278" s="8"/>
      <c r="D278" s="8"/>
      <c r="E278" s="16">
        <v>27</v>
      </c>
      <c r="F278" s="8"/>
      <c r="G278" s="4">
        <v>859</v>
      </c>
      <c r="H278" s="10"/>
    </row>
    <row r="279" spans="1:8" x14ac:dyDescent="0.25">
      <c r="A279" s="11" t="s">
        <v>295</v>
      </c>
      <c r="B279" s="4"/>
      <c r="C279" s="8"/>
      <c r="D279" s="8"/>
      <c r="E279" s="16"/>
      <c r="F279" s="8"/>
      <c r="G279" s="4"/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9070.7235647319703</v>
      </c>
      <c r="C281" s="4">
        <v>44174.558442663067</v>
      </c>
      <c r="D281" s="4">
        <v>48120.15616862481</v>
      </c>
      <c r="E281" s="16">
        <v>27</v>
      </c>
      <c r="F281" s="8"/>
      <c r="G281" s="4">
        <v>742</v>
      </c>
      <c r="H281" s="10"/>
    </row>
    <row r="282" spans="1:8" x14ac:dyDescent="0.25">
      <c r="A282" s="11" t="s">
        <v>297</v>
      </c>
      <c r="B282" s="4"/>
      <c r="C282" s="4"/>
      <c r="D282" s="4"/>
      <c r="E282" s="16"/>
      <c r="F282" s="8"/>
      <c r="G282" s="4"/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9891224.7698980197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16">
        <v>18291728.435837064</v>
      </c>
      <c r="C293" s="16">
        <v>59900136.566642277</v>
      </c>
      <c r="D293" s="21">
        <v>0.6</v>
      </c>
      <c r="E293" s="16">
        <v>16186291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>
        <v>0</v>
      </c>
      <c r="C301" s="21"/>
      <c r="D301" s="21"/>
      <c r="E301" s="21">
        <v>0.75</v>
      </c>
      <c r="F301" s="21">
        <v>0.75</v>
      </c>
      <c r="G301" s="21">
        <v>0.75</v>
      </c>
      <c r="H301" s="21">
        <v>0.95</v>
      </c>
      <c r="I301" s="21">
        <v>0.95</v>
      </c>
      <c r="J301" s="10"/>
    </row>
    <row r="302" spans="1:10" x14ac:dyDescent="0.25">
      <c r="A302" s="11" t="s">
        <v>320</v>
      </c>
      <c r="B302" s="21">
        <v>0</v>
      </c>
      <c r="C302" s="21">
        <v>0</v>
      </c>
      <c r="D302" s="21"/>
      <c r="E302" s="21">
        <v>0.75</v>
      </c>
      <c r="F302" s="21">
        <v>0.75</v>
      </c>
      <c r="G302" s="21">
        <v>0.75</v>
      </c>
      <c r="H302" s="21">
        <v>0.95</v>
      </c>
      <c r="I302" s="8"/>
      <c r="J302" s="10"/>
    </row>
    <row r="303" spans="1:10" x14ac:dyDescent="0.25">
      <c r="A303" s="11" t="s">
        <v>321</v>
      </c>
      <c r="B303" s="21">
        <v>0</v>
      </c>
      <c r="C303" s="21">
        <v>0.36</v>
      </c>
      <c r="D303" s="21">
        <v>0.36</v>
      </c>
      <c r="E303" s="21">
        <v>0.91</v>
      </c>
      <c r="F303" s="21">
        <v>0.91</v>
      </c>
      <c r="G303" s="21">
        <v>0.91</v>
      </c>
      <c r="H303" s="8"/>
      <c r="I303" s="8"/>
      <c r="J303" s="10"/>
    </row>
    <row r="304" spans="1:10" x14ac:dyDescent="0.25">
      <c r="A304" s="11" t="s">
        <v>322</v>
      </c>
      <c r="B304" s="21">
        <v>0</v>
      </c>
      <c r="C304" s="21">
        <v>0.36</v>
      </c>
      <c r="D304" s="21">
        <v>0.36</v>
      </c>
      <c r="E304" s="21">
        <v>0.91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0.11298330820969384</v>
      </c>
      <c r="C309" s="21">
        <v>0.50223801835264836</v>
      </c>
      <c r="D309" s="21">
        <v>0.38477867343765787</v>
      </c>
      <c r="E309" s="10"/>
    </row>
    <row r="310" spans="1:5" x14ac:dyDescent="0.25">
      <c r="A310" s="11" t="s">
        <v>172</v>
      </c>
      <c r="B310" s="21">
        <v>0.13327131053018113</v>
      </c>
      <c r="C310" s="21">
        <v>0.57760793092211993</v>
      </c>
      <c r="D310" s="21">
        <v>0.28912075854769903</v>
      </c>
      <c r="E310" s="10"/>
    </row>
    <row r="311" spans="1:5" x14ac:dyDescent="0.25">
      <c r="A311" s="11" t="s">
        <v>211</v>
      </c>
      <c r="B311" s="21">
        <v>2.8375924531958633E-7</v>
      </c>
      <c r="C311" s="21">
        <v>0.16926612955281603</v>
      </c>
      <c r="D311" s="21">
        <v>0.83073358668793862</v>
      </c>
      <c r="E311" s="10"/>
    </row>
    <row r="312" spans="1:5" x14ac:dyDescent="0.25">
      <c r="A312" s="11" t="s">
        <v>173</v>
      </c>
      <c r="B312" s="21">
        <v>7.1203946559325326E-2</v>
      </c>
      <c r="C312" s="21">
        <v>0.58452126520102876</v>
      </c>
      <c r="D312" s="21">
        <v>0.3442747882396458</v>
      </c>
      <c r="E312" s="10"/>
    </row>
    <row r="313" spans="1:5" x14ac:dyDescent="0.25">
      <c r="A313" s="11" t="s">
        <v>174</v>
      </c>
      <c r="B313" s="21">
        <v>9.7838540209257197E-2</v>
      </c>
      <c r="C313" s="21">
        <v>0.65520507591280774</v>
      </c>
      <c r="D313" s="21">
        <v>0.24695638387793503</v>
      </c>
      <c r="E313" s="10"/>
    </row>
    <row r="314" spans="1:5" x14ac:dyDescent="0.25">
      <c r="A314" s="11" t="s">
        <v>212</v>
      </c>
      <c r="B314" s="21">
        <v>8.9699691483682498E-5</v>
      </c>
      <c r="C314" s="21">
        <v>0.17771579837582263</v>
      </c>
      <c r="D314" s="21">
        <v>0.82219450193269361</v>
      </c>
      <c r="E314" s="10"/>
    </row>
    <row r="315" spans="1:5" x14ac:dyDescent="0.25">
      <c r="A315" s="11" t="s">
        <v>175</v>
      </c>
      <c r="B315" s="21">
        <v>0.10118214285683957</v>
      </c>
      <c r="C315" s="21">
        <v>0.66091965296388588</v>
      </c>
      <c r="D315" s="21">
        <v>0.23789820417927454</v>
      </c>
      <c r="E315" s="10"/>
    </row>
    <row r="316" spans="1:5" x14ac:dyDescent="0.25">
      <c r="A316" s="11" t="s">
        <v>176</v>
      </c>
      <c r="B316" s="21">
        <v>9.9173095445870232E-2</v>
      </c>
      <c r="C316" s="21">
        <v>0.66646341204630843</v>
      </c>
      <c r="D316" s="21">
        <v>0.23436349250782129</v>
      </c>
      <c r="E316" s="10"/>
    </row>
    <row r="317" spans="1:5" x14ac:dyDescent="0.25">
      <c r="A317" s="11" t="s">
        <v>192</v>
      </c>
      <c r="B317" s="21">
        <v>9.9001646523263931E-2</v>
      </c>
      <c r="C317" s="21">
        <v>0.69464097956994497</v>
      </c>
      <c r="D317" s="21">
        <v>0.2063573739067911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3.4830602664601619E-2</v>
      </c>
      <c r="D322" s="21">
        <v>0.96516939733539842</v>
      </c>
      <c r="E322" s="10"/>
    </row>
    <row r="323" spans="1:5" x14ac:dyDescent="0.25">
      <c r="A323" s="11" t="s">
        <v>174</v>
      </c>
      <c r="B323" s="21">
        <v>1.6556870442601376E-8</v>
      </c>
      <c r="C323" s="21">
        <v>5.869529563813064E-2</v>
      </c>
      <c r="D323" s="21">
        <v>0.94130468780499887</v>
      </c>
      <c r="E323" s="10"/>
    </row>
    <row r="324" spans="1:5" x14ac:dyDescent="0.25">
      <c r="A324" s="11" t="s">
        <v>175</v>
      </c>
      <c r="B324" s="21">
        <v>0</v>
      </c>
      <c r="C324" s="21">
        <v>5.1301871668323713E-3</v>
      </c>
      <c r="D324" s="21">
        <v>0.99486981283316778</v>
      </c>
      <c r="E324" s="10"/>
    </row>
    <row r="325" spans="1:5" x14ac:dyDescent="0.25">
      <c r="A325" s="11" t="s">
        <v>176</v>
      </c>
      <c r="B325" s="21">
        <v>0</v>
      </c>
      <c r="C325" s="21">
        <v>3.213521583597959E-3</v>
      </c>
      <c r="D325" s="21">
        <v>0.99678647841640211</v>
      </c>
      <c r="E325" s="10"/>
    </row>
    <row r="326" spans="1:5" x14ac:dyDescent="0.25">
      <c r="A326" s="11" t="s">
        <v>192</v>
      </c>
      <c r="B326" s="21">
        <v>0</v>
      </c>
      <c r="C326" s="21">
        <v>4.2256521599561099E-3</v>
      </c>
      <c r="D326" s="21">
        <v>0.99577434784004382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2.2070015220700151E-2</v>
      </c>
      <c r="C331" s="21">
        <v>0.48085996955859972</v>
      </c>
      <c r="D331" s="21">
        <v>0.49707001522070016</v>
      </c>
      <c r="E331" s="10"/>
    </row>
    <row r="332" spans="1:5" x14ac:dyDescent="0.25">
      <c r="A332" s="11" t="s">
        <v>214</v>
      </c>
      <c r="B332" s="21">
        <v>4.3296502490334364E-2</v>
      </c>
      <c r="C332" s="21">
        <v>0.19352712515009221</v>
      </c>
      <c r="D332" s="21">
        <v>0.76317637235957336</v>
      </c>
      <c r="E332" s="10"/>
    </row>
    <row r="333" spans="1:5" x14ac:dyDescent="0.25">
      <c r="A333" s="11" t="s">
        <v>215</v>
      </c>
      <c r="B333" s="21">
        <v>7.5341202673786759E-2</v>
      </c>
      <c r="C333" s="21">
        <v>0.32694556247045986</v>
      </c>
      <c r="D333" s="21">
        <v>0.59771323485575345</v>
      </c>
      <c r="E333" s="10"/>
    </row>
    <row r="334" spans="1:5" x14ac:dyDescent="0.25">
      <c r="A334" s="11" t="s">
        <v>216</v>
      </c>
      <c r="B334" s="21">
        <v>3.3590963197314191E-3</v>
      </c>
      <c r="C334" s="21">
        <v>0.7385027664723034</v>
      </c>
      <c r="D334" s="21">
        <v>0.25813813720796519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190</v>
      </c>
      <c r="C341" s="24">
        <v>4233</v>
      </c>
      <c r="D341" s="24">
        <v>4361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655</v>
      </c>
      <c r="C348" s="24">
        <v>3768</v>
      </c>
      <c r="D348" s="24">
        <v>4361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0.62879119434947672</v>
      </c>
      <c r="C355" s="21">
        <v>0.36482447333707807</v>
      </c>
      <c r="D355" s="21">
        <v>6.3843323134452623E-3</v>
      </c>
      <c r="E355" s="21">
        <v>0.39570245808243315</v>
      </c>
      <c r="F355" s="10"/>
    </row>
    <row r="356" spans="1:6" x14ac:dyDescent="0.25">
      <c r="A356" s="11" t="s">
        <v>140</v>
      </c>
      <c r="B356" s="21">
        <v>0.62174924523091402</v>
      </c>
      <c r="C356" s="21">
        <v>0.3027754828809584</v>
      </c>
      <c r="D356" s="21">
        <v>7.547527188812754E-2</v>
      </c>
      <c r="E356" s="21">
        <v>0.56604499762027283</v>
      </c>
      <c r="F356" s="10"/>
    </row>
    <row r="357" spans="1:6" x14ac:dyDescent="0.25">
      <c r="A357" s="11" t="s">
        <v>141</v>
      </c>
      <c r="B357" s="21">
        <v>0.62174924523091402</v>
      </c>
      <c r="C357" s="21">
        <v>0.3027754828809584</v>
      </c>
      <c r="D357" s="21">
        <v>7.547527188812754E-2</v>
      </c>
      <c r="E357" s="21">
        <v>0.56604499762027283</v>
      </c>
      <c r="F357" s="10"/>
    </row>
    <row r="358" spans="1:6" x14ac:dyDescent="0.25">
      <c r="A358" s="11" t="s">
        <v>142</v>
      </c>
      <c r="B358" s="21">
        <v>0.57235676252107026</v>
      </c>
      <c r="C358" s="21">
        <v>0.37197918727209278</v>
      </c>
      <c r="D358" s="21">
        <v>5.5664050206836936E-2</v>
      </c>
      <c r="E358" s="21">
        <v>0.52685467635274164</v>
      </c>
      <c r="F358" s="10"/>
    </row>
    <row r="359" spans="1:6" x14ac:dyDescent="0.25">
      <c r="A359" s="11" t="s">
        <v>143</v>
      </c>
      <c r="B359" s="21">
        <v>0.57235676252107026</v>
      </c>
      <c r="C359" s="21">
        <v>0.37197918727209278</v>
      </c>
      <c r="D359" s="21">
        <v>5.5664050206836936E-2</v>
      </c>
      <c r="E359" s="21">
        <v>0.52685467635274164</v>
      </c>
      <c r="F359" s="10"/>
    </row>
    <row r="360" spans="1:6" x14ac:dyDescent="0.25">
      <c r="A360" s="11" t="s">
        <v>148</v>
      </c>
      <c r="B360" s="21">
        <v>0.62174924523091402</v>
      </c>
      <c r="C360" s="21">
        <v>0.3027754828809584</v>
      </c>
      <c r="D360" s="21">
        <v>7.547527188812754E-2</v>
      </c>
      <c r="E360" s="21">
        <v>0.56604499762027283</v>
      </c>
      <c r="F360" s="10"/>
    </row>
    <row r="361" spans="1:6" x14ac:dyDescent="0.25">
      <c r="A361" s="11" t="s">
        <v>144</v>
      </c>
      <c r="B361" s="21">
        <v>0.57235676252107026</v>
      </c>
      <c r="C361" s="21">
        <v>0.37197918727209278</v>
      </c>
      <c r="D361" s="21">
        <v>5.5664050206836936E-2</v>
      </c>
      <c r="E361" s="21">
        <v>0.52685467635274164</v>
      </c>
      <c r="F361" s="10"/>
    </row>
    <row r="362" spans="1:6" x14ac:dyDescent="0.25">
      <c r="A362" s="11" t="s">
        <v>145</v>
      </c>
      <c r="B362" s="21">
        <v>0.57235676252107026</v>
      </c>
      <c r="C362" s="21">
        <v>0.37197918727209278</v>
      </c>
      <c r="D362" s="21">
        <v>5.5664050206836936E-2</v>
      </c>
      <c r="E362" s="21">
        <v>0.52685467635274164</v>
      </c>
      <c r="F362" s="10"/>
    </row>
    <row r="363" spans="1:6" x14ac:dyDescent="0.25">
      <c r="A363" s="11" t="s">
        <v>146</v>
      </c>
      <c r="B363" s="21">
        <v>0.57235676252107026</v>
      </c>
      <c r="C363" s="21">
        <v>0.37197918727209278</v>
      </c>
      <c r="D363" s="21">
        <v>5.5664050206836936E-2</v>
      </c>
      <c r="E363" s="21">
        <v>0.52685467635274164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0.27489787150128192</v>
      </c>
      <c r="C370" s="4">
        <v>0.27489787150128192</v>
      </c>
      <c r="D370" s="4">
        <v>0.27489787150128192</v>
      </c>
      <c r="E370" s="4">
        <v>0.27489787150128192</v>
      </c>
      <c r="F370" s="4">
        <v>0.27489787150128192</v>
      </c>
      <c r="G370" s="4">
        <v>0.27489787150128192</v>
      </c>
      <c r="H370" s="4">
        <v>0.27489787150128192</v>
      </c>
      <c r="I370" s="4">
        <v>0.27489787150128192</v>
      </c>
      <c r="J370" s="4">
        <v>0.27489787150128192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3.47</v>
      </c>
      <c r="D375" s="8"/>
      <c r="E375" s="8"/>
      <c r="F375" s="4">
        <v>4.09</v>
      </c>
      <c r="G375" s="8"/>
      <c r="H375" s="8"/>
      <c r="I375" s="10"/>
    </row>
    <row r="376" spans="1:11" x14ac:dyDescent="0.25">
      <c r="A376" s="11" t="s">
        <v>172</v>
      </c>
      <c r="B376" s="16"/>
      <c r="C376" s="4">
        <v>3.7989999999999999</v>
      </c>
      <c r="D376" s="4">
        <v>0.20799999999999999</v>
      </c>
      <c r="E376" s="8"/>
      <c r="F376" s="4">
        <v>4.09</v>
      </c>
      <c r="G376" s="8"/>
      <c r="H376" s="8"/>
      <c r="I376" s="10"/>
    </row>
    <row r="377" spans="1:11" x14ac:dyDescent="0.25">
      <c r="A377" s="11" t="s">
        <v>211</v>
      </c>
      <c r="B377" s="16"/>
      <c r="C377" s="4">
        <v>0.315</v>
      </c>
      <c r="D377" s="8"/>
      <c r="E377" s="8"/>
      <c r="F377" s="8"/>
      <c r="G377" s="8"/>
      <c r="H377" s="8"/>
      <c r="I377" s="10"/>
    </row>
    <row r="378" spans="1:11" x14ac:dyDescent="0.25">
      <c r="A378" s="11" t="s">
        <v>173</v>
      </c>
      <c r="B378" s="16"/>
      <c r="C378" s="4">
        <v>2.7829999999999999</v>
      </c>
      <c r="D378" s="8"/>
      <c r="E378" s="8"/>
      <c r="F378" s="4">
        <v>7.1</v>
      </c>
      <c r="G378" s="8"/>
      <c r="H378" s="8"/>
      <c r="I378" s="10"/>
    </row>
    <row r="379" spans="1:11" x14ac:dyDescent="0.25">
      <c r="A379" s="11" t="s">
        <v>174</v>
      </c>
      <c r="B379" s="16"/>
      <c r="C379" s="4">
        <v>3.58</v>
      </c>
      <c r="D379" s="4">
        <v>0.26600000000000001</v>
      </c>
      <c r="E379" s="8"/>
      <c r="F379" s="4">
        <v>7.1</v>
      </c>
      <c r="G379" s="8"/>
      <c r="H379" s="8"/>
      <c r="I379" s="10"/>
    </row>
    <row r="380" spans="1:11" x14ac:dyDescent="0.25">
      <c r="A380" s="11" t="s">
        <v>212</v>
      </c>
      <c r="B380" s="16"/>
      <c r="C380" s="4">
        <v>0.32700000000000001</v>
      </c>
      <c r="D380" s="8"/>
      <c r="E380" s="8"/>
      <c r="F380" s="8"/>
      <c r="G380" s="8"/>
      <c r="H380" s="8"/>
      <c r="I380" s="10"/>
    </row>
    <row r="381" spans="1:11" x14ac:dyDescent="0.25">
      <c r="A381" s="11" t="s">
        <v>175</v>
      </c>
      <c r="B381" s="16"/>
      <c r="C381" s="4">
        <v>3.444</v>
      </c>
      <c r="D381" s="4">
        <v>0.155</v>
      </c>
      <c r="E381" s="8"/>
      <c r="F381" s="4">
        <v>48.16</v>
      </c>
      <c r="G381" s="8"/>
      <c r="H381" s="8"/>
      <c r="I381" s="10"/>
    </row>
    <row r="382" spans="1:11" x14ac:dyDescent="0.25">
      <c r="A382" s="11" t="s">
        <v>176</v>
      </c>
      <c r="B382" s="16"/>
      <c r="C382" s="4">
        <v>3.1440000000000001</v>
      </c>
      <c r="D382" s="4">
        <v>0.13900000000000001</v>
      </c>
      <c r="E382" s="8"/>
      <c r="F382" s="4">
        <v>27.56</v>
      </c>
      <c r="G382" s="8"/>
      <c r="H382" s="8"/>
      <c r="I382" s="10"/>
    </row>
    <row r="383" spans="1:11" x14ac:dyDescent="0.25">
      <c r="A383" s="11" t="s">
        <v>192</v>
      </c>
      <c r="B383" s="16"/>
      <c r="C383" s="4">
        <v>2.4620000000000002</v>
      </c>
      <c r="D383" s="4">
        <v>9.7000000000000003E-2</v>
      </c>
      <c r="E383" s="8"/>
      <c r="F383" s="4">
        <v>161.69999999999999</v>
      </c>
      <c r="G383" s="8"/>
      <c r="H383" s="8"/>
      <c r="I383" s="10"/>
    </row>
    <row r="384" spans="1:11" x14ac:dyDescent="0.25">
      <c r="A384" s="11" t="s">
        <v>177</v>
      </c>
      <c r="B384" s="16"/>
      <c r="C384" s="4"/>
      <c r="D384" s="4"/>
      <c r="E384" s="4"/>
      <c r="F384" s="4"/>
      <c r="G384" s="8"/>
      <c r="H384" s="8"/>
      <c r="I384" s="10"/>
    </row>
    <row r="385" spans="1:9" x14ac:dyDescent="0.25">
      <c r="A385" s="11" t="s">
        <v>178</v>
      </c>
      <c r="B385" s="16"/>
      <c r="C385" s="4"/>
      <c r="D385" s="4"/>
      <c r="E385" s="4"/>
      <c r="F385" s="4"/>
      <c r="G385" s="8"/>
      <c r="H385" s="8"/>
      <c r="I385" s="10"/>
    </row>
    <row r="386" spans="1:9" x14ac:dyDescent="0.25">
      <c r="A386" s="11" t="s">
        <v>179</v>
      </c>
      <c r="B386" s="16"/>
      <c r="C386" s="4">
        <v>16.370999999999999</v>
      </c>
      <c r="D386" s="4">
        <v>1.5740000000000001</v>
      </c>
      <c r="E386" s="4">
        <v>0.112</v>
      </c>
      <c r="F386" s="4">
        <v>10.210000000000001</v>
      </c>
      <c r="G386" s="4">
        <v>2.78</v>
      </c>
      <c r="H386" s="4">
        <v>0.56799999999999995</v>
      </c>
      <c r="I386" s="10"/>
    </row>
    <row r="387" spans="1:9" x14ac:dyDescent="0.25">
      <c r="A387" s="11" t="s">
        <v>180</v>
      </c>
      <c r="B387" s="16"/>
      <c r="C387" s="4">
        <v>13.090999999999999</v>
      </c>
      <c r="D387" s="4">
        <v>1.256</v>
      </c>
      <c r="E387" s="4">
        <v>8.3000000000000004E-2</v>
      </c>
      <c r="F387" s="4">
        <v>7.5</v>
      </c>
      <c r="G387" s="4">
        <v>3.26</v>
      </c>
      <c r="H387" s="4">
        <v>0.503</v>
      </c>
      <c r="I387" s="10"/>
    </row>
    <row r="388" spans="1:9" x14ac:dyDescent="0.25">
      <c r="A388" s="11" t="s">
        <v>193</v>
      </c>
      <c r="B388" s="16"/>
      <c r="C388" s="4">
        <v>12.33</v>
      </c>
      <c r="D388" s="4">
        <v>1.1839999999999999</v>
      </c>
      <c r="E388" s="4">
        <v>7.0999999999999994E-2</v>
      </c>
      <c r="F388" s="4">
        <v>76.400000000000006</v>
      </c>
      <c r="G388" s="4">
        <v>3.3</v>
      </c>
      <c r="H388" s="4">
        <v>0.40200000000000002</v>
      </c>
      <c r="I388" s="10"/>
    </row>
    <row r="389" spans="1:9" x14ac:dyDescent="0.25">
      <c r="A389" s="11" t="s">
        <v>213</v>
      </c>
      <c r="B389" s="16"/>
      <c r="C389" s="4">
        <v>2.641</v>
      </c>
      <c r="D389" s="8"/>
      <c r="E389" s="8"/>
      <c r="F389" s="8"/>
      <c r="G389" s="8"/>
      <c r="H389" s="8"/>
      <c r="I389" s="10"/>
    </row>
    <row r="390" spans="1:9" x14ac:dyDescent="0.25">
      <c r="A390" s="11" t="s">
        <v>214</v>
      </c>
      <c r="B390" s="16"/>
      <c r="C390" s="4">
        <v>3.0270000000000001</v>
      </c>
      <c r="D390" s="8"/>
      <c r="E390" s="8"/>
      <c r="F390" s="8"/>
      <c r="G390" s="8"/>
      <c r="H390" s="8"/>
      <c r="I390" s="10"/>
    </row>
    <row r="391" spans="1:9" x14ac:dyDescent="0.25">
      <c r="A391" s="11" t="s">
        <v>215</v>
      </c>
      <c r="B391" s="16"/>
      <c r="C391" s="4">
        <v>4.8620000000000001</v>
      </c>
      <c r="D391" s="8"/>
      <c r="E391" s="8"/>
      <c r="F391" s="8"/>
      <c r="G391" s="8"/>
      <c r="H391" s="8"/>
      <c r="I391" s="10"/>
    </row>
    <row r="392" spans="1:9" x14ac:dyDescent="0.25">
      <c r="A392" s="11" t="s">
        <v>216</v>
      </c>
      <c r="B392" s="16"/>
      <c r="C392" s="4">
        <v>2.3380000000000001</v>
      </c>
      <c r="D392" s="8"/>
      <c r="E392" s="8"/>
      <c r="F392" s="8"/>
      <c r="G392" s="8"/>
      <c r="H392" s="8"/>
      <c r="I392" s="10"/>
    </row>
    <row r="393" spans="1:9" x14ac:dyDescent="0.25">
      <c r="A393" s="11" t="s">
        <v>217</v>
      </c>
      <c r="B393" s="16"/>
      <c r="C393" s="4">
        <v>43.902999999999999</v>
      </c>
      <c r="D393" s="4">
        <v>2.6320000000000001</v>
      </c>
      <c r="E393" s="4">
        <v>0.81699999999999995</v>
      </c>
      <c r="F393" s="8"/>
      <c r="G393" s="8"/>
      <c r="H393" s="8"/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&amp;L&amp;A&amp;C&amp;R&amp;P of &amp;N</oddHeader>
    <oddFooter>&amp;L&amp;Z&amp;F&amp;A&amp;R&amp;D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workbookViewId="0">
      <pane xSplit="1" ySplit="1" topLeftCell="E53" activePane="bottomRight" state="frozen"/>
      <selection pane="topRight" activeCell="B1" sqref="B1"/>
      <selection pane="bottomLeft" activeCell="A2" sqref="A2"/>
      <selection pane="bottomRight" activeCell="D14" sqref="D14:I84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WPD South Wales in April 15 (DCP179)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1906</v>
      </c>
      <c r="C15" s="37">
        <v>1</v>
      </c>
      <c r="D15" s="7">
        <f>Adjust!B$223</f>
        <v>2.6230000000000002</v>
      </c>
      <c r="E15" s="7">
        <f>Adjust!C$223</f>
        <v>0</v>
      </c>
      <c r="F15" s="7">
        <f>Adjust!D$223</f>
        <v>0</v>
      </c>
      <c r="G15" s="36">
        <f>Adjust!E$223</f>
        <v>3.97</v>
      </c>
      <c r="H15" s="36">
        <f>Adjust!F$223</f>
        <v>0</v>
      </c>
      <c r="I15" s="7">
        <f>Adjust!G$223</f>
        <v>0</v>
      </c>
      <c r="J15" s="13" t="s">
        <v>1905</v>
      </c>
      <c r="K15" s="10"/>
    </row>
    <row r="16" spans="1:11" x14ac:dyDescent="0.25">
      <c r="A16" s="11" t="s">
        <v>172</v>
      </c>
      <c r="B16" s="13" t="s">
        <v>1907</v>
      </c>
      <c r="C16" s="37">
        <v>2</v>
      </c>
      <c r="D16" s="7">
        <f>Adjust!B$227</f>
        <v>2.8380000000000001</v>
      </c>
      <c r="E16" s="7">
        <f>Adjust!C$227</f>
        <v>0.185</v>
      </c>
      <c r="F16" s="7">
        <f>Adjust!D$227</f>
        <v>0</v>
      </c>
      <c r="G16" s="36">
        <f>Adjust!E$227</f>
        <v>3.97</v>
      </c>
      <c r="H16" s="36">
        <f>Adjust!F$227</f>
        <v>0</v>
      </c>
      <c r="I16" s="7">
        <f>Adjust!G$227</f>
        <v>0</v>
      </c>
      <c r="J16" s="13" t="s">
        <v>1905</v>
      </c>
      <c r="K16" s="10"/>
    </row>
    <row r="17" spans="1:11" x14ac:dyDescent="0.25">
      <c r="A17" s="11" t="s">
        <v>211</v>
      </c>
      <c r="B17" s="13" t="s">
        <v>1908</v>
      </c>
      <c r="C17" s="37">
        <v>2</v>
      </c>
      <c r="D17" s="7">
        <f>Adjust!B$231</f>
        <v>0.27300000000000002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 t="s">
        <v>1905</v>
      </c>
      <c r="K17" s="10"/>
    </row>
    <row r="18" spans="1:11" x14ac:dyDescent="0.25">
      <c r="A18" s="11" t="s">
        <v>173</v>
      </c>
      <c r="B18" s="13" t="s">
        <v>1909</v>
      </c>
      <c r="C18" s="37">
        <v>3</v>
      </c>
      <c r="D18" s="7">
        <f>Adjust!B$235</f>
        <v>2.0630000000000002</v>
      </c>
      <c r="E18" s="7">
        <f>Adjust!C$235</f>
        <v>0</v>
      </c>
      <c r="F18" s="7">
        <f>Adjust!D$235</f>
        <v>0</v>
      </c>
      <c r="G18" s="36">
        <f>Adjust!E$235</f>
        <v>6.91</v>
      </c>
      <c r="H18" s="36">
        <f>Adjust!F$235</f>
        <v>0</v>
      </c>
      <c r="I18" s="7">
        <f>Adjust!G$235</f>
        <v>0</v>
      </c>
      <c r="J18" s="13" t="s">
        <v>1905</v>
      </c>
      <c r="K18" s="10"/>
    </row>
    <row r="19" spans="1:11" x14ac:dyDescent="0.25">
      <c r="A19" s="11" t="s">
        <v>174</v>
      </c>
      <c r="B19" s="13" t="s">
        <v>1910</v>
      </c>
      <c r="C19" s="37">
        <v>4</v>
      </c>
      <c r="D19" s="7">
        <f>Adjust!B$239</f>
        <v>2.6539999999999999</v>
      </c>
      <c r="E19" s="7">
        <f>Adjust!C$239</f>
        <v>0.23699999999999999</v>
      </c>
      <c r="F19" s="7">
        <f>Adjust!D$239</f>
        <v>0</v>
      </c>
      <c r="G19" s="36">
        <f>Adjust!E$239</f>
        <v>6.91</v>
      </c>
      <c r="H19" s="36">
        <f>Adjust!F$239</f>
        <v>0</v>
      </c>
      <c r="I19" s="7">
        <f>Adjust!G$239</f>
        <v>0</v>
      </c>
      <c r="J19" s="13" t="s">
        <v>1905</v>
      </c>
      <c r="K19" s="10"/>
    </row>
    <row r="20" spans="1:11" x14ac:dyDescent="0.25">
      <c r="A20" s="11" t="s">
        <v>212</v>
      </c>
      <c r="B20" s="13" t="s">
        <v>1911</v>
      </c>
      <c r="C20" s="37">
        <v>4</v>
      </c>
      <c r="D20" s="7">
        <f>Adjust!B$243</f>
        <v>0.28199999999999997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 t="s">
        <v>1905</v>
      </c>
      <c r="K20" s="10"/>
    </row>
    <row r="21" spans="1:11" x14ac:dyDescent="0.25">
      <c r="A21" s="11" t="s">
        <v>175</v>
      </c>
      <c r="B21" s="13">
        <v>300</v>
      </c>
      <c r="C21" s="37" t="s">
        <v>1574</v>
      </c>
      <c r="D21" s="7">
        <f>Adjust!B$247</f>
        <v>2.4750000000000001</v>
      </c>
      <c r="E21" s="7">
        <f>Adjust!C$247</f>
        <v>0.14499999999999999</v>
      </c>
      <c r="F21" s="7">
        <f>Adjust!D$247</f>
        <v>0</v>
      </c>
      <c r="G21" s="36">
        <f>Adjust!E$247</f>
        <v>40.89</v>
      </c>
      <c r="H21" s="36">
        <f>Adjust!F$247</f>
        <v>0</v>
      </c>
      <c r="I21" s="7">
        <f>Adjust!G$247</f>
        <v>0</v>
      </c>
      <c r="J21" s="13" t="s">
        <v>1905</v>
      </c>
      <c r="K21" s="10"/>
    </row>
    <row r="22" spans="1:11" x14ac:dyDescent="0.25">
      <c r="A22" s="11" t="s">
        <v>176</v>
      </c>
      <c r="B22" s="13">
        <v>344</v>
      </c>
      <c r="C22" s="37" t="s">
        <v>1574</v>
      </c>
      <c r="D22" s="7">
        <f>Adjust!B$251</f>
        <v>2.3660000000000001</v>
      </c>
      <c r="E22" s="7">
        <f>Adjust!C$251</f>
        <v>0.13500000000000001</v>
      </c>
      <c r="F22" s="7">
        <f>Adjust!D$251</f>
        <v>0</v>
      </c>
      <c r="G22" s="36">
        <f>Adjust!E$251</f>
        <v>28.51</v>
      </c>
      <c r="H22" s="36">
        <f>Adjust!F$251</f>
        <v>0</v>
      </c>
      <c r="I22" s="7">
        <f>Adjust!G$251</f>
        <v>0</v>
      </c>
      <c r="J22" s="13" t="s">
        <v>1905</v>
      </c>
      <c r="K22" s="10"/>
    </row>
    <row r="23" spans="1:11" x14ac:dyDescent="0.25">
      <c r="A23" s="11" t="s">
        <v>192</v>
      </c>
      <c r="B23" s="13">
        <v>400</v>
      </c>
      <c r="C23" s="37" t="s">
        <v>1574</v>
      </c>
      <c r="D23" s="7">
        <f>Adjust!B$253</f>
        <v>1.679</v>
      </c>
      <c r="E23" s="7">
        <f>Adjust!C$253</f>
        <v>0.08</v>
      </c>
      <c r="F23" s="7">
        <f>Adjust!D$253</f>
        <v>0</v>
      </c>
      <c r="G23" s="36">
        <f>Adjust!E$253</f>
        <v>150.41</v>
      </c>
      <c r="H23" s="36">
        <f>Adjust!F$253</f>
        <v>0</v>
      </c>
      <c r="I23" s="7">
        <f>Adjust!G$253</f>
        <v>0</v>
      </c>
      <c r="J23" s="13" t="s">
        <v>1905</v>
      </c>
      <c r="K23" s="10"/>
    </row>
    <row r="24" spans="1:11" x14ac:dyDescent="0.25">
      <c r="A24" s="11" t="s">
        <v>177</v>
      </c>
      <c r="B24" s="13">
        <v>116</v>
      </c>
      <c r="C24" s="37"/>
      <c r="D24" s="7">
        <f>Adjust!B$255</f>
        <v>15.657999999999999</v>
      </c>
      <c r="E24" s="7">
        <f>Adjust!C$255</f>
        <v>1.5620000000000001</v>
      </c>
      <c r="F24" s="7">
        <f>Adjust!D$255</f>
        <v>0.15</v>
      </c>
      <c r="G24" s="36">
        <f>Adjust!E$255</f>
        <v>3.97</v>
      </c>
      <c r="H24" s="36">
        <f>Adjust!F$255</f>
        <v>0</v>
      </c>
      <c r="I24" s="7">
        <f>Adjust!G$255</f>
        <v>0</v>
      </c>
      <c r="J24" s="13" t="s">
        <v>1905</v>
      </c>
      <c r="K24" s="10"/>
    </row>
    <row r="25" spans="1:11" x14ac:dyDescent="0.25">
      <c r="A25" s="11" t="s">
        <v>178</v>
      </c>
      <c r="B25" s="13">
        <v>117</v>
      </c>
      <c r="C25" s="37"/>
      <c r="D25" s="7">
        <f>Adjust!B$259</f>
        <v>15.659000000000001</v>
      </c>
      <c r="E25" s="7">
        <f>Adjust!C$259</f>
        <v>1.56</v>
      </c>
      <c r="F25" s="7">
        <f>Adjust!D$259</f>
        <v>0.15</v>
      </c>
      <c r="G25" s="36">
        <f>Adjust!E$259</f>
        <v>6.91</v>
      </c>
      <c r="H25" s="36">
        <f>Adjust!F$259</f>
        <v>0</v>
      </c>
      <c r="I25" s="7">
        <f>Adjust!G$259</f>
        <v>0</v>
      </c>
      <c r="J25" s="13" t="s">
        <v>1905</v>
      </c>
      <c r="K25" s="10"/>
    </row>
    <row r="26" spans="1:11" x14ac:dyDescent="0.25">
      <c r="A26" s="11" t="s">
        <v>179</v>
      </c>
      <c r="B26" s="13">
        <v>300</v>
      </c>
      <c r="C26" s="37"/>
      <c r="D26" s="7">
        <f>Adjust!B$263</f>
        <v>12.048999999999999</v>
      </c>
      <c r="E26" s="7">
        <f>Adjust!C$263</f>
        <v>1.1910000000000001</v>
      </c>
      <c r="F26" s="7">
        <f>Adjust!D$263</f>
        <v>0.11</v>
      </c>
      <c r="G26" s="36">
        <f>Adjust!E$263</f>
        <v>9.9700000000000006</v>
      </c>
      <c r="H26" s="36">
        <f>Adjust!F$263</f>
        <v>2.78</v>
      </c>
      <c r="I26" s="7">
        <f>Adjust!G$263</f>
        <v>0.42699999999999999</v>
      </c>
      <c r="J26" s="13" t="s">
        <v>1905</v>
      </c>
      <c r="K26" s="10"/>
    </row>
    <row r="27" spans="1:11" x14ac:dyDescent="0.25">
      <c r="A27" s="11" t="s">
        <v>180</v>
      </c>
      <c r="B27" s="13">
        <v>344</v>
      </c>
      <c r="C27" s="37"/>
      <c r="D27" s="7">
        <f>Adjust!B$267</f>
        <v>9.4309999999999992</v>
      </c>
      <c r="E27" s="7">
        <f>Adjust!C$267</f>
        <v>0.91500000000000004</v>
      </c>
      <c r="F27" s="7">
        <f>Adjust!D$267</f>
        <v>7.9000000000000001E-2</v>
      </c>
      <c r="G27" s="36">
        <f>Adjust!E$267</f>
        <v>7.54</v>
      </c>
      <c r="H27" s="36">
        <f>Adjust!F$267</f>
        <v>3.27</v>
      </c>
      <c r="I27" s="7">
        <f>Adjust!G$267</f>
        <v>0.36599999999999999</v>
      </c>
      <c r="J27" s="13" t="s">
        <v>1905</v>
      </c>
      <c r="K27" s="10"/>
    </row>
    <row r="28" spans="1:11" x14ac:dyDescent="0.25">
      <c r="A28" s="11" t="s">
        <v>193</v>
      </c>
      <c r="B28" s="13">
        <v>400</v>
      </c>
      <c r="C28" s="37"/>
      <c r="D28" s="7">
        <f>Adjust!B$270</f>
        <v>8.67</v>
      </c>
      <c r="E28" s="7">
        <f>Adjust!C$270</f>
        <v>0.83499999999999996</v>
      </c>
      <c r="F28" s="7">
        <f>Adjust!D$270</f>
        <v>6.6000000000000003E-2</v>
      </c>
      <c r="G28" s="36">
        <f>Adjust!E$270</f>
        <v>75.819999999999993</v>
      </c>
      <c r="H28" s="36">
        <f>Adjust!F$270</f>
        <v>3.3</v>
      </c>
      <c r="I28" s="7">
        <f>Adjust!G$270</f>
        <v>0.28599999999999998</v>
      </c>
      <c r="J28" s="13" t="s">
        <v>1905</v>
      </c>
      <c r="K28" s="10"/>
    </row>
    <row r="29" spans="1:11" x14ac:dyDescent="0.25">
      <c r="A29" s="11" t="s">
        <v>213</v>
      </c>
      <c r="B29" s="13">
        <v>718</v>
      </c>
      <c r="C29" s="37">
        <v>8</v>
      </c>
      <c r="D29" s="7">
        <f>Adjust!B$273</f>
        <v>2.2250000000000001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 t="s">
        <v>1905</v>
      </c>
      <c r="K29" s="10"/>
    </row>
    <row r="30" spans="1:11" x14ac:dyDescent="0.25">
      <c r="A30" s="11" t="s">
        <v>214</v>
      </c>
      <c r="B30" s="13">
        <v>701</v>
      </c>
      <c r="C30" s="37">
        <v>1</v>
      </c>
      <c r="D30" s="7">
        <f>Adjust!B$277</f>
        <v>2.5390000000000001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 t="s">
        <v>1905</v>
      </c>
      <c r="K30" s="10"/>
    </row>
    <row r="31" spans="1:11" x14ac:dyDescent="0.25">
      <c r="A31" s="11" t="s">
        <v>215</v>
      </c>
      <c r="B31" s="13">
        <v>719</v>
      </c>
      <c r="C31" s="37">
        <v>1</v>
      </c>
      <c r="D31" s="7">
        <f>Adjust!B$281</f>
        <v>3.7919999999999998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 t="s">
        <v>1905</v>
      </c>
      <c r="K31" s="10"/>
    </row>
    <row r="32" spans="1:11" x14ac:dyDescent="0.25">
      <c r="A32" s="11" t="s">
        <v>216</v>
      </c>
      <c r="B32" s="13">
        <v>720</v>
      </c>
      <c r="C32" s="37">
        <v>1</v>
      </c>
      <c r="D32" s="7">
        <f>Adjust!B$285</f>
        <v>1.9550000000000001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 t="s">
        <v>1905</v>
      </c>
      <c r="K32" s="10"/>
    </row>
    <row r="33" spans="1:11" x14ac:dyDescent="0.25">
      <c r="A33" s="11" t="s">
        <v>217</v>
      </c>
      <c r="B33" s="13">
        <v>700</v>
      </c>
      <c r="C33" s="37"/>
      <c r="D33" s="7">
        <f>Adjust!B$289</f>
        <v>34.201000000000001</v>
      </c>
      <c r="E33" s="7">
        <f>Adjust!C$289</f>
        <v>2.202</v>
      </c>
      <c r="F33" s="7">
        <f>Adjust!D$289</f>
        <v>0.82799999999999996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 t="s">
        <v>1905</v>
      </c>
      <c r="K33" s="10"/>
    </row>
    <row r="34" spans="1:11" x14ac:dyDescent="0.25">
      <c r="A34" s="11" t="s">
        <v>181</v>
      </c>
      <c r="B34" s="13">
        <v>697</v>
      </c>
      <c r="C34" s="37" t="s">
        <v>1575</v>
      </c>
      <c r="D34" s="7">
        <f>Adjust!B$293</f>
        <v>-0.81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 t="s">
        <v>1905</v>
      </c>
      <c r="K34" s="10"/>
    </row>
    <row r="35" spans="1:11" x14ac:dyDescent="0.25">
      <c r="A35" s="11" t="s">
        <v>182</v>
      </c>
      <c r="B35" s="13">
        <v>717</v>
      </c>
      <c r="C35" s="37">
        <v>8</v>
      </c>
      <c r="D35" s="7">
        <f>Adjust!B$297</f>
        <v>-0.745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13" t="s">
        <v>1905</v>
      </c>
      <c r="K35" s="10"/>
    </row>
    <row r="36" spans="1:11" x14ac:dyDescent="0.25">
      <c r="A36" s="11" t="s">
        <v>183</v>
      </c>
      <c r="B36" s="13">
        <v>697</v>
      </c>
      <c r="C36" s="37"/>
      <c r="D36" s="7">
        <f>Adjust!B$300</f>
        <v>-0.81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0.26500000000000001</v>
      </c>
      <c r="J36" s="13" t="s">
        <v>1905</v>
      </c>
      <c r="K36" s="10"/>
    </row>
    <row r="37" spans="1:11" x14ac:dyDescent="0.25">
      <c r="A37" s="11" t="s">
        <v>184</v>
      </c>
      <c r="B37" s="13">
        <v>603</v>
      </c>
      <c r="C37" s="37"/>
      <c r="D37" s="7">
        <f>Adjust!B$304</f>
        <v>-6.5110000000000001</v>
      </c>
      <c r="E37" s="7">
        <f>Adjust!C$304</f>
        <v>-0.64400000000000002</v>
      </c>
      <c r="F37" s="7">
        <f>Adjust!D$304</f>
        <v>-9.8000000000000004E-2</v>
      </c>
      <c r="G37" s="36">
        <f>Adjust!E$304</f>
        <v>0</v>
      </c>
      <c r="H37" s="36">
        <f>Adjust!F$304</f>
        <v>0</v>
      </c>
      <c r="I37" s="7">
        <f>Adjust!G$304</f>
        <v>0.26500000000000001</v>
      </c>
      <c r="J37" s="13" t="s">
        <v>1905</v>
      </c>
      <c r="K37" s="10"/>
    </row>
    <row r="38" spans="1:11" x14ac:dyDescent="0.25">
      <c r="A38" s="11" t="s">
        <v>185</v>
      </c>
      <c r="B38" s="13">
        <v>602</v>
      </c>
      <c r="C38" s="37"/>
      <c r="D38" s="7">
        <f>Adjust!B$308</f>
        <v>-0.745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0.23200000000000001</v>
      </c>
      <c r="J38" s="13" t="s">
        <v>1905</v>
      </c>
      <c r="K38" s="10"/>
    </row>
    <row r="39" spans="1:11" x14ac:dyDescent="0.25">
      <c r="A39" s="11" t="s">
        <v>186</v>
      </c>
      <c r="B39" s="13">
        <v>604</v>
      </c>
      <c r="C39" s="37"/>
      <c r="D39" s="7">
        <f>Adjust!B$311</f>
        <v>-6.0039999999999996</v>
      </c>
      <c r="E39" s="7">
        <f>Adjust!C$311</f>
        <v>-0.58899999999999997</v>
      </c>
      <c r="F39" s="7">
        <f>Adjust!D$311</f>
        <v>-0.09</v>
      </c>
      <c r="G39" s="36">
        <f>Adjust!E$311</f>
        <v>0</v>
      </c>
      <c r="H39" s="36">
        <f>Adjust!F$311</f>
        <v>0</v>
      </c>
      <c r="I39" s="7">
        <f>Adjust!G$311</f>
        <v>0.23200000000000001</v>
      </c>
      <c r="J39" s="13" t="s">
        <v>1905</v>
      </c>
      <c r="K39" s="10"/>
    </row>
    <row r="40" spans="1:11" x14ac:dyDescent="0.25">
      <c r="A40" s="11" t="s">
        <v>194</v>
      </c>
      <c r="B40" s="13">
        <v>698</v>
      </c>
      <c r="C40" s="37"/>
      <c r="D40" s="7">
        <f>Adjust!B$314</f>
        <v>-0.502</v>
      </c>
      <c r="E40" s="7">
        <f>Adjust!C$314</f>
        <v>0</v>
      </c>
      <c r="F40" s="7">
        <f>Adjust!D$314</f>
        <v>0</v>
      </c>
      <c r="G40" s="36">
        <f>Adjust!E$314</f>
        <v>36.630000000000003</v>
      </c>
      <c r="H40" s="36">
        <f>Adjust!F$314</f>
        <v>0</v>
      </c>
      <c r="I40" s="7">
        <f>Adjust!G$314</f>
        <v>0.189</v>
      </c>
      <c r="J40" s="13" t="s">
        <v>1905</v>
      </c>
      <c r="K40" s="10"/>
    </row>
    <row r="41" spans="1:11" x14ac:dyDescent="0.25">
      <c r="A41" s="11" t="s">
        <v>195</v>
      </c>
      <c r="B41" s="13">
        <v>606</v>
      </c>
      <c r="C41" s="37"/>
      <c r="D41" s="7">
        <f>Adjust!B$317</f>
        <v>-4.13</v>
      </c>
      <c r="E41" s="7">
        <f>Adjust!C$317</f>
        <v>-0.38100000000000001</v>
      </c>
      <c r="F41" s="7">
        <f>Adjust!D$317</f>
        <v>-6.2E-2</v>
      </c>
      <c r="G41" s="36">
        <f>Adjust!E$317</f>
        <v>36.630000000000003</v>
      </c>
      <c r="H41" s="36">
        <f>Adjust!F$317</f>
        <v>0</v>
      </c>
      <c r="I41" s="7">
        <f>Adjust!G$317</f>
        <v>0.189</v>
      </c>
      <c r="J41" s="13" t="s">
        <v>1905</v>
      </c>
      <c r="K41" s="10"/>
    </row>
    <row r="42" spans="1:11" x14ac:dyDescent="0.25">
      <c r="A42" s="11" t="s">
        <v>229</v>
      </c>
      <c r="B42" s="13">
        <v>870</v>
      </c>
      <c r="C42" s="37">
        <v>1</v>
      </c>
      <c r="D42" s="7">
        <f>Adjust!B$224</f>
        <v>1.7849999999999999</v>
      </c>
      <c r="E42" s="7">
        <f>Adjust!C$224</f>
        <v>0</v>
      </c>
      <c r="F42" s="7">
        <f>Adjust!D$224</f>
        <v>0</v>
      </c>
      <c r="G42" s="36">
        <f>Adjust!E$224</f>
        <v>2.7</v>
      </c>
      <c r="H42" s="36">
        <f>Adjust!F$224</f>
        <v>0</v>
      </c>
      <c r="I42" s="7">
        <f>Adjust!G$224</f>
        <v>0</v>
      </c>
      <c r="J42" s="13" t="s">
        <v>1905</v>
      </c>
      <c r="K42" s="10"/>
    </row>
    <row r="43" spans="1:11" x14ac:dyDescent="0.25">
      <c r="A43" s="11" t="s">
        <v>232</v>
      </c>
      <c r="B43" s="13">
        <v>871</v>
      </c>
      <c r="C43" s="37">
        <v>2</v>
      </c>
      <c r="D43" s="7">
        <f>Adjust!B$228</f>
        <v>1.931</v>
      </c>
      <c r="E43" s="7">
        <f>Adjust!C$228</f>
        <v>0.126</v>
      </c>
      <c r="F43" s="7">
        <f>Adjust!D$228</f>
        <v>0</v>
      </c>
      <c r="G43" s="36">
        <f>Adjust!E$228</f>
        <v>2.7</v>
      </c>
      <c r="H43" s="36">
        <f>Adjust!F$228</f>
        <v>0</v>
      </c>
      <c r="I43" s="7">
        <f>Adjust!G$228</f>
        <v>0</v>
      </c>
      <c r="J43" s="13" t="s">
        <v>1905</v>
      </c>
      <c r="K43" s="10"/>
    </row>
    <row r="44" spans="1:11" x14ac:dyDescent="0.25">
      <c r="A44" s="11" t="s">
        <v>235</v>
      </c>
      <c r="B44" s="13">
        <v>872</v>
      </c>
      <c r="C44" s="37">
        <v>2</v>
      </c>
      <c r="D44" s="7">
        <f>Adjust!B$232</f>
        <v>0.186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 t="s">
        <v>1905</v>
      </c>
      <c r="K44" s="10"/>
    </row>
    <row r="45" spans="1:11" x14ac:dyDescent="0.25">
      <c r="A45" s="11" t="s">
        <v>238</v>
      </c>
      <c r="B45" s="13">
        <v>873</v>
      </c>
      <c r="C45" s="37">
        <v>3</v>
      </c>
      <c r="D45" s="7">
        <f>Adjust!B$236</f>
        <v>1.4039999999999999</v>
      </c>
      <c r="E45" s="7">
        <f>Adjust!C$236</f>
        <v>0</v>
      </c>
      <c r="F45" s="7">
        <f>Adjust!D$236</f>
        <v>0</v>
      </c>
      <c r="G45" s="36">
        <f>Adjust!E$236</f>
        <v>4.7</v>
      </c>
      <c r="H45" s="36">
        <f>Adjust!F$236</f>
        <v>0</v>
      </c>
      <c r="I45" s="7">
        <f>Adjust!G$236</f>
        <v>0</v>
      </c>
      <c r="J45" s="13" t="s">
        <v>1905</v>
      </c>
      <c r="K45" s="10"/>
    </row>
    <row r="46" spans="1:11" x14ac:dyDescent="0.25">
      <c r="A46" s="11" t="s">
        <v>241</v>
      </c>
      <c r="B46" s="13">
        <v>874</v>
      </c>
      <c r="C46" s="37">
        <v>4</v>
      </c>
      <c r="D46" s="7">
        <f>Adjust!B$240</f>
        <v>1.806</v>
      </c>
      <c r="E46" s="7">
        <f>Adjust!C$240</f>
        <v>0.161</v>
      </c>
      <c r="F46" s="7">
        <f>Adjust!D$240</f>
        <v>0</v>
      </c>
      <c r="G46" s="36">
        <f>Adjust!E$240</f>
        <v>4.7</v>
      </c>
      <c r="H46" s="36">
        <f>Adjust!F$240</f>
        <v>0</v>
      </c>
      <c r="I46" s="7">
        <f>Adjust!G$240</f>
        <v>0</v>
      </c>
      <c r="J46" s="13" t="s">
        <v>1905</v>
      </c>
      <c r="K46" s="10"/>
    </row>
    <row r="47" spans="1:11" ht="30" x14ac:dyDescent="0.25">
      <c r="A47" s="11" t="s">
        <v>244</v>
      </c>
      <c r="B47" s="13">
        <v>875</v>
      </c>
      <c r="C47" s="37">
        <v>4</v>
      </c>
      <c r="D47" s="7">
        <f>Adjust!B$244</f>
        <v>0.192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 t="s">
        <v>1905</v>
      </c>
      <c r="K47" s="10"/>
    </row>
    <row r="48" spans="1:11" x14ac:dyDescent="0.25">
      <c r="A48" s="11" t="s">
        <v>247</v>
      </c>
      <c r="B48" s="13">
        <v>876</v>
      </c>
      <c r="C48" s="37" t="s">
        <v>1574</v>
      </c>
      <c r="D48" s="7">
        <f>Adjust!B$248</f>
        <v>1.6839999999999999</v>
      </c>
      <c r="E48" s="7">
        <f>Adjust!C$248</f>
        <v>9.9000000000000005E-2</v>
      </c>
      <c r="F48" s="7">
        <f>Adjust!D$248</f>
        <v>0</v>
      </c>
      <c r="G48" s="36">
        <f>Adjust!E$248</f>
        <v>27.82</v>
      </c>
      <c r="H48" s="36">
        <f>Adjust!F$248</f>
        <v>0</v>
      </c>
      <c r="I48" s="7">
        <f>Adjust!G$248</f>
        <v>0</v>
      </c>
      <c r="J48" s="13" t="s">
        <v>1905</v>
      </c>
      <c r="K48" s="10"/>
    </row>
    <row r="49" spans="1:11" x14ac:dyDescent="0.25">
      <c r="A49" s="11" t="s">
        <v>252</v>
      </c>
      <c r="B49" s="13"/>
      <c r="C49" s="37"/>
      <c r="D49" s="7">
        <f>Adjust!B$256</f>
        <v>10.653</v>
      </c>
      <c r="E49" s="7">
        <f>Adjust!C$256</f>
        <v>1.0629999999999999</v>
      </c>
      <c r="F49" s="7">
        <f>Adjust!D$256</f>
        <v>0.10199999999999999</v>
      </c>
      <c r="G49" s="36">
        <f>Adjust!E$256</f>
        <v>2.7</v>
      </c>
      <c r="H49" s="36">
        <f>Adjust!F$256</f>
        <v>0</v>
      </c>
      <c r="I49" s="7">
        <f>Adjust!G$256</f>
        <v>0</v>
      </c>
      <c r="J49" s="13" t="s">
        <v>1905</v>
      </c>
      <c r="K49" s="10"/>
    </row>
    <row r="50" spans="1:11" x14ac:dyDescent="0.25">
      <c r="A50" s="11" t="s">
        <v>255</v>
      </c>
      <c r="B50" s="13"/>
      <c r="C50" s="37"/>
      <c r="D50" s="7">
        <f>Adjust!B$260</f>
        <v>10.654</v>
      </c>
      <c r="E50" s="7">
        <f>Adjust!C$260</f>
        <v>1.0609999999999999</v>
      </c>
      <c r="F50" s="7">
        <f>Adjust!D$260</f>
        <v>0.10199999999999999</v>
      </c>
      <c r="G50" s="36">
        <f>Adjust!E$260</f>
        <v>4.7</v>
      </c>
      <c r="H50" s="36">
        <f>Adjust!F$260</f>
        <v>0</v>
      </c>
      <c r="I50" s="7">
        <f>Adjust!G$260</f>
        <v>0</v>
      </c>
      <c r="J50" s="13" t="s">
        <v>1905</v>
      </c>
      <c r="K50" s="10"/>
    </row>
    <row r="51" spans="1:11" x14ac:dyDescent="0.25">
      <c r="A51" s="11" t="s">
        <v>258</v>
      </c>
      <c r="B51" s="13">
        <v>877</v>
      </c>
      <c r="C51" s="37"/>
      <c r="D51" s="7">
        <f>Adjust!B$264</f>
        <v>8.1980000000000004</v>
      </c>
      <c r="E51" s="7">
        <f>Adjust!C$264</f>
        <v>0.81</v>
      </c>
      <c r="F51" s="7">
        <f>Adjust!D$264</f>
        <v>7.4999999999999997E-2</v>
      </c>
      <c r="G51" s="36">
        <f>Adjust!E$264</f>
        <v>6.78</v>
      </c>
      <c r="H51" s="36">
        <f>Adjust!F$264</f>
        <v>1.89</v>
      </c>
      <c r="I51" s="7">
        <f>Adjust!G$264</f>
        <v>0.29099999999999998</v>
      </c>
      <c r="J51" s="13" t="s">
        <v>1905</v>
      </c>
      <c r="K51" s="10"/>
    </row>
    <row r="52" spans="1:11" x14ac:dyDescent="0.25">
      <c r="A52" s="11" t="s">
        <v>265</v>
      </c>
      <c r="B52" s="13">
        <v>877</v>
      </c>
      <c r="C52" s="37">
        <v>8</v>
      </c>
      <c r="D52" s="7">
        <f>Adjust!B$274</f>
        <v>1.514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 t="s">
        <v>1905</v>
      </c>
      <c r="K52" s="10"/>
    </row>
    <row r="53" spans="1:11" x14ac:dyDescent="0.25">
      <c r="A53" s="11" t="s">
        <v>268</v>
      </c>
      <c r="B53" s="13">
        <v>878</v>
      </c>
      <c r="C53" s="37">
        <v>1</v>
      </c>
      <c r="D53" s="7">
        <f>Adjust!B$278</f>
        <v>1.7270000000000001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 t="s">
        <v>1905</v>
      </c>
      <c r="K53" s="10"/>
    </row>
    <row r="54" spans="1:11" x14ac:dyDescent="0.25">
      <c r="A54" s="11" t="s">
        <v>271</v>
      </c>
      <c r="B54" s="13">
        <v>879</v>
      </c>
      <c r="C54" s="37">
        <v>1</v>
      </c>
      <c r="D54" s="7">
        <f>Adjust!B$282</f>
        <v>2.58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 t="s">
        <v>1905</v>
      </c>
      <c r="K54" s="10"/>
    </row>
    <row r="55" spans="1:11" x14ac:dyDescent="0.25">
      <c r="A55" s="11" t="s">
        <v>274</v>
      </c>
      <c r="B55" s="13">
        <v>881</v>
      </c>
      <c r="C55" s="37">
        <v>1</v>
      </c>
      <c r="D55" s="7">
        <f>Adjust!B$286</f>
        <v>1.33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 t="s">
        <v>1905</v>
      </c>
      <c r="K55" s="10"/>
    </row>
    <row r="56" spans="1:11" x14ac:dyDescent="0.25">
      <c r="A56" s="11" t="s">
        <v>277</v>
      </c>
      <c r="B56" s="13">
        <v>879</v>
      </c>
      <c r="C56" s="37"/>
      <c r="D56" s="7">
        <f>Adjust!B$290</f>
        <v>23.268999999999998</v>
      </c>
      <c r="E56" s="7">
        <f>Adjust!C$290</f>
        <v>1.498</v>
      </c>
      <c r="F56" s="7">
        <f>Adjust!D$290</f>
        <v>0.56299999999999994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 t="s">
        <v>1905</v>
      </c>
      <c r="K56" s="10"/>
    </row>
    <row r="57" spans="1:11" x14ac:dyDescent="0.25">
      <c r="A57" s="11" t="s">
        <v>280</v>
      </c>
      <c r="B57" s="13">
        <v>880</v>
      </c>
      <c r="C57" s="37" t="s">
        <v>1575</v>
      </c>
      <c r="D57" s="7">
        <f>Adjust!B$294</f>
        <v>-0.81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 t="s">
        <v>1905</v>
      </c>
      <c r="K57" s="10"/>
    </row>
    <row r="58" spans="1:11" x14ac:dyDescent="0.25">
      <c r="A58" s="11" t="s">
        <v>285</v>
      </c>
      <c r="B58" s="13">
        <v>881</v>
      </c>
      <c r="C58" s="37"/>
      <c r="D58" s="7">
        <f>Adjust!B$301</f>
        <v>-0.81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0.26500000000000001</v>
      </c>
      <c r="J58" s="13" t="s">
        <v>1905</v>
      </c>
      <c r="K58" s="10"/>
    </row>
    <row r="59" spans="1:11" x14ac:dyDescent="0.25">
      <c r="A59" s="11" t="s">
        <v>288</v>
      </c>
      <c r="B59" s="13">
        <v>882</v>
      </c>
      <c r="C59" s="37"/>
      <c r="D59" s="7">
        <f>Adjust!B$305</f>
        <v>-6.5110000000000001</v>
      </c>
      <c r="E59" s="7">
        <f>Adjust!C$305</f>
        <v>-0.64400000000000002</v>
      </c>
      <c r="F59" s="7">
        <f>Adjust!D$305</f>
        <v>-9.8000000000000004E-2</v>
      </c>
      <c r="G59" s="36">
        <f>Adjust!E$305</f>
        <v>0</v>
      </c>
      <c r="H59" s="36">
        <f>Adjust!F$305</f>
        <v>0</v>
      </c>
      <c r="I59" s="7">
        <f>Adjust!G$305</f>
        <v>0.26500000000000001</v>
      </c>
      <c r="J59" s="13" t="s">
        <v>1905</v>
      </c>
      <c r="K59" s="10"/>
    </row>
    <row r="60" spans="1:11" x14ac:dyDescent="0.25">
      <c r="A60" s="11" t="s">
        <v>230</v>
      </c>
      <c r="B60" s="13">
        <v>883</v>
      </c>
      <c r="C60" s="37">
        <v>1</v>
      </c>
      <c r="D60" s="7">
        <f>Adjust!B$225</f>
        <v>0.94799999999999995</v>
      </c>
      <c r="E60" s="7">
        <f>Adjust!C$225</f>
        <v>0</v>
      </c>
      <c r="F60" s="7">
        <f>Adjust!D$225</f>
        <v>0</v>
      </c>
      <c r="G60" s="36">
        <f>Adjust!E$225</f>
        <v>1.44</v>
      </c>
      <c r="H60" s="36">
        <f>Adjust!F$225</f>
        <v>0</v>
      </c>
      <c r="I60" s="7">
        <f>Adjust!G$225</f>
        <v>0</v>
      </c>
      <c r="J60" s="13" t="s">
        <v>1905</v>
      </c>
      <c r="K60" s="10"/>
    </row>
    <row r="61" spans="1:11" x14ac:dyDescent="0.25">
      <c r="A61" s="11" t="s">
        <v>233</v>
      </c>
      <c r="B61" s="13">
        <v>884</v>
      </c>
      <c r="C61" s="37">
        <v>2</v>
      </c>
      <c r="D61" s="7">
        <f>Adjust!B$229</f>
        <v>1.026</v>
      </c>
      <c r="E61" s="7">
        <f>Adjust!C$229</f>
        <v>6.7000000000000004E-2</v>
      </c>
      <c r="F61" s="7">
        <f>Adjust!D$229</f>
        <v>0</v>
      </c>
      <c r="G61" s="36">
        <f>Adjust!E$229</f>
        <v>1.44</v>
      </c>
      <c r="H61" s="36">
        <f>Adjust!F$229</f>
        <v>0</v>
      </c>
      <c r="I61" s="7">
        <f>Adjust!G$229</f>
        <v>0</v>
      </c>
      <c r="J61" s="13" t="s">
        <v>1905</v>
      </c>
      <c r="K61" s="10"/>
    </row>
    <row r="62" spans="1:11" x14ac:dyDescent="0.25">
      <c r="A62" s="11" t="s">
        <v>236</v>
      </c>
      <c r="B62" s="13">
        <v>885</v>
      </c>
      <c r="C62" s="37">
        <v>2</v>
      </c>
      <c r="D62" s="7">
        <f>Adjust!B$233</f>
        <v>9.9000000000000005E-2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 t="s">
        <v>1905</v>
      </c>
      <c r="K62" s="10"/>
    </row>
    <row r="63" spans="1:11" x14ac:dyDescent="0.25">
      <c r="A63" s="11" t="s">
        <v>239</v>
      </c>
      <c r="B63" s="13">
        <v>886</v>
      </c>
      <c r="C63" s="37">
        <v>3</v>
      </c>
      <c r="D63" s="7">
        <f>Adjust!B$237</f>
        <v>0.746</v>
      </c>
      <c r="E63" s="7">
        <f>Adjust!C$237</f>
        <v>0</v>
      </c>
      <c r="F63" s="7">
        <f>Adjust!D$237</f>
        <v>0</v>
      </c>
      <c r="G63" s="36">
        <f>Adjust!E$237</f>
        <v>2.5</v>
      </c>
      <c r="H63" s="36">
        <f>Adjust!F$237</f>
        <v>0</v>
      </c>
      <c r="I63" s="7">
        <f>Adjust!G$237</f>
        <v>0</v>
      </c>
      <c r="J63" s="13" t="s">
        <v>1905</v>
      </c>
      <c r="K63" s="10"/>
    </row>
    <row r="64" spans="1:11" x14ac:dyDescent="0.25">
      <c r="A64" s="11" t="s">
        <v>242</v>
      </c>
      <c r="B64" s="13">
        <v>887</v>
      </c>
      <c r="C64" s="37">
        <v>4</v>
      </c>
      <c r="D64" s="7">
        <f>Adjust!B$241</f>
        <v>0.96</v>
      </c>
      <c r="E64" s="7">
        <f>Adjust!C$241</f>
        <v>8.5999999999999993E-2</v>
      </c>
      <c r="F64" s="7">
        <f>Adjust!D$241</f>
        <v>0</v>
      </c>
      <c r="G64" s="36">
        <f>Adjust!E$241</f>
        <v>2.5</v>
      </c>
      <c r="H64" s="36">
        <f>Adjust!F$241</f>
        <v>0</v>
      </c>
      <c r="I64" s="7">
        <f>Adjust!G$241</f>
        <v>0</v>
      </c>
      <c r="J64" s="13" t="s">
        <v>1905</v>
      </c>
      <c r="K64" s="10"/>
    </row>
    <row r="65" spans="1:11" ht="30" x14ac:dyDescent="0.25">
      <c r="A65" s="11" t="s">
        <v>245</v>
      </c>
      <c r="B65" s="13">
        <v>888</v>
      </c>
      <c r="C65" s="37">
        <v>4</v>
      </c>
      <c r="D65" s="7">
        <f>Adjust!B$245</f>
        <v>0.10199999999999999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 t="s">
        <v>1905</v>
      </c>
      <c r="K65" s="10"/>
    </row>
    <row r="66" spans="1:11" x14ac:dyDescent="0.25">
      <c r="A66" s="11" t="s">
        <v>248</v>
      </c>
      <c r="B66" s="13">
        <v>889</v>
      </c>
      <c r="C66" s="37" t="s">
        <v>1574</v>
      </c>
      <c r="D66" s="7">
        <f>Adjust!B$249</f>
        <v>0.89500000000000002</v>
      </c>
      <c r="E66" s="7">
        <f>Adjust!C$249</f>
        <v>5.1999999999999998E-2</v>
      </c>
      <c r="F66" s="7">
        <f>Adjust!D$249</f>
        <v>0</v>
      </c>
      <c r="G66" s="36">
        <f>Adjust!E$249</f>
        <v>14.78</v>
      </c>
      <c r="H66" s="36">
        <f>Adjust!F$249</f>
        <v>0</v>
      </c>
      <c r="I66" s="7">
        <f>Adjust!G$249</f>
        <v>0</v>
      </c>
      <c r="J66" s="13" t="s">
        <v>1905</v>
      </c>
      <c r="K66" s="10"/>
    </row>
    <row r="67" spans="1:11" x14ac:dyDescent="0.25">
      <c r="A67" s="11" t="s">
        <v>253</v>
      </c>
      <c r="B67" s="13"/>
      <c r="C67" s="37"/>
      <c r="D67" s="7">
        <f>Adjust!B$257</f>
        <v>5.6609999999999996</v>
      </c>
      <c r="E67" s="7">
        <f>Adjust!C$257</f>
        <v>0.56499999999999995</v>
      </c>
      <c r="F67" s="7">
        <f>Adjust!D$257</f>
        <v>5.3999999999999999E-2</v>
      </c>
      <c r="G67" s="36">
        <f>Adjust!E$257</f>
        <v>1.44</v>
      </c>
      <c r="H67" s="36">
        <f>Adjust!F$257</f>
        <v>0</v>
      </c>
      <c r="I67" s="7">
        <f>Adjust!G$257</f>
        <v>0</v>
      </c>
      <c r="J67" s="13" t="s">
        <v>1905</v>
      </c>
      <c r="K67" s="10"/>
    </row>
    <row r="68" spans="1:11" x14ac:dyDescent="0.25">
      <c r="A68" s="11" t="s">
        <v>256</v>
      </c>
      <c r="B68" s="13"/>
      <c r="C68" s="37"/>
      <c r="D68" s="7">
        <f>Adjust!B$261</f>
        <v>5.6609999999999996</v>
      </c>
      <c r="E68" s="7">
        <f>Adjust!C$261</f>
        <v>0.56399999999999995</v>
      </c>
      <c r="F68" s="7">
        <f>Adjust!D$261</f>
        <v>5.3999999999999999E-2</v>
      </c>
      <c r="G68" s="36">
        <f>Adjust!E$261</f>
        <v>2.5</v>
      </c>
      <c r="H68" s="36">
        <f>Adjust!F$261</f>
        <v>0</v>
      </c>
      <c r="I68" s="7">
        <f>Adjust!G$261</f>
        <v>0</v>
      </c>
      <c r="J68" s="13" t="s">
        <v>1905</v>
      </c>
      <c r="K68" s="10"/>
    </row>
    <row r="69" spans="1:11" x14ac:dyDescent="0.25">
      <c r="A69" s="11" t="s">
        <v>259</v>
      </c>
      <c r="B69" s="13">
        <v>890</v>
      </c>
      <c r="C69" s="37"/>
      <c r="D69" s="7">
        <f>Adjust!B$265</f>
        <v>4.3559999999999999</v>
      </c>
      <c r="E69" s="7">
        <f>Adjust!C$265</f>
        <v>0.43099999999999999</v>
      </c>
      <c r="F69" s="7">
        <f>Adjust!D$265</f>
        <v>0.04</v>
      </c>
      <c r="G69" s="36">
        <f>Adjust!E$265</f>
        <v>3.6</v>
      </c>
      <c r="H69" s="36">
        <f>Adjust!F$265</f>
        <v>1.01</v>
      </c>
      <c r="I69" s="7">
        <f>Adjust!G$265</f>
        <v>0.154</v>
      </c>
      <c r="J69" s="13" t="s">
        <v>1905</v>
      </c>
      <c r="K69" s="10"/>
    </row>
    <row r="70" spans="1:11" x14ac:dyDescent="0.25">
      <c r="A70" s="11" t="s">
        <v>261</v>
      </c>
      <c r="B70" s="13">
        <v>891</v>
      </c>
      <c r="C70" s="37"/>
      <c r="D70" s="7">
        <f>Adjust!B$268</f>
        <v>5.1539999999999999</v>
      </c>
      <c r="E70" s="7">
        <f>Adjust!C$268</f>
        <v>0.5</v>
      </c>
      <c r="F70" s="7">
        <f>Adjust!D$268</f>
        <v>4.2999999999999997E-2</v>
      </c>
      <c r="G70" s="36">
        <f>Adjust!E$268</f>
        <v>4.12</v>
      </c>
      <c r="H70" s="36">
        <f>Adjust!F$268</f>
        <v>1.79</v>
      </c>
      <c r="I70" s="7">
        <f>Adjust!G$268</f>
        <v>0.2</v>
      </c>
      <c r="J70" s="13" t="s">
        <v>1905</v>
      </c>
      <c r="K70" s="10"/>
    </row>
    <row r="71" spans="1:11" x14ac:dyDescent="0.25">
      <c r="A71" s="11" t="s">
        <v>263</v>
      </c>
      <c r="B71" s="13">
        <v>892</v>
      </c>
      <c r="C71" s="37"/>
      <c r="D71" s="7">
        <f>Adjust!B$271</f>
        <v>5.6840000000000002</v>
      </c>
      <c r="E71" s="7">
        <f>Adjust!C$271</f>
        <v>0.54700000000000004</v>
      </c>
      <c r="F71" s="7">
        <f>Adjust!D$271</f>
        <v>4.2999999999999997E-2</v>
      </c>
      <c r="G71" s="36">
        <f>Adjust!E$271</f>
        <v>49.7</v>
      </c>
      <c r="H71" s="36">
        <f>Adjust!F$271</f>
        <v>2.16</v>
      </c>
      <c r="I71" s="7">
        <f>Adjust!G$271</f>
        <v>0.187</v>
      </c>
      <c r="J71" s="13" t="s">
        <v>1905</v>
      </c>
      <c r="K71" s="10"/>
    </row>
    <row r="72" spans="1:11" x14ac:dyDescent="0.25">
      <c r="A72" s="11" t="s">
        <v>266</v>
      </c>
      <c r="B72" s="13">
        <v>891</v>
      </c>
      <c r="C72" s="37">
        <v>8</v>
      </c>
      <c r="D72" s="7">
        <f>Adjust!B$275</f>
        <v>0.80400000000000005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 t="s">
        <v>1905</v>
      </c>
      <c r="K72" s="10"/>
    </row>
    <row r="73" spans="1:11" x14ac:dyDescent="0.25">
      <c r="A73" s="11" t="s">
        <v>269</v>
      </c>
      <c r="B73" s="13">
        <v>893</v>
      </c>
      <c r="C73" s="37">
        <v>1</v>
      </c>
      <c r="D73" s="7">
        <f>Adjust!B$279</f>
        <v>0.91800000000000004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 t="s">
        <v>1905</v>
      </c>
      <c r="K73" s="10"/>
    </row>
    <row r="74" spans="1:11" x14ac:dyDescent="0.25">
      <c r="A74" s="11" t="s">
        <v>272</v>
      </c>
      <c r="B74" s="13">
        <v>894</v>
      </c>
      <c r="C74" s="37">
        <v>1</v>
      </c>
      <c r="D74" s="7">
        <f>Adjust!B$283</f>
        <v>1.371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 t="s">
        <v>1905</v>
      </c>
      <c r="K74" s="10"/>
    </row>
    <row r="75" spans="1:11" x14ac:dyDescent="0.25">
      <c r="A75" s="11" t="s">
        <v>275</v>
      </c>
      <c r="B75" s="13">
        <v>896</v>
      </c>
      <c r="C75" s="37">
        <v>1</v>
      </c>
      <c r="D75" s="7">
        <f>Adjust!B$287</f>
        <v>0.70699999999999996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 t="s">
        <v>1905</v>
      </c>
      <c r="K75" s="10"/>
    </row>
    <row r="76" spans="1:11" x14ac:dyDescent="0.25">
      <c r="A76" s="11" t="s">
        <v>278</v>
      </c>
      <c r="B76" s="13">
        <v>894</v>
      </c>
      <c r="C76" s="37"/>
      <c r="D76" s="7">
        <f>Adjust!B$291</f>
        <v>12.365</v>
      </c>
      <c r="E76" s="7">
        <f>Adjust!C$291</f>
        <v>0.79600000000000004</v>
      </c>
      <c r="F76" s="7">
        <f>Adjust!D$291</f>
        <v>0.29899999999999999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 t="s">
        <v>1905</v>
      </c>
      <c r="K76" s="10"/>
    </row>
    <row r="77" spans="1:11" x14ac:dyDescent="0.25">
      <c r="A77" s="11" t="s">
        <v>281</v>
      </c>
      <c r="B77" s="13">
        <v>895</v>
      </c>
      <c r="C77" s="37" t="s">
        <v>1575</v>
      </c>
      <c r="D77" s="7">
        <f>Adjust!B$295</f>
        <v>-0.81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 t="s">
        <v>1905</v>
      </c>
      <c r="K77" s="10"/>
    </row>
    <row r="78" spans="1:11" x14ac:dyDescent="0.25">
      <c r="A78" s="11" t="s">
        <v>283</v>
      </c>
      <c r="B78" s="13">
        <v>902</v>
      </c>
      <c r="C78" s="37">
        <v>8</v>
      </c>
      <c r="D78" s="7">
        <f>Adjust!B$298</f>
        <v>-0.745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 t="s">
        <v>1905</v>
      </c>
      <c r="K78" s="10"/>
    </row>
    <row r="79" spans="1:11" x14ac:dyDescent="0.25">
      <c r="A79" s="11" t="s">
        <v>286</v>
      </c>
      <c r="B79" s="13">
        <v>896</v>
      </c>
      <c r="C79" s="37"/>
      <c r="D79" s="7">
        <f>Adjust!B$302</f>
        <v>-0.81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0.26500000000000001</v>
      </c>
      <c r="J79" s="13" t="s">
        <v>1905</v>
      </c>
      <c r="K79" s="10"/>
    </row>
    <row r="80" spans="1:11" x14ac:dyDescent="0.25">
      <c r="A80" s="11" t="s">
        <v>289</v>
      </c>
      <c r="B80" s="13">
        <v>897</v>
      </c>
      <c r="C80" s="37"/>
      <c r="D80" s="7">
        <f>Adjust!B$306</f>
        <v>-6.5110000000000001</v>
      </c>
      <c r="E80" s="7">
        <f>Adjust!C$306</f>
        <v>-0.64400000000000002</v>
      </c>
      <c r="F80" s="7">
        <f>Adjust!D$306</f>
        <v>-9.8000000000000004E-2</v>
      </c>
      <c r="G80" s="36">
        <f>Adjust!E$306</f>
        <v>0</v>
      </c>
      <c r="H80" s="36">
        <f>Adjust!F$306</f>
        <v>0</v>
      </c>
      <c r="I80" s="7">
        <f>Adjust!G$306</f>
        <v>0.26500000000000001</v>
      </c>
      <c r="J80" s="13" t="s">
        <v>1905</v>
      </c>
      <c r="K80" s="10"/>
    </row>
    <row r="81" spans="1:11" x14ac:dyDescent="0.25">
      <c r="A81" s="11" t="s">
        <v>291</v>
      </c>
      <c r="B81" s="13">
        <v>898</v>
      </c>
      <c r="C81" s="37"/>
      <c r="D81" s="7">
        <f>Adjust!B$309</f>
        <v>-0.745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0.23200000000000001</v>
      </c>
      <c r="J81" s="13" t="s">
        <v>1905</v>
      </c>
      <c r="K81" s="10"/>
    </row>
    <row r="82" spans="1:11" x14ac:dyDescent="0.25">
      <c r="A82" s="11" t="s">
        <v>293</v>
      </c>
      <c r="B82" s="13">
        <v>899</v>
      </c>
      <c r="C82" s="37"/>
      <c r="D82" s="7">
        <f>Adjust!B$312</f>
        <v>-6.0039999999999996</v>
      </c>
      <c r="E82" s="7">
        <f>Adjust!C$312</f>
        <v>-0.58899999999999997</v>
      </c>
      <c r="F82" s="7">
        <f>Adjust!D$312</f>
        <v>-0.09</v>
      </c>
      <c r="G82" s="36">
        <f>Adjust!E$312</f>
        <v>0</v>
      </c>
      <c r="H82" s="36">
        <f>Adjust!F$312</f>
        <v>0</v>
      </c>
      <c r="I82" s="7">
        <f>Adjust!G$312</f>
        <v>0.23200000000000001</v>
      </c>
      <c r="J82" s="13" t="s">
        <v>1905</v>
      </c>
      <c r="K82" s="10"/>
    </row>
    <row r="83" spans="1:11" x14ac:dyDescent="0.25">
      <c r="A83" s="11" t="s">
        <v>295</v>
      </c>
      <c r="B83" s="13">
        <v>900</v>
      </c>
      <c r="C83" s="37"/>
      <c r="D83" s="7">
        <f>Adjust!B$315</f>
        <v>-0.502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0.189</v>
      </c>
      <c r="J83" s="13" t="s">
        <v>1905</v>
      </c>
      <c r="K83" s="10"/>
    </row>
    <row r="84" spans="1:11" x14ac:dyDescent="0.25">
      <c r="A84" s="11" t="s">
        <v>297</v>
      </c>
      <c r="B84" s="13">
        <v>901</v>
      </c>
      <c r="C84" s="37"/>
      <c r="D84" s="7">
        <f>Adjust!B$318</f>
        <v>-4.13</v>
      </c>
      <c r="E84" s="7">
        <f>Adjust!C$318</f>
        <v>-0.38100000000000001</v>
      </c>
      <c r="F84" s="7">
        <f>Adjust!D$318</f>
        <v>-6.2E-2</v>
      </c>
      <c r="G84" s="36">
        <f>Adjust!E$318</f>
        <v>0</v>
      </c>
      <c r="H84" s="36">
        <f>Adjust!F$318</f>
        <v>0</v>
      </c>
      <c r="I84" s="7">
        <f>Adjust!G$318</f>
        <v>0.189</v>
      </c>
      <c r="J84" s="13" t="s">
        <v>1905</v>
      </c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0866141732283472" right="0.70866141732283472" top="0.74803149606299213" bottom="0.74803149606299213" header="0.31496062992125984" footer="0.31496062992125984"/>
  <pageSetup paperSize="9" scale="33" orientation="portrait" r:id="rId1"/>
  <headerFooter>
    <oddHeader>&amp;L&amp;A&amp;C&amp;R&amp;P of &amp;N</oddHeader>
    <oddFooter>&amp;L&amp;Z&amp;F&amp;A&amp;R&amp;D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WPD South Wales in April 15 (DCP179)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72521857.747008801</v>
      </c>
      <c r="D14" s="33">
        <f>Adjust!F206</f>
        <v>25755.618628799915</v>
      </c>
      <c r="E14" s="29">
        <f>Adjust!F206/Revenue!B$58</f>
        <v>1.2589508273929179E-4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3242264.655750392</v>
      </c>
      <c r="C46" s="33">
        <f>Input!E187</f>
        <v>964740</v>
      </c>
      <c r="D46" s="17">
        <f>0.01*Input!F$58*(Adjust!$E223*Input!E187+Adjust!$F223*Input!F187)+10*(Adjust!$B223*Input!B187+Adjust!$C223*Input!C187+Adjust!$D223*Input!D187+Adjust!$G223*Input!G187)</f>
        <v>99062467.068332791</v>
      </c>
      <c r="E46" s="17">
        <f>10*(Adjust!$B223*Input!B187+Adjust!$C223*Input!C187+Adjust!$D223*Input!D187)</f>
        <v>85044601.920332789</v>
      </c>
      <c r="F46" s="17">
        <f>Adjust!E223*Input!$F$58*Input!$E187/100</f>
        <v>14017865.148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3.055347961574892</v>
      </c>
      <c r="J46" s="35">
        <f>IF(C46&lt;&gt;0,D46/C46,"")</f>
        <v>102.68307219388933</v>
      </c>
      <c r="K46" s="6">
        <f>IF(B46&lt;&gt;0,0.1*E46/B46,0)</f>
        <v>2.6230000000000007</v>
      </c>
      <c r="L46" s="17">
        <f>Adjust!B223*Input!$B187*10</f>
        <v>85044601.920332789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0.14150531036472722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2870.3349849031706</v>
      </c>
      <c r="C47" s="33">
        <f>Input!E188</f>
        <v>893</v>
      </c>
      <c r="D47" s="17">
        <f>0.01*Input!F$58*(Adjust!$E224*Input!E188+Adjust!$F224*Input!F188)+10*(Adjust!$B224*Input!B188+Adjust!$C224*Input!C188+Adjust!$D224*Input!D188+Adjust!$G224*Input!G188)</f>
        <v>60060.105480521597</v>
      </c>
      <c r="E47" s="17">
        <f>10*(Adjust!$B224*Input!B188+Adjust!$C224*Input!C188+Adjust!$D224*Input!D188)</f>
        <v>51235.479480521593</v>
      </c>
      <c r="F47" s="17">
        <f>Adjust!E224*Input!$F$58*Input!$E188/100</f>
        <v>8824.6260000000002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2.0924423733262514</v>
      </c>
      <c r="J47" s="35">
        <f>IF(C47&lt;&gt;0,D47/C47,"")</f>
        <v>67.256557089049934</v>
      </c>
      <c r="K47" s="6">
        <f>IF(B47&lt;&gt;0,0.1*E47/B47,0)</f>
        <v>1.7850000000000001</v>
      </c>
      <c r="L47" s="17">
        <f>Adjust!B224*Input!$B188*10</f>
        <v>51235.479480521593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0.14692991178415363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11376.82714716523</v>
      </c>
      <c r="C48" s="33">
        <f>Input!E189</f>
        <v>3843</v>
      </c>
      <c r="D48" s="17">
        <f>0.01*Input!F$58*(Adjust!$E225*Input!E189+Adjust!$F225*Input!F189)+10*(Adjust!$B225*Input!B189+Adjust!$C225*Input!C189+Adjust!$D225*Input!D189+Adjust!$G225*Input!G189)</f>
        <v>128106.46855512637</v>
      </c>
      <c r="E48" s="17">
        <f>10*(Adjust!$B225*Input!B189+Adjust!$C225*Input!C189+Adjust!$D225*Input!D189)</f>
        <v>107852.32135512636</v>
      </c>
      <c r="F48" s="17">
        <f>Adjust!E225*Input!$F$58*Input!$E189/100</f>
        <v>20254.147199999999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1.1260298402885267</v>
      </c>
      <c r="J48" s="35">
        <f>IF(C48&lt;&gt;0,D48/C48,"")</f>
        <v>33.335016537893928</v>
      </c>
      <c r="K48" s="6">
        <f>IF(B48&lt;&gt;0,0.1*E48/B48,0)</f>
        <v>0.94799999999999995</v>
      </c>
      <c r="L48" s="17">
        <f>Adjust!B225*Input!$B189*10</f>
        <v>107852.32135512636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0.15810401635795854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355549.44576370274</v>
      </c>
      <c r="C50" s="33">
        <f>Input!E191</f>
        <v>58083</v>
      </c>
      <c r="D50" s="17">
        <f>0.01*Input!F$58*(Adjust!$E227*Input!E191+Adjust!$F227*Input!F191)+10*(Adjust!$B227*Input!B191+Adjust!$C227*Input!C191+Adjust!$D227*Input!D191+Adjust!$G227*Input!G191)</f>
        <v>6140438.5879928097</v>
      </c>
      <c r="E50" s="17">
        <f>10*(Adjust!$B227*Input!B191+Adjust!$C227*Input!C191+Adjust!$D227*Input!D191)</f>
        <v>5296480.9813928101</v>
      </c>
      <c r="F50" s="17">
        <f>Adjust!E227*Input!$F$58*Input!$E191/100</f>
        <v>843957.60659999994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1.7270280297592502</v>
      </c>
      <c r="J50" s="35">
        <f>IF(C50&lt;&gt;0,D50/C50,"")</f>
        <v>105.71834423140695</v>
      </c>
      <c r="K50" s="6">
        <f>IF(B50&lt;&gt;0,0.1*E50/B50,0)</f>
        <v>1.489660874035742</v>
      </c>
      <c r="L50" s="17">
        <f>Adjust!B227*Input!$B191*10</f>
        <v>4962183.1021860633</v>
      </c>
      <c r="M50" s="17">
        <f>Adjust!C227*Input!$C191*10</f>
        <v>334297.87920674653</v>
      </c>
      <c r="N50" s="17">
        <f>Adjust!D227*Input!$D191*10</f>
        <v>0</v>
      </c>
      <c r="O50" s="29">
        <f>IF(E50&lt;&gt;0,$L50/E50,"")</f>
        <v>0.93688302093764209</v>
      </c>
      <c r="P50" s="29">
        <f>IF(E50&lt;&gt;0,$M50/E50,"")</f>
        <v>6.3116979062357845E-2</v>
      </c>
      <c r="Q50" s="29">
        <f>IF(E50&lt;&gt;0,$N50/E50,"")</f>
        <v>0</v>
      </c>
      <c r="R50" s="29">
        <f>IF(D50&lt;&gt;0,$F50/D50,"")</f>
        <v>0.13744256122849252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6848.6567218952896</v>
      </c>
      <c r="C51" s="33">
        <f>Input!E192</f>
        <v>21</v>
      </c>
      <c r="D51" s="17">
        <f>0.01*Input!F$58*(Adjust!$E228*Input!E192+Adjust!$F228*Input!F192)+10*(Adjust!$B228*Input!B192+Adjust!$C228*Input!C192+Adjust!$D228*Input!D192+Adjust!$G228*Input!G192)</f>
        <v>13583.748289524658</v>
      </c>
      <c r="E51" s="17">
        <f>10*(Adjust!$B228*Input!B192+Adjust!$C228*Input!C192+Adjust!$D228*Input!D192)</f>
        <v>13376.226289524657</v>
      </c>
      <c r="F51" s="17">
        <f>Adjust!E228*Input!$F$58*Input!$E192/100</f>
        <v>207.52200000000002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0.19834178936282715</v>
      </c>
      <c r="J51" s="35">
        <f>IF(C51&lt;&gt;0,D51/C51,"")</f>
        <v>646.84515664403136</v>
      </c>
      <c r="K51" s="6">
        <f>IF(B51&lt;&gt;0,0.1*E51/B51,0)</f>
        <v>0.19531167691265061</v>
      </c>
      <c r="L51" s="17">
        <f>Adjust!B228*Input!$B192*10</f>
        <v>5078.2826821593117</v>
      </c>
      <c r="M51" s="17">
        <f>Adjust!C228*Input!$C192*10</f>
        <v>8297.9436073653451</v>
      </c>
      <c r="N51" s="17">
        <f>Adjust!D228*Input!$D192*10</f>
        <v>0</v>
      </c>
      <c r="O51" s="29">
        <f>IF(E51&lt;&gt;0,$L51/E51,"")</f>
        <v>0.3796498782422868</v>
      </c>
      <c r="P51" s="29">
        <f>IF(E51&lt;&gt;0,$M51/E51,"")</f>
        <v>0.6203501217577132</v>
      </c>
      <c r="Q51" s="29">
        <f>IF(E51&lt;&gt;0,$N51/E51,"")</f>
        <v>0</v>
      </c>
      <c r="R51" s="29">
        <f>IF(D51&lt;&gt;0,$F51/D51,"")</f>
        <v>1.5277226548730604E-2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606.17492757646664</v>
      </c>
      <c r="C52" s="33">
        <f>Input!E193</f>
        <v>80</v>
      </c>
      <c r="D52" s="17">
        <f>0.01*Input!F$58*(Adjust!$E229*Input!E193+Adjust!$F229*Input!F193)+10*(Adjust!$B229*Input!B193+Adjust!$C229*Input!C193+Adjust!$D229*Input!D193+Adjust!$G229*Input!G193)</f>
        <v>3285.6921669561516</v>
      </c>
      <c r="E52" s="17">
        <f>10*(Adjust!$B229*Input!B193+Adjust!$C229*Input!C193+Adjust!$D229*Input!D193)</f>
        <v>2864.0601669561515</v>
      </c>
      <c r="F52" s="17">
        <f>Adjust!E229*Input!$F$58*Input!$E193/100</f>
        <v>421.63199999999995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0.5420369628438112</v>
      </c>
      <c r="J52" s="35">
        <f>IF(C52&lt;&gt;0,D52/C52,"")</f>
        <v>41.071152086951898</v>
      </c>
      <c r="K52" s="6">
        <f>IF(B52&lt;&gt;0,0.1*E52/B52,0)</f>
        <v>0.47248080325705344</v>
      </c>
      <c r="L52" s="17">
        <f>Adjust!B229*Input!$B193*10</f>
        <v>2629.6443822548458</v>
      </c>
      <c r="M52" s="17">
        <f>Adjust!C229*Input!$C193*10</f>
        <v>234.41578470130617</v>
      </c>
      <c r="N52" s="17">
        <f>Adjust!D229*Input!$D193*10</f>
        <v>0</v>
      </c>
      <c r="O52" s="29">
        <f>IF(E52&lt;&gt;0,$L52/E52,"")</f>
        <v>0.91815263261370772</v>
      </c>
      <c r="P52" s="29">
        <f>IF(E52&lt;&gt;0,$M52/E52,"")</f>
        <v>8.1847367386292433E-2</v>
      </c>
      <c r="Q52" s="29">
        <f>IF(E52&lt;&gt;0,$N52/E52,"")</f>
        <v>0</v>
      </c>
      <c r="R52" s="29">
        <f>IF(D52&lt;&gt;0,$F52/D52,"")</f>
        <v>0.12832364645729966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3613.1440975729997</v>
      </c>
      <c r="C54" s="33">
        <f>Input!E195</f>
        <v>1012</v>
      </c>
      <c r="D54" s="17">
        <f>0.01*Input!F$58*(Adjust!$E231*Input!E195+Adjust!$F231*Input!F195)+10*(Adjust!$B231*Input!B195+Adjust!$C231*Input!C195+Adjust!$D231*Input!D195+Adjust!$G231*Input!G195)</f>
        <v>9863.8833863742893</v>
      </c>
      <c r="E54" s="17">
        <f>10*(Adjust!$B231*Input!B195+Adjust!$C231*Input!C195+Adjust!$D231*Input!D195)</f>
        <v>9863.8833863742893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0.27300000000000002</v>
      </c>
      <c r="J54" s="35">
        <f>IF(C54&lt;&gt;0,D54/C54,"")</f>
        <v>9.7469203422670851</v>
      </c>
      <c r="K54" s="6">
        <f>IF(B54&lt;&gt;0,0.1*E54/B54,0)</f>
        <v>0.27300000000000002</v>
      </c>
      <c r="L54" s="17">
        <f>Adjust!B231*Input!$B195*10</f>
        <v>9863.8833863742893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823197.95863007847</v>
      </c>
      <c r="C58" s="33">
        <f>Input!E199</f>
        <v>63787</v>
      </c>
      <c r="D58" s="17">
        <f>0.01*Input!F$58*(Adjust!$E235*Input!E199+Adjust!$F235*Input!F199)+10*(Adjust!$B235*Input!B199+Adjust!$C235*Input!C199+Adjust!$D235*Input!D199+Adjust!$G235*Input!G199)</f>
        <v>18595785.38873852</v>
      </c>
      <c r="E58" s="17">
        <f>10*(Adjust!$B235*Input!B199+Adjust!$C235*Input!C199+Adjust!$D235*Input!D199)</f>
        <v>16982573.88653852</v>
      </c>
      <c r="F58" s="17">
        <f>Adjust!E235*Input!$F$58*Input!$E199/100</f>
        <v>1613211.5022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2.2589688414296631</v>
      </c>
      <c r="J58" s="35">
        <f>IF(C58&lt;&gt;0,D58/C58,"")</f>
        <v>291.52939295998431</v>
      </c>
      <c r="K58" s="6">
        <f>IF(B58&lt;&gt;0,0.1*E58/B58,0)</f>
        <v>2.0630000000000002</v>
      </c>
      <c r="L58" s="17">
        <f>Adjust!B235*Input!$B199*10</f>
        <v>16982573.88653852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8.675145838029244E-2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56.743614639178105</v>
      </c>
      <c r="C59" s="33">
        <f>Input!E200</f>
        <v>4</v>
      </c>
      <c r="D59" s="17">
        <f>0.01*Input!F$58*(Adjust!$E236*Input!E200+Adjust!$F236*Input!F200)+10*(Adjust!$B236*Input!B200+Adjust!$C236*Input!C200+Adjust!$D236*Input!D200+Adjust!$G236*Input!G200)</f>
        <v>865.48834953406049</v>
      </c>
      <c r="E59" s="17">
        <f>10*(Adjust!$B236*Input!B200+Adjust!$C236*Input!C200+Adjust!$D236*Input!D200)</f>
        <v>796.6803495340605</v>
      </c>
      <c r="F59" s="17">
        <f>Adjust!E236*Input!$F$58*Input!$E200/100</f>
        <v>68.808000000000007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1.5252612210863497</v>
      </c>
      <c r="J59" s="35">
        <f>IF(C59&lt;&gt;0,D59/C59,"")</f>
        <v>216.37208738351512</v>
      </c>
      <c r="K59" s="6">
        <f>IF(B59&lt;&gt;0,0.1*E59/B59,0)</f>
        <v>1.4039999999999999</v>
      </c>
      <c r="L59" s="17">
        <f>Adjust!B236*Input!$B200*10</f>
        <v>796.6803495340605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7.950193672398144E-2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2717.0896874333912</v>
      </c>
      <c r="C60" s="33">
        <f>Input!E201</f>
        <v>110</v>
      </c>
      <c r="D60" s="17">
        <f>0.01*Input!F$58*(Adjust!$E237*Input!E201+Adjust!$F237*Input!F201)+10*(Adjust!$B237*Input!B201+Adjust!$C237*Input!C201+Adjust!$D237*Input!D201+Adjust!$G237*Input!G201)</f>
        <v>21275.9890682531</v>
      </c>
      <c r="E60" s="17">
        <f>10*(Adjust!$B237*Input!B201+Adjust!$C237*Input!C201+Adjust!$D237*Input!D201)</f>
        <v>20269.4890682531</v>
      </c>
      <c r="F60" s="17">
        <f>Adjust!E237*Input!$F$58*Input!$E201/100</f>
        <v>1006.5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0.78304331162328178</v>
      </c>
      <c r="J60" s="35">
        <f>IF(C60&lt;&gt;0,D60/C60,"")</f>
        <v>193.41808243866456</v>
      </c>
      <c r="K60" s="6">
        <f>IF(B60&lt;&gt;0,0.1*E60/B60,0)</f>
        <v>0.74600000000000011</v>
      </c>
      <c r="L60" s="17">
        <f>Adjust!B237*Input!$B201*10</f>
        <v>20269.4890682531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4.7306848897654574E-2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299626.94688777835</v>
      </c>
      <c r="C62" s="33">
        <f>Input!E203</f>
        <v>13441</v>
      </c>
      <c r="D62" s="17">
        <f>0.01*Input!F$58*(Adjust!$E239*Input!E203+Adjust!$F239*Input!F203)+10*(Adjust!$B239*Input!B203+Adjust!$C239*Input!C203+Adjust!$D239*Input!D203+Adjust!$G239*Input!G203)</f>
        <v>6048436.8821593802</v>
      </c>
      <c r="E62" s="17">
        <f>10*(Adjust!$B239*Input!B203+Adjust!$C239*Input!C203+Adjust!$D239*Input!D203)</f>
        <v>5708505.9275593804</v>
      </c>
      <c r="F62" s="17">
        <f>Adjust!E239*Input!$F$58*Input!$E203/100</f>
        <v>339930.9546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2.0186558468737292</v>
      </c>
      <c r="J62" s="35">
        <f>IF(C62&lt;&gt;0,D62/C62,"")</f>
        <v>449.99902404280783</v>
      </c>
      <c r="K62" s="6">
        <f>IF(B62&lt;&gt;0,0.1*E62/B62,0)</f>
        <v>1.9052044506856163</v>
      </c>
      <c r="L62" s="17">
        <f>Adjust!B239*Input!$B203*10</f>
        <v>5488509.4035405088</v>
      </c>
      <c r="M62" s="17">
        <f>Adjust!C239*Input!$C203*10</f>
        <v>219996.52401887253</v>
      </c>
      <c r="N62" s="17">
        <f>Adjust!D239*Input!$D203*10</f>
        <v>0</v>
      </c>
      <c r="O62" s="29">
        <f>IF(E62&lt;&gt;0,$L62/E62,"")</f>
        <v>0.96146162817195691</v>
      </c>
      <c r="P62" s="29">
        <f>IF(E62&lt;&gt;0,$M62/E62,"")</f>
        <v>3.8538371828043289E-2</v>
      </c>
      <c r="Q62" s="29">
        <f>IF(E62&lt;&gt;0,$N62/E62,"")</f>
        <v>0</v>
      </c>
      <c r="R62" s="29">
        <f>IF(D62&lt;&gt;0,$F62/D62,"")</f>
        <v>5.6201455222698739E-2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0</v>
      </c>
      <c r="C63" s="33">
        <f>Input!E204</f>
        <v>0</v>
      </c>
      <c r="D63" s="17">
        <f>0.01*Input!F$58*(Adjust!$E240*Input!E204+Adjust!$F240*Input!F204)+10*(Adjust!$B240*Input!B204+Adjust!$C240*Input!C204+Adjust!$D240*Input!D204+Adjust!$G240*Input!G204)</f>
        <v>0</v>
      </c>
      <c r="E63" s="17">
        <f>10*(Adjust!$B240*Input!B204+Adjust!$C240*Input!C204+Adjust!$D240*Input!D204)</f>
        <v>0</v>
      </c>
      <c r="F63" s="17">
        <f>Adjust!E240*Input!$F$58*Input!$E204/100</f>
        <v>0</v>
      </c>
      <c r="G63" s="17">
        <f>Adjust!F240*Input!$F$58*Input!$F204/100</f>
        <v>0</v>
      </c>
      <c r="H63" s="17">
        <f>Adjust!G240*Input!$G204*10</f>
        <v>0</v>
      </c>
      <c r="I63" s="6" t="str">
        <f>IF(B63&lt;&gt;0,0.1*D63/B63,"")</f>
        <v/>
      </c>
      <c r="J63" s="35" t="str">
        <f>IF(C63&lt;&gt;0,D63/C63,"")</f>
        <v/>
      </c>
      <c r="K63" s="6">
        <f>IF(B63&lt;&gt;0,0.1*E63/B63,0)</f>
        <v>0</v>
      </c>
      <c r="L63" s="17">
        <f>Adjust!B240*Input!$B204*10</f>
        <v>0</v>
      </c>
      <c r="M63" s="17">
        <f>Adjust!C240*Input!$C204*10</f>
        <v>0</v>
      </c>
      <c r="N63" s="17">
        <f>Adjust!D240*Input!$D204*10</f>
        <v>0</v>
      </c>
      <c r="O63" s="29" t="str">
        <f>IF(E63&lt;&gt;0,$L63/E63,"")</f>
        <v/>
      </c>
      <c r="P63" s="29" t="str">
        <f>IF(E63&lt;&gt;0,$M63/E63,"")</f>
        <v/>
      </c>
      <c r="Q63" s="29" t="str">
        <f>IF(E63&lt;&gt;0,$N63/E63,"")</f>
        <v/>
      </c>
      <c r="R63" s="29" t="str">
        <f>IF(D63&lt;&gt;0,$F63/D63,"")</f>
        <v/>
      </c>
      <c r="S63" s="29" t="str">
        <f>IF(D63&lt;&gt;0,$G63/D63,"")</f>
        <v/>
      </c>
      <c r="T63" s="29" t="str">
        <f>IF(D63&lt;&gt;0,$H63/D63,"")</f>
        <v/>
      </c>
      <c r="U63" s="10"/>
    </row>
    <row r="64" spans="1:21" x14ac:dyDescent="0.25">
      <c r="A64" s="11" t="s">
        <v>242</v>
      </c>
      <c r="B64" s="17">
        <f>Input!B205+Input!C205+Input!D205</f>
        <v>955.72580301869243</v>
      </c>
      <c r="C64" s="33">
        <f>Input!E205</f>
        <v>9</v>
      </c>
      <c r="D64" s="17">
        <f>0.01*Input!F$58*(Adjust!$E241*Input!E205+Adjust!$F241*Input!F205)+10*(Adjust!$B241*Input!B205+Adjust!$C241*Input!C205+Adjust!$D241*Input!D205+Adjust!$G241*Input!G205)</f>
        <v>8293.256418776351</v>
      </c>
      <c r="E64" s="17">
        <f>10*(Adjust!$B241*Input!B205+Adjust!$C241*Input!C205+Adjust!$D241*Input!D205)</f>
        <v>8210.9064187763506</v>
      </c>
      <c r="F64" s="17">
        <f>Adjust!E241*Input!$F$58*Input!$E205/100</f>
        <v>82.35</v>
      </c>
      <c r="G64" s="17">
        <f>Adjust!F241*Input!$F$58*Input!$F205/100</f>
        <v>0</v>
      </c>
      <c r="H64" s="17">
        <f>Adjust!G241*Input!$G205*10</f>
        <v>0</v>
      </c>
      <c r="I64" s="6">
        <f>IF(B64&lt;&gt;0,0.1*D64/B64,"")</f>
        <v>0.86774432505451027</v>
      </c>
      <c r="J64" s="35">
        <f>IF(C64&lt;&gt;0,D64/C64,"")</f>
        <v>921.47293541959459</v>
      </c>
      <c r="K64" s="6">
        <f>IF(B64&lt;&gt;0,0.1*E64/B64,0)</f>
        <v>0.85912783696348094</v>
      </c>
      <c r="L64" s="17">
        <f>Adjust!B241*Input!$B205*10</f>
        <v>8116.0445526922922</v>
      </c>
      <c r="M64" s="17">
        <f>Adjust!C241*Input!$C205*10</f>
        <v>94.861866084057596</v>
      </c>
      <c r="N64" s="17">
        <f>Adjust!D241*Input!$D205*10</f>
        <v>0</v>
      </c>
      <c r="O64" s="29">
        <f>IF(E64&lt;&gt;0,$L64/E64,"")</f>
        <v>0.9884468460306487</v>
      </c>
      <c r="P64" s="29">
        <f>IF(E64&lt;&gt;0,$M64/E64,"")</f>
        <v>1.1553153969351243E-2</v>
      </c>
      <c r="Q64" s="29">
        <f>IF(E64&lt;&gt;0,$N64/E64,"")</f>
        <v>0</v>
      </c>
      <c r="R64" s="29">
        <f>IF(D64&lt;&gt;0,$F64/D64,"")</f>
        <v>9.9297544705787034E-3</v>
      </c>
      <c r="S64" s="29">
        <f>IF(D64&lt;&gt;0,$G64/D64,"")</f>
        <v>0</v>
      </c>
      <c r="T64" s="29">
        <f>IF(D64&lt;&gt;0,$H64/D64,"")</f>
        <v>0</v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2262.2093594051807</v>
      </c>
      <c r="C66" s="33">
        <f>Input!E207</f>
        <v>290</v>
      </c>
      <c r="D66" s="17">
        <f>0.01*Input!F$58*(Adjust!$E243*Input!E207+Adjust!$F243*Input!F207)+10*(Adjust!$B243*Input!B207+Adjust!$C243*Input!C207+Adjust!$D243*Input!D207+Adjust!$G243*Input!G207)</f>
        <v>6379.4303935226089</v>
      </c>
      <c r="E66" s="17">
        <f>10*(Adjust!$B243*Input!B207+Adjust!$C243*Input!C207+Adjust!$D243*Input!D207)</f>
        <v>6379.4303935226089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0.28199999999999997</v>
      </c>
      <c r="J66" s="35">
        <f>IF(C66&lt;&gt;0,D66/C66,"")</f>
        <v>21.998035839733134</v>
      </c>
      <c r="K66" s="6">
        <f>IF(B66&lt;&gt;0,0.1*E66/B66,0)</f>
        <v>0.28199999999999997</v>
      </c>
      <c r="L66" s="17">
        <f>Adjust!B243*Input!$B207*10</f>
        <v>6379.4303935226089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479754.31090142363</v>
      </c>
      <c r="C70" s="33">
        <f>Input!E211</f>
        <v>4728</v>
      </c>
      <c r="D70" s="17">
        <f>0.01*Input!F$58*(Adjust!$E247*Input!E211+Adjust!$F247*Input!F211)+10*(Adjust!$B247*Input!B211+Adjust!$C247*Input!C211+Adjust!$D247*Input!D211+Adjust!$G247*Input!G211)</f>
        <v>10253907.674109915</v>
      </c>
      <c r="E70" s="17">
        <f>10*(Adjust!$B247*Input!B211+Adjust!$C247*Input!C211+Adjust!$D247*Input!D211)</f>
        <v>9546327.4869099148</v>
      </c>
      <c r="F70" s="17">
        <f>Adjust!E247*Input!$F$58*Input!$E211/100</f>
        <v>707580.18720000004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2.1373247600096734</v>
      </c>
      <c r="J70" s="35">
        <f>IF(C70&lt;&gt;0,D70/C70,"")</f>
        <v>2168.7621984158027</v>
      </c>
      <c r="K70" s="6">
        <f>IF(B70&lt;&gt;0,0.1*E70/B70,0)</f>
        <v>1.989836728923406</v>
      </c>
      <c r="L70" s="17">
        <f>Adjust!B247*Input!$B211*10</f>
        <v>9401477.3591650464</v>
      </c>
      <c r="M70" s="17">
        <f>Adjust!C247*Input!$C211*10</f>
        <v>144850.12774486965</v>
      </c>
      <c r="N70" s="17">
        <f>Adjust!D247*Input!$D211*10</f>
        <v>0</v>
      </c>
      <c r="O70" s="29">
        <f>IF(E70&lt;&gt;0,$L70/E70,"")</f>
        <v>0.98482661233406366</v>
      </c>
      <c r="P70" s="29">
        <f>IF(E70&lt;&gt;0,$M70/E70,"")</f>
        <v>1.5173387665936518E-2</v>
      </c>
      <c r="Q70" s="29">
        <f>IF(E70&lt;&gt;0,$N70/E70,"")</f>
        <v>0</v>
      </c>
      <c r="R70" s="29">
        <f>IF(D70&lt;&gt;0,$F70/D70,"")</f>
        <v>6.9005905815455001E-2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0</v>
      </c>
      <c r="C71" s="33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6" t="str">
        <f>IF(B71&lt;&gt;0,0.1*D71/B71,"")</f>
        <v/>
      </c>
      <c r="J71" s="35" t="str">
        <f>IF(C71&lt;&gt;0,D71/C71,"")</f>
        <v/>
      </c>
      <c r="K71" s="6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29" t="str">
        <f>IF(E71&lt;&gt;0,$L71/E71,"")</f>
        <v/>
      </c>
      <c r="P71" s="29" t="str">
        <f>IF(E71&lt;&gt;0,$M71/E71,"")</f>
        <v/>
      </c>
      <c r="Q71" s="29" t="str">
        <f>IF(E71&lt;&gt;0,$N71/E71,"")</f>
        <v/>
      </c>
      <c r="R71" s="29" t="str">
        <f>IF(D71&lt;&gt;0,$F71/D71,"")</f>
        <v/>
      </c>
      <c r="S71" s="29" t="str">
        <f>IF(D71&lt;&gt;0,$G71/D71,"")</f>
        <v/>
      </c>
      <c r="T71" s="29" t="str">
        <f>IF(D71&lt;&gt;0,$H71/D71,"")</f>
        <v/>
      </c>
      <c r="U71" s="10"/>
    </row>
    <row r="72" spans="1:21" x14ac:dyDescent="0.25">
      <c r="A72" s="11" t="s">
        <v>248</v>
      </c>
      <c r="B72" s="17">
        <f>Input!B213+Input!C213+Input!D213</f>
        <v>1239.299071879452</v>
      </c>
      <c r="C72" s="33">
        <f>Input!E213</f>
        <v>10</v>
      </c>
      <c r="D72" s="17">
        <f>0.01*Input!F$58*(Adjust!$E249*Input!E213+Adjust!$F249*Input!F213)+10*(Adjust!$B249*Input!B213+Adjust!$C249*Input!C213+Adjust!$D249*Input!D213+Adjust!$G249*Input!G213)</f>
        <v>10411.556918819897</v>
      </c>
      <c r="E72" s="17">
        <f>10*(Adjust!$B249*Input!B213+Adjust!$C249*Input!C213+Adjust!$D249*Input!D213)</f>
        <v>9870.6089188198966</v>
      </c>
      <c r="F72" s="17">
        <f>Adjust!E249*Input!$F$58*Input!$E213/100</f>
        <v>540.94799999999998</v>
      </c>
      <c r="G72" s="17">
        <f>Adjust!F249*Input!$F$58*Input!$F213/100</f>
        <v>0</v>
      </c>
      <c r="H72" s="17">
        <f>Adjust!G249*Input!$G213*10</f>
        <v>0</v>
      </c>
      <c r="I72" s="6">
        <f>IF(B72&lt;&gt;0,0.1*D72/B72,"")</f>
        <v>0.84011657517263449</v>
      </c>
      <c r="J72" s="35">
        <f>IF(C72&lt;&gt;0,D72/C72,"")</f>
        <v>1041.1556918819897</v>
      </c>
      <c r="K72" s="6">
        <f>IF(B72&lt;&gt;0,0.1*E72/B72,0)</f>
        <v>0.79646706293830116</v>
      </c>
      <c r="L72" s="17">
        <f>Adjust!B249*Input!$B213*10</f>
        <v>9795.2849279847105</v>
      </c>
      <c r="M72" s="17">
        <f>Adjust!C249*Input!$C213*10</f>
        <v>75.323990835186606</v>
      </c>
      <c r="N72" s="17">
        <f>Adjust!D249*Input!$D213*10</f>
        <v>0</v>
      </c>
      <c r="O72" s="29">
        <f>IF(E72&lt;&gt;0,$L72/E72,"")</f>
        <v>0.99236886078106401</v>
      </c>
      <c r="P72" s="29">
        <f>IF(E72&lt;&gt;0,$M72/E72,"")</f>
        <v>7.6311392189360632E-3</v>
      </c>
      <c r="Q72" s="29">
        <f>IF(E72&lt;&gt;0,$N72/E72,"")</f>
        <v>0</v>
      </c>
      <c r="R72" s="29">
        <f>IF(D72&lt;&gt;0,$F72/D72,"")</f>
        <v>5.1956494520256052E-2</v>
      </c>
      <c r="S72" s="29">
        <f>IF(D72&lt;&gt;0,$G72/D72,"")</f>
        <v>0</v>
      </c>
      <c r="T72" s="29">
        <f>IF(D72&lt;&gt;0,$H72/D72,"")</f>
        <v>0</v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653.93828636925605</v>
      </c>
      <c r="C74" s="33">
        <f>Input!E215</f>
        <v>4</v>
      </c>
      <c r="D74" s="17">
        <f>0.01*Input!F$58*(Adjust!$E251*Input!E215+Adjust!$F251*Input!F215)+10*(Adjust!$B251*Input!B215+Adjust!$C251*Input!C215+Adjust!$D251*Input!D215+Adjust!$G251*Input!G215)</f>
        <v>12835.375638012507</v>
      </c>
      <c r="E74" s="17">
        <f>10*(Adjust!$B251*Input!B215+Adjust!$C251*Input!C215+Adjust!$D251*Input!D215)</f>
        <v>12417.989238012507</v>
      </c>
      <c r="F74" s="17">
        <f>Adjust!E251*Input!$F$58*Input!$E215/100</f>
        <v>417.38639999999998</v>
      </c>
      <c r="G74" s="17">
        <f>Adjust!F251*Input!$F$58*Input!$F215/100</f>
        <v>0</v>
      </c>
      <c r="H74" s="17">
        <f>Adjust!G251*Input!$G215*10</f>
        <v>0</v>
      </c>
      <c r="I74" s="6">
        <f>IF(B74&lt;&gt;0,0.1*D74/B74,"")</f>
        <v>1.9627808778831495</v>
      </c>
      <c r="J74" s="35">
        <f>IF(C74&lt;&gt;0,D74/C74,"")</f>
        <v>3208.8439095031267</v>
      </c>
      <c r="K74" s="6">
        <f>IF(B74&lt;&gt;0,0.1*E74/B74,0)</f>
        <v>1.8989543045351689</v>
      </c>
      <c r="L74" s="17">
        <f>Adjust!B251*Input!$B215*10</f>
        <v>12233.177165686038</v>
      </c>
      <c r="M74" s="17">
        <f>Adjust!C251*Input!$C215*10</f>
        <v>184.81207232646904</v>
      </c>
      <c r="N74" s="17">
        <f>Adjust!D251*Input!$D215*10</f>
        <v>0</v>
      </c>
      <c r="O74" s="29">
        <f>IF(E74&lt;&gt;0,$L74/E74,"")</f>
        <v>0.98511739148873279</v>
      </c>
      <c r="P74" s="29">
        <f>IF(E74&lt;&gt;0,$M74/E74,"")</f>
        <v>1.4882608511267168E-2</v>
      </c>
      <c r="Q74" s="29">
        <f>IF(E74&lt;&gt;0,$N74/E74,"")</f>
        <v>0</v>
      </c>
      <c r="R74" s="29">
        <f>IF(D74&lt;&gt;0,$F74/D74,"")</f>
        <v>3.2518440579478836E-2</v>
      </c>
      <c r="S74" s="29">
        <f>IF(D74&lt;&gt;0,$G74/D74,"")</f>
        <v>0</v>
      </c>
      <c r="T74" s="29">
        <f>IF(D74&lt;&gt;0,$H74/D74,"")</f>
        <v>0</v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915.20307932776791</v>
      </c>
      <c r="C76" s="33">
        <f>Input!E217</f>
        <v>13</v>
      </c>
      <c r="D76" s="17">
        <f>0.01*Input!F$58*(Adjust!$E253*Input!E217+Adjust!$F253*Input!F217)+10*(Adjust!$B253*Input!B217+Adjust!$C253*Input!C217+Adjust!$D253*Input!D217+Adjust!$G253*Input!G217)</f>
        <v>19938.854869327672</v>
      </c>
      <c r="E76" s="17">
        <f>10*(Adjust!$B253*Input!B217+Adjust!$C253*Input!C217+Adjust!$D253*Input!D217)</f>
        <v>12782.34706932767</v>
      </c>
      <c r="F76" s="17">
        <f>Adjust!E253*Input!$F$58*Input!$E217/100</f>
        <v>7156.5078000000003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2.1786262873998519</v>
      </c>
      <c r="J76" s="35">
        <f>IF(C76&lt;&gt;0,D76/C76,"")</f>
        <v>1533.7580668713595</v>
      </c>
      <c r="K76" s="6">
        <f>IF(B76&lt;&gt;0,0.1*E76/B76,0)</f>
        <v>1.3966678388709661</v>
      </c>
      <c r="L76" s="17">
        <f>Adjust!B253*Input!$B217*10</f>
        <v>12653.07063993002</v>
      </c>
      <c r="M76" s="17">
        <f>Adjust!C253*Input!$C217*10</f>
        <v>129.27642939765121</v>
      </c>
      <c r="N76" s="17">
        <f>Adjust!D253*Input!$D217*10</f>
        <v>0</v>
      </c>
      <c r="O76" s="29">
        <f>IF(E76&lt;&gt;0,$L76/E76,"")</f>
        <v>0.98988633083607469</v>
      </c>
      <c r="P76" s="29">
        <f>IF(E76&lt;&gt;0,$M76/E76,"")</f>
        <v>1.0113669163925381E-2</v>
      </c>
      <c r="Q76" s="29">
        <f>IF(E76&lt;&gt;0,$N76/E76,"")</f>
        <v>0</v>
      </c>
      <c r="R76" s="29">
        <f>IF(D76&lt;&gt;0,$F76/D76,"")</f>
        <v>0.35892270879653154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0</v>
      </c>
      <c r="C82" s="33">
        <f>Input!E223</f>
        <v>0</v>
      </c>
      <c r="D82" s="17">
        <f>0.01*Input!F$58*(Adjust!$E259*Input!E223+Adjust!$F259*Input!F223)+10*(Adjust!$B259*Input!B223+Adjust!$C259*Input!C223+Adjust!$D259*Input!D223+Adjust!$G259*Input!G223)</f>
        <v>0</v>
      </c>
      <c r="E82" s="17">
        <f>10*(Adjust!$B259*Input!B223+Adjust!$C259*Input!C223+Adjust!$D259*Input!D223)</f>
        <v>0</v>
      </c>
      <c r="F82" s="17">
        <f>Adjust!E259*Input!$F$58*Input!$E223/100</f>
        <v>0</v>
      </c>
      <c r="G82" s="17">
        <f>Adjust!F259*Input!$F$58*Input!$F223/100</f>
        <v>0</v>
      </c>
      <c r="H82" s="17">
        <f>Adjust!G259*Input!$G223*10</f>
        <v>0</v>
      </c>
      <c r="I82" s="6" t="str">
        <f>IF(B82&lt;&gt;0,0.1*D82/B82,"")</f>
        <v/>
      </c>
      <c r="J82" s="35" t="str">
        <f>IF(C82&lt;&gt;0,D82/C82,"")</f>
        <v/>
      </c>
      <c r="K82" s="6">
        <f>IF(B82&lt;&gt;0,0.1*E82/B82,0)</f>
        <v>0</v>
      </c>
      <c r="L82" s="17">
        <f>Adjust!B259*Input!$B223*10</f>
        <v>0</v>
      </c>
      <c r="M82" s="17">
        <f>Adjust!C259*Input!$C223*10</f>
        <v>0</v>
      </c>
      <c r="N82" s="17">
        <f>Adjust!D259*Input!$D223*10</f>
        <v>0</v>
      </c>
      <c r="O82" s="29" t="str">
        <f>IF(E82&lt;&gt;0,$L82/E82,"")</f>
        <v/>
      </c>
      <c r="P82" s="29" t="str">
        <f>IF(E82&lt;&gt;0,$M82/E82,"")</f>
        <v/>
      </c>
      <c r="Q82" s="29" t="str">
        <f>IF(E82&lt;&gt;0,$N82/E82,"")</f>
        <v/>
      </c>
      <c r="R82" s="29" t="str">
        <f>IF(D82&lt;&gt;0,$F82/D82,"")</f>
        <v/>
      </c>
      <c r="S82" s="29" t="str">
        <f>IF(D82&lt;&gt;0,$G82/D82,"")</f>
        <v/>
      </c>
      <c r="T82" s="29" t="str">
        <f>IF(D82&lt;&gt;0,$H82/D82,"")</f>
        <v/>
      </c>
      <c r="U82" s="10"/>
    </row>
    <row r="83" spans="1:21" x14ac:dyDescent="0.25">
      <c r="A83" s="11" t="s">
        <v>255</v>
      </c>
      <c r="B83" s="17">
        <f>Input!B224+Input!C224+Input!D224</f>
        <v>0</v>
      </c>
      <c r="C83" s="33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6" t="str">
        <f>IF(B83&lt;&gt;0,0.1*D83/B83,"")</f>
        <v/>
      </c>
      <c r="J83" s="35" t="str">
        <f>IF(C83&lt;&gt;0,D83/C83,"")</f>
        <v/>
      </c>
      <c r="K83" s="6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29" t="str">
        <f>IF(E83&lt;&gt;0,$L83/E83,"")</f>
        <v/>
      </c>
      <c r="P83" s="29" t="str">
        <f>IF(E83&lt;&gt;0,$M83/E83,"")</f>
        <v/>
      </c>
      <c r="Q83" s="29" t="str">
        <f>IF(E83&lt;&gt;0,$N83/E83,"")</f>
        <v/>
      </c>
      <c r="R83" s="29" t="str">
        <f>IF(D83&lt;&gt;0,$F83/D83,"")</f>
        <v/>
      </c>
      <c r="S83" s="29" t="str">
        <f>IF(D83&lt;&gt;0,$G83/D83,"")</f>
        <v/>
      </c>
      <c r="T83" s="29" t="str">
        <f>IF(D83&lt;&gt;0,$H83/D83,"")</f>
        <v/>
      </c>
      <c r="U83" s="10"/>
    </row>
    <row r="84" spans="1:21" x14ac:dyDescent="0.25">
      <c r="A84" s="11" t="s">
        <v>256</v>
      </c>
      <c r="B84" s="17">
        <f>Input!B225+Input!C225+Input!D225</f>
        <v>0</v>
      </c>
      <c r="C84" s="33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6" t="str">
        <f>IF(B84&lt;&gt;0,0.1*D84/B84,"")</f>
        <v/>
      </c>
      <c r="J84" s="35" t="str">
        <f>IF(C84&lt;&gt;0,D84/C84,"")</f>
        <v/>
      </c>
      <c r="K84" s="6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29" t="str">
        <f>IF(E84&lt;&gt;0,$L84/E84,"")</f>
        <v/>
      </c>
      <c r="P84" s="29" t="str">
        <f>IF(E84&lt;&gt;0,$M84/E84,"")</f>
        <v/>
      </c>
      <c r="Q84" s="29" t="str">
        <f>IF(E84&lt;&gt;0,$N84/E84,"")</f>
        <v/>
      </c>
      <c r="R84" s="29" t="str">
        <f>IF(D84&lt;&gt;0,$F84/D84,"")</f>
        <v/>
      </c>
      <c r="S84" s="29" t="str">
        <f>IF(D84&lt;&gt;0,$G84/D84,"")</f>
        <v/>
      </c>
      <c r="T84" s="29" t="str">
        <f>IF(D84&lt;&gt;0,$H84/D84,"")</f>
        <v/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1265460.4248763882</v>
      </c>
      <c r="C86" s="33">
        <f>Input!E227</f>
        <v>3111</v>
      </c>
      <c r="D86" s="17">
        <f>0.01*Input!F$58*(Adjust!$E263*Input!E227+Adjust!$F263*Input!F227)+10*(Adjust!$B263*Input!B227+Adjust!$C263*Input!C227+Adjust!$D263*Input!D227+Adjust!$G263*Input!G227)</f>
        <v>27686271.504173432</v>
      </c>
      <c r="E86" s="17">
        <f>10*(Adjust!$B263*Input!B227+Adjust!$C263*Input!C227+Adjust!$D263*Input!D227)</f>
        <v>21170721.948373429</v>
      </c>
      <c r="F86" s="17">
        <f>Adjust!E263*Input!$F$58*Input!$E227/100</f>
        <v>113521.01220000001</v>
      </c>
      <c r="G86" s="17">
        <f>Adjust!F263*Input!$F$58*Input!$F227/100</f>
        <v>5884666.8035999993</v>
      </c>
      <c r="H86" s="17">
        <f>Adjust!G263*Input!$G227*10</f>
        <v>517361.74</v>
      </c>
      <c r="I86" s="6">
        <f>IF(B86&lt;&gt;0,0.1*D86/B86,"")</f>
        <v>2.1878417499210112</v>
      </c>
      <c r="J86" s="35">
        <f>IF(C86&lt;&gt;0,D86/C86,"")</f>
        <v>8899.4765362177532</v>
      </c>
      <c r="K86" s="6">
        <f>IF(B86&lt;&gt;0,0.1*E86/B86,0)</f>
        <v>1.6729659444262284</v>
      </c>
      <c r="L86" s="17">
        <f>Adjust!B263*Input!$B227*10</f>
        <v>12685260.426153861</v>
      </c>
      <c r="M86" s="17">
        <f>Adjust!C263*Input!$C227*10</f>
        <v>7942861.3270382546</v>
      </c>
      <c r="N86" s="17">
        <f>Adjust!D263*Input!$D227*10</f>
        <v>542600.19518131379</v>
      </c>
      <c r="O86" s="29">
        <f>IF(E86&lt;&gt;0,$L86/E86,"")</f>
        <v>0.59918884472092759</v>
      </c>
      <c r="P86" s="29">
        <f>IF(E86&lt;&gt;0,$M86/E86,"")</f>
        <v>0.37518141074298667</v>
      </c>
      <c r="Q86" s="29">
        <f>IF(E86&lt;&gt;0,$N86/E86,"")</f>
        <v>2.5629744536085713E-2</v>
      </c>
      <c r="R86" s="29">
        <f>IF(D86&lt;&gt;0,$F86/D86,"")</f>
        <v>4.1002636336527959E-3</v>
      </c>
      <c r="S86" s="29">
        <f>IF(D86&lt;&gt;0,$G86/D86,"")</f>
        <v>0.21254818666041558</v>
      </c>
      <c r="T86" s="29">
        <f>IF(D86&lt;&gt;0,$H86/D86,"")</f>
        <v>1.8686580456382971E-2</v>
      </c>
      <c r="U86" s="10"/>
    </row>
    <row r="87" spans="1:21" x14ac:dyDescent="0.25">
      <c r="A87" s="11" t="s">
        <v>258</v>
      </c>
      <c r="B87" s="17">
        <f>Input!B228+Input!C228+Input!D228</f>
        <v>0</v>
      </c>
      <c r="C87" s="33">
        <f>Input!E228</f>
        <v>0</v>
      </c>
      <c r="D87" s="17">
        <f>0.01*Input!F$58*(Adjust!$E264*Input!E228+Adjust!$F264*Input!F228)+10*(Adjust!$B264*Input!B228+Adjust!$C264*Input!C228+Adjust!$D264*Input!D228+Adjust!$G264*Input!G228)</f>
        <v>0</v>
      </c>
      <c r="E87" s="17">
        <f>10*(Adjust!$B264*Input!B228+Adjust!$C264*Input!C228+Adjust!$D264*Input!D228)</f>
        <v>0</v>
      </c>
      <c r="F87" s="17">
        <f>Adjust!E264*Input!$F$58*Input!$E228/100</f>
        <v>0</v>
      </c>
      <c r="G87" s="17">
        <f>Adjust!F264*Input!$F$58*Input!$F228/100</f>
        <v>0</v>
      </c>
      <c r="H87" s="17">
        <f>Adjust!G264*Input!$G228*10</f>
        <v>0</v>
      </c>
      <c r="I87" s="6" t="str">
        <f>IF(B87&lt;&gt;0,0.1*D87/B87,"")</f>
        <v/>
      </c>
      <c r="J87" s="35" t="str">
        <f>IF(C87&lt;&gt;0,D87/C87,"")</f>
        <v/>
      </c>
      <c r="K87" s="6">
        <f>IF(B87&lt;&gt;0,0.1*E87/B87,0)</f>
        <v>0</v>
      </c>
      <c r="L87" s="17">
        <f>Adjust!B264*Input!$B228*10</f>
        <v>0</v>
      </c>
      <c r="M87" s="17">
        <f>Adjust!C264*Input!$C228*10</f>
        <v>0</v>
      </c>
      <c r="N87" s="17">
        <f>Adjust!D264*Input!$D228*10</f>
        <v>0</v>
      </c>
      <c r="O87" s="29" t="str">
        <f>IF(E87&lt;&gt;0,$L87/E87,"")</f>
        <v/>
      </c>
      <c r="P87" s="29" t="str">
        <f>IF(E87&lt;&gt;0,$M87/E87,"")</f>
        <v/>
      </c>
      <c r="Q87" s="29" t="str">
        <f>IF(E87&lt;&gt;0,$N87/E87,"")</f>
        <v/>
      </c>
      <c r="R87" s="29" t="str">
        <f>IF(D87&lt;&gt;0,$F87/D87,"")</f>
        <v/>
      </c>
      <c r="S87" s="29" t="str">
        <f>IF(D87&lt;&gt;0,$G87/D87,"")</f>
        <v/>
      </c>
      <c r="T87" s="29" t="str">
        <f>IF(D87&lt;&gt;0,$H87/D87,"")</f>
        <v/>
      </c>
      <c r="U87" s="10"/>
    </row>
    <row r="88" spans="1:21" x14ac:dyDescent="0.25">
      <c r="A88" s="11" t="s">
        <v>259</v>
      </c>
      <c r="B88" s="17">
        <f>Input!B229+Input!C229+Input!D229</f>
        <v>16895.741983736159</v>
      </c>
      <c r="C88" s="33">
        <f>Input!E229</f>
        <v>20</v>
      </c>
      <c r="D88" s="17">
        <f>0.01*Input!F$58*(Adjust!$E265*Input!E229+Adjust!$F265*Input!F229)+10*(Adjust!$B265*Input!B229+Adjust!$C265*Input!C229+Adjust!$D265*Input!D229+Adjust!$G265*Input!G229)</f>
        <v>138503.98639640762</v>
      </c>
      <c r="E88" s="17">
        <f>10*(Adjust!$B265*Input!B229+Adjust!$C265*Input!C229+Adjust!$D265*Input!D229)</f>
        <v>111560.39539640762</v>
      </c>
      <c r="F88" s="17">
        <f>Adjust!E265*Input!$F$58*Input!$E229/100</f>
        <v>263.52000000000004</v>
      </c>
      <c r="G88" s="17">
        <f>Adjust!F265*Input!$F$58*Input!$F229/100</f>
        <v>25820.751</v>
      </c>
      <c r="H88" s="17">
        <f>Adjust!G265*Input!$G229*10</f>
        <v>859.32</v>
      </c>
      <c r="I88" s="6">
        <f>IF(B88&lt;&gt;0,0.1*D88/B88,"")</f>
        <v>0.81975675604972875</v>
      </c>
      <c r="J88" s="35">
        <f>IF(C88&lt;&gt;0,D88/C88,"")</f>
        <v>6925.1993198203809</v>
      </c>
      <c r="K88" s="6">
        <f>IF(B88&lt;&gt;0,0.1*E88/B88,0)</f>
        <v>0.66028704453344311</v>
      </c>
      <c r="L88" s="17">
        <f>Adjust!B265*Input!$B229*10</f>
        <v>70763.100065254024</v>
      </c>
      <c r="M88" s="17">
        <f>Adjust!C265*Input!$C229*10</f>
        <v>38237.523516772941</v>
      </c>
      <c r="N88" s="17">
        <f>Adjust!D265*Input!$D229*10</f>
        <v>2559.7718143806633</v>
      </c>
      <c r="O88" s="29">
        <f>IF(E88&lt;&gt;0,$L88/E88,"")</f>
        <v>0.6343030590184936</v>
      </c>
      <c r="P88" s="29">
        <f>IF(E88&lt;&gt;0,$M88/E88,"")</f>
        <v>0.34275177477547947</v>
      </c>
      <c r="Q88" s="29">
        <f>IF(E88&lt;&gt;0,$N88/E88,"")</f>
        <v>2.2945166206027011E-2</v>
      </c>
      <c r="R88" s="29">
        <f>IF(D88&lt;&gt;0,$F88/D88,"")</f>
        <v>1.9026167178018132E-3</v>
      </c>
      <c r="S88" s="29">
        <f>IF(D88&lt;&gt;0,$G88/D88,"")</f>
        <v>0.18642604932755721</v>
      </c>
      <c r="T88" s="29">
        <f>IF(D88&lt;&gt;0,$H88/D88,"")</f>
        <v>6.2042979581870593E-3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14595.246619731966</v>
      </c>
      <c r="C90" s="33">
        <f>Input!E231</f>
        <v>18</v>
      </c>
      <c r="D90" s="17">
        <f>0.01*Input!F$58*(Adjust!$E267*Input!E231+Adjust!$F267*Input!F231)+10*(Adjust!$B267*Input!B231+Adjust!$C267*Input!C231+Adjust!$D267*Input!D231+Adjust!$G267*Input!G231)</f>
        <v>281339.9089012107</v>
      </c>
      <c r="E90" s="17">
        <f>10*(Adjust!$B267*Input!B231+Adjust!$C267*Input!C231+Adjust!$D267*Input!D231)</f>
        <v>199751.26210121065</v>
      </c>
      <c r="F90" s="17">
        <f>Adjust!E267*Input!$F$58*Input!$E231/100</f>
        <v>496.73519999999996</v>
      </c>
      <c r="G90" s="17">
        <f>Adjust!F267*Input!$F$58*Input!$F231/100</f>
        <v>74657.631599999993</v>
      </c>
      <c r="H90" s="17">
        <f>Adjust!G267*Input!$G231*10</f>
        <v>6434.28</v>
      </c>
      <c r="I90" s="6">
        <f>IF(B90&lt;&gt;0,0.1*D90/B90,"")</f>
        <v>1.9276132581470375</v>
      </c>
      <c r="J90" s="35">
        <f>IF(C90&lt;&gt;0,D90/C90,"")</f>
        <v>15629.99493895615</v>
      </c>
      <c r="K90" s="6">
        <f>IF(B90&lt;&gt;0,0.1*E90/B90,0)</f>
        <v>1.3686049116234733</v>
      </c>
      <c r="L90" s="17">
        <f>Adjust!B267*Input!$B231*10</f>
        <v>125883.72937446364</v>
      </c>
      <c r="M90" s="17">
        <f>Adjust!C267*Input!$C231*10</f>
        <v>69382.139903131538</v>
      </c>
      <c r="N90" s="17">
        <f>Adjust!D267*Input!$D231*10</f>
        <v>4485.392823615467</v>
      </c>
      <c r="O90" s="29">
        <f>IF(E90&lt;&gt;0,$L90/E90,"")</f>
        <v>0.63020242300486917</v>
      </c>
      <c r="P90" s="29">
        <f>IF(E90&lt;&gt;0,$M90/E90,"")</f>
        <v>0.34734268596499157</v>
      </c>
      <c r="Q90" s="29">
        <f>IF(E90&lt;&gt;0,$N90/E90,"")</f>
        <v>2.2454891030139239E-2</v>
      </c>
      <c r="R90" s="29">
        <f>IF(D90&lt;&gt;0,$F90/D90,"")</f>
        <v>1.7656051782344994E-3</v>
      </c>
      <c r="S90" s="29">
        <f>IF(D90&lt;&gt;0,$G90/D90,"")</f>
        <v>0.26536452610502254</v>
      </c>
      <c r="T90" s="29">
        <f>IF(D90&lt;&gt;0,$H90/D90,"")</f>
        <v>2.2870128966521148E-2</v>
      </c>
      <c r="U90" s="10"/>
    </row>
    <row r="91" spans="1:21" x14ac:dyDescent="0.25">
      <c r="A91" s="11" t="s">
        <v>261</v>
      </c>
      <c r="B91" s="17">
        <f>Input!B232+Input!C232+Input!D232</f>
        <v>4566.4167523611241</v>
      </c>
      <c r="C91" s="33">
        <f>Input!E232</f>
        <v>5</v>
      </c>
      <c r="D91" s="17">
        <f>0.01*Input!F$58*(Adjust!$E268*Input!E232+Adjust!$F268*Input!F232)+10*(Adjust!$B268*Input!B232+Adjust!$C268*Input!C232+Adjust!$D268*Input!D232+Adjust!$G268*Input!G232)</f>
        <v>42653.20434046851</v>
      </c>
      <c r="E91" s="17">
        <f>10*(Adjust!$B268*Input!B232+Adjust!$C268*Input!C232+Adjust!$D268*Input!D232)</f>
        <v>35361.464540468507</v>
      </c>
      <c r="F91" s="17">
        <f>Adjust!E268*Input!$F$58*Input!$E232/100</f>
        <v>75.396000000000001</v>
      </c>
      <c r="G91" s="17">
        <f>Adjust!F268*Input!$F$58*Input!$F232/100</f>
        <v>6990.3437999999996</v>
      </c>
      <c r="H91" s="17">
        <f>Adjust!G268*Input!$G232*10</f>
        <v>226</v>
      </c>
      <c r="I91" s="6">
        <f>IF(B91&lt;&gt;0,0.1*D91/B91,"")</f>
        <v>0.93406289118079566</v>
      </c>
      <c r="J91" s="35">
        <f>IF(C91&lt;&gt;0,D91/C91,"")</f>
        <v>8530.640868093702</v>
      </c>
      <c r="K91" s="6">
        <f>IF(B91&lt;&gt;0,0.1*E91/B91,0)</f>
        <v>0.77438101816231319</v>
      </c>
      <c r="L91" s="17">
        <f>Adjust!B268*Input!$B232*10</f>
        <v>22628.807592901947</v>
      </c>
      <c r="M91" s="17">
        <f>Adjust!C268*Input!$C232*10</f>
        <v>11988.93946095596</v>
      </c>
      <c r="N91" s="17">
        <f>Adjust!D268*Input!$D232*10</f>
        <v>743.71748661059814</v>
      </c>
      <c r="O91" s="29">
        <f>IF(E91&lt;&gt;0,$L91/E91,"")</f>
        <v>0.63992846130580927</v>
      </c>
      <c r="P91" s="29">
        <f>IF(E91&lt;&gt;0,$M91/E91,"")</f>
        <v>0.33903967544204883</v>
      </c>
      <c r="Q91" s="29">
        <f>IF(E91&lt;&gt;0,$N91/E91,"")</f>
        <v>2.1031863252141892E-2</v>
      </c>
      <c r="R91" s="29">
        <f>IF(D91&lt;&gt;0,$F91/D91,"")</f>
        <v>1.7676514851772995E-3</v>
      </c>
      <c r="S91" s="29">
        <f>IF(D91&lt;&gt;0,$G91/D91,"")</f>
        <v>0.16388789325653785</v>
      </c>
      <c r="T91" s="29">
        <f>IF(D91&lt;&gt;0,$H91/D91,"")</f>
        <v>5.2985468148186868E-3</v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2136453.6366452407</v>
      </c>
      <c r="C93" s="33">
        <f>Input!E234</f>
        <v>595</v>
      </c>
      <c r="D93" s="17">
        <f>0.01*Input!F$58*(Adjust!$E270*Input!E234+Adjust!$F270*Input!F234)+10*(Adjust!$B270*Input!B234+Adjust!$C270*Input!C234+Adjust!$D270*Input!D234+Adjust!$G270*Input!G234)</f>
        <v>32733392.420924939</v>
      </c>
      <c r="E93" s="17">
        <f>10*(Adjust!$B270*Input!B234+Adjust!$C270*Input!C234+Adjust!$D270*Input!D234)</f>
        <v>23692432.248924937</v>
      </c>
      <c r="F93" s="17">
        <f>Adjust!E270*Input!$F$58*Input!$E234/100</f>
        <v>165113.21399999998</v>
      </c>
      <c r="G93" s="17">
        <f>Adjust!F270*Input!$F$58*Input!$F234/100</f>
        <v>8415841.6979999989</v>
      </c>
      <c r="H93" s="17">
        <f>Adjust!G270*Input!$G234*10</f>
        <v>460005.26</v>
      </c>
      <c r="I93" s="6">
        <f>IF(B93&lt;&gt;0,0.1*D93/B93,"")</f>
        <v>1.5321368018228769</v>
      </c>
      <c r="J93" s="35">
        <f>IF(C93&lt;&gt;0,D93/C93,"")</f>
        <v>55014.104909117545</v>
      </c>
      <c r="K93" s="6">
        <f>IF(B93&lt;&gt;0,0.1*E93/B93,0)</f>
        <v>1.1089607489038658</v>
      </c>
      <c r="L93" s="17">
        <f>Adjust!B270*Input!$B234*10</f>
        <v>14584033.121142855</v>
      </c>
      <c r="M93" s="17">
        <f>Adjust!C270*Input!$C234*10</f>
        <v>8479604.2143817823</v>
      </c>
      <c r="N93" s="17">
        <f>Adjust!D270*Input!$D234*10</f>
        <v>628794.91340029845</v>
      </c>
      <c r="O93" s="29">
        <f>IF(E93&lt;&gt;0,$L93/E93,"")</f>
        <v>0.61555660338775964</v>
      </c>
      <c r="P93" s="29">
        <f>IF(E93&lt;&gt;0,$M93/E93,"")</f>
        <v>0.35790349109330266</v>
      </c>
      <c r="Q93" s="29">
        <f>IF(E93&lt;&gt;0,$N93/E93,"")</f>
        <v>2.6539905518937614E-2</v>
      </c>
      <c r="R93" s="29">
        <f>IF(D93&lt;&gt;0,$F93/D93,"")</f>
        <v>5.04418276837236E-3</v>
      </c>
      <c r="S93" s="29">
        <f>IF(D93&lt;&gt;0,$G93/D93,"")</f>
        <v>0.25710264276244527</v>
      </c>
      <c r="T93" s="29">
        <f>IF(D93&lt;&gt;0,$H93/D93,"")</f>
        <v>1.4053088481777403E-2</v>
      </c>
      <c r="U93" s="10"/>
    </row>
    <row r="94" spans="1:21" x14ac:dyDescent="0.25">
      <c r="A94" s="11" t="s">
        <v>263</v>
      </c>
      <c r="B94" s="17">
        <f>Input!B235+Input!C235+Input!D235</f>
        <v>7655.6172125942967</v>
      </c>
      <c r="C94" s="33">
        <f>Input!E235</f>
        <v>5</v>
      </c>
      <c r="D94" s="17">
        <f>0.01*Input!F$58*(Adjust!$E271*Input!E235+Adjust!$F271*Input!F235)+10*(Adjust!$B271*Input!B235+Adjust!$C271*Input!C235+Adjust!$D271*Input!D235+Adjust!$G271*Input!G235)</f>
        <v>102049.19289443835</v>
      </c>
      <c r="E94" s="17">
        <f>10*(Adjust!$B271*Input!B235+Adjust!$C271*Input!C235+Adjust!$D271*Input!D235)</f>
        <v>61709.066094438349</v>
      </c>
      <c r="F94" s="17">
        <f>Adjust!E271*Input!$F$58*Input!$E235/100</f>
        <v>909.51</v>
      </c>
      <c r="G94" s="17">
        <f>Adjust!F271*Input!$F$58*Input!$F235/100</f>
        <v>38761.156800000004</v>
      </c>
      <c r="H94" s="17">
        <f>Adjust!G271*Input!$G235*10</f>
        <v>669.46</v>
      </c>
      <c r="I94" s="6">
        <f>IF(B94&lt;&gt;0,0.1*D94/B94,"")</f>
        <v>1.3329975893590487</v>
      </c>
      <c r="J94" s="35">
        <f>IF(C94&lt;&gt;0,D94/C94,"")</f>
        <v>20409.838578887669</v>
      </c>
      <c r="K94" s="6">
        <f>IF(B94&lt;&gt;0,0.1*E94/B94,0)</f>
        <v>0.80606258621343341</v>
      </c>
      <c r="L94" s="17">
        <f>Adjust!B271*Input!$B235*10</f>
        <v>39071.20178868212</v>
      </c>
      <c r="M94" s="17">
        <f>Adjust!C271*Input!$C235*10</f>
        <v>21317.29139484567</v>
      </c>
      <c r="N94" s="17">
        <f>Adjust!D271*Input!$D235*10</f>
        <v>1320.5729109105569</v>
      </c>
      <c r="O94" s="29">
        <f>IF(E94&lt;&gt;0,$L94/E94,"")</f>
        <v>0.63315172731488623</v>
      </c>
      <c r="P94" s="29">
        <f>IF(E94&lt;&gt;0,$M94/E94,"")</f>
        <v>0.34544829056758214</v>
      </c>
      <c r="Q94" s="29">
        <f>IF(E94&lt;&gt;0,$N94/E94,"")</f>
        <v>2.1399982117531611E-2</v>
      </c>
      <c r="R94" s="29">
        <f>IF(D94&lt;&gt;0,$F94/D94,"")</f>
        <v>8.9124663723780216E-3</v>
      </c>
      <c r="S94" s="29">
        <f>IF(D94&lt;&gt;0,$G94/D94,"")</f>
        <v>0.37982815640781492</v>
      </c>
      <c r="T94" s="29">
        <f>IF(D94&lt;&gt;0,$H94/D94,"")</f>
        <v>6.5601694732902232E-3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7597.2957335261272</v>
      </c>
      <c r="C96" s="33">
        <f>Input!E237</f>
        <v>514</v>
      </c>
      <c r="D96" s="17">
        <f>0.01*Input!F$58*(Adjust!$E273*Input!E237+Adjust!$F273*Input!F237)+10*(Adjust!$B273*Input!B237+Adjust!$C273*Input!C237+Adjust!$D273*Input!D237+Adjust!$G273*Input!G237)</f>
        <v>169039.83007095635</v>
      </c>
      <c r="E96" s="17">
        <f>10*(Adjust!$B273*Input!B237+Adjust!$C273*Input!C237+Adjust!$D273*Input!D237)</f>
        <v>169039.83007095635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2.2250000000000001</v>
      </c>
      <c r="J96" s="35">
        <f>IF(C96&lt;&gt;0,D96/C96,"")</f>
        <v>328.87126472948705</v>
      </c>
      <c r="K96" s="6">
        <f>IF(B96&lt;&gt;0,0.1*E96/B96,0)</f>
        <v>2.2250000000000001</v>
      </c>
      <c r="L96" s="17">
        <f>Adjust!B273*Input!$B237*10</f>
        <v>169039.83007095635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38.57379559770618</v>
      </c>
      <c r="C97" s="33">
        <f>Input!E238</f>
        <v>0</v>
      </c>
      <c r="D97" s="17">
        <f>0.01*Input!F$58*(Adjust!$E274*Input!E238+Adjust!$F274*Input!F238)+10*(Adjust!$B274*Input!B238+Adjust!$C274*Input!C238+Adjust!$D274*Input!D238+Adjust!$G274*Input!G238)</f>
        <v>584.00726534927162</v>
      </c>
      <c r="E97" s="17">
        <f>10*(Adjust!$B274*Input!B238+Adjust!$C274*Input!C238+Adjust!$D274*Input!D238)</f>
        <v>584.00726534927162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>
        <f>IF(B97&lt;&gt;0,0.1*D97/B97,"")</f>
        <v>1.5140000000000002</v>
      </c>
      <c r="J97" s="35" t="str">
        <f>IF(C97&lt;&gt;0,D97/C97,"")</f>
        <v/>
      </c>
      <c r="K97" s="6">
        <f>IF(B97&lt;&gt;0,0.1*E97/B97,0)</f>
        <v>1.5140000000000002</v>
      </c>
      <c r="L97" s="17">
        <f>Adjust!B274*Input!$B238*10</f>
        <v>584.00726534927162</v>
      </c>
      <c r="M97" s="17">
        <f>Adjust!C274*Input!$C238*10</f>
        <v>0</v>
      </c>
      <c r="N97" s="17">
        <f>Adjust!D274*Input!$D238*10</f>
        <v>0</v>
      </c>
      <c r="O97" s="29">
        <f>IF(E97&lt;&gt;0,$L97/E97,"")</f>
        <v>1</v>
      </c>
      <c r="P97" s="29">
        <f>IF(E97&lt;&gt;0,$M97/E97,"")</f>
        <v>0</v>
      </c>
      <c r="Q97" s="29">
        <f>IF(E97&lt;&gt;0,$N97/E97,"")</f>
        <v>0</v>
      </c>
      <c r="R97" s="29">
        <f>IF(D97&lt;&gt;0,$F97/D97,"")</f>
        <v>0</v>
      </c>
      <c r="S97" s="29">
        <f>IF(D97&lt;&gt;0,$G97/D97,"")</f>
        <v>0</v>
      </c>
      <c r="T97" s="29">
        <f>IF(D97&lt;&gt;0,$H97/D97,"")</f>
        <v>0</v>
      </c>
      <c r="U97" s="10"/>
    </row>
    <row r="98" spans="1:21" x14ac:dyDescent="0.25">
      <c r="A98" s="11" t="s">
        <v>266</v>
      </c>
      <c r="B98" s="17">
        <f>Input!B239+Input!C239+Input!D239</f>
        <v>180.42533538088671</v>
      </c>
      <c r="C98" s="33">
        <f>Input!E239</f>
        <v>0</v>
      </c>
      <c r="D98" s="17">
        <f>0.01*Input!F$58*(Adjust!$E275*Input!E239+Adjust!$F275*Input!F239)+10*(Adjust!$B275*Input!B239+Adjust!$C275*Input!C239+Adjust!$D275*Input!D239+Adjust!$G275*Input!G239)</f>
        <v>1450.6196964623291</v>
      </c>
      <c r="E98" s="17">
        <f>10*(Adjust!$B275*Input!B239+Adjust!$C275*Input!C239+Adjust!$D275*Input!D239)</f>
        <v>1450.6196964623291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>
        <f>IF(B98&lt;&gt;0,0.1*D98/B98,"")</f>
        <v>0.80399999999999994</v>
      </c>
      <c r="J98" s="35" t="str">
        <f>IF(C98&lt;&gt;0,D98/C98,"")</f>
        <v/>
      </c>
      <c r="K98" s="6">
        <f>IF(B98&lt;&gt;0,0.1*E98/B98,0)</f>
        <v>0.80399999999999994</v>
      </c>
      <c r="L98" s="17">
        <f>Adjust!B275*Input!$B239*10</f>
        <v>1450.6196964623291</v>
      </c>
      <c r="M98" s="17">
        <f>Adjust!C275*Input!$C239*10</f>
        <v>0</v>
      </c>
      <c r="N98" s="17">
        <f>Adjust!D275*Input!$D239*10</f>
        <v>0</v>
      </c>
      <c r="O98" s="29">
        <f>IF(E98&lt;&gt;0,$L98/E98,"")</f>
        <v>1</v>
      </c>
      <c r="P98" s="29">
        <f>IF(E98&lt;&gt;0,$M98/E98,"")</f>
        <v>0</v>
      </c>
      <c r="Q98" s="29">
        <f>IF(E98&lt;&gt;0,$N98/E98,"")</f>
        <v>0</v>
      </c>
      <c r="R98" s="29">
        <f>IF(D98&lt;&gt;0,$F98/D98,"")</f>
        <v>0</v>
      </c>
      <c r="S98" s="29">
        <f>IF(D98&lt;&gt;0,$G98/D98,"")</f>
        <v>0</v>
      </c>
      <c r="T98" s="29">
        <f>IF(D98&lt;&gt;0,$H98/D98,"")</f>
        <v>0</v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5952.5744876907111</v>
      </c>
      <c r="C100" s="33">
        <f>Input!E241</f>
        <v>749</v>
      </c>
      <c r="D100" s="17">
        <f>0.01*Input!F$58*(Adjust!$E277*Input!E241+Adjust!$F277*Input!F241)+10*(Adjust!$B277*Input!B241+Adjust!$C277*Input!C241+Adjust!$D277*Input!D241+Adjust!$G277*Input!G241)</f>
        <v>151135.86624246716</v>
      </c>
      <c r="E100" s="17">
        <f>10*(Adjust!$B277*Input!B241+Adjust!$C277*Input!C241+Adjust!$D277*Input!D241)</f>
        <v>151135.86624246716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2.5390000000000001</v>
      </c>
      <c r="J100" s="35">
        <f>IF(C100&lt;&gt;0,D100/C100,"")</f>
        <v>201.78353303400155</v>
      </c>
      <c r="K100" s="6">
        <f>IF(B100&lt;&gt;0,0.1*E100/B100,0)</f>
        <v>2.5390000000000001</v>
      </c>
      <c r="L100" s="17">
        <f>Adjust!B277*Input!$B241*10</f>
        <v>151135.86624246716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5.4179338644077735</v>
      </c>
      <c r="C101" s="33">
        <f>Input!E242</f>
        <v>0</v>
      </c>
      <c r="D101" s="17">
        <f>0.01*Input!F$58*(Adjust!$E278*Input!E242+Adjust!$F278*Input!F242)+10*(Adjust!$B278*Input!B242+Adjust!$C278*Input!C242+Adjust!$D278*Input!D242+Adjust!$G278*Input!G242)</f>
        <v>93.567717838322267</v>
      </c>
      <c r="E101" s="17">
        <f>10*(Adjust!$B278*Input!B242+Adjust!$C278*Input!C242+Adjust!$D278*Input!D242)</f>
        <v>93.567717838322267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1.7270000000000005</v>
      </c>
      <c r="J101" s="35" t="str">
        <f>IF(C101&lt;&gt;0,D101/C101,"")</f>
        <v/>
      </c>
      <c r="K101" s="6">
        <f>IF(B101&lt;&gt;0,0.1*E101/B101,0)</f>
        <v>1.7270000000000005</v>
      </c>
      <c r="L101" s="17">
        <f>Adjust!B278*Input!$B242*10</f>
        <v>93.567717838322267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258.82704553611961</v>
      </c>
      <c r="C102" s="33">
        <f>Input!E243</f>
        <v>0</v>
      </c>
      <c r="D102" s="17">
        <f>0.01*Input!F$58*(Adjust!$E279*Input!E243+Adjust!$F279*Input!F243)+10*(Adjust!$B279*Input!B243+Adjust!$C279*Input!C243+Adjust!$D279*Input!D243+Adjust!$G279*Input!G243)</f>
        <v>2376.0322780215783</v>
      </c>
      <c r="E102" s="17">
        <f>10*(Adjust!$B279*Input!B243+Adjust!$C279*Input!C243+Adjust!$D279*Input!D243)</f>
        <v>2376.0322780215783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0.91800000000000015</v>
      </c>
      <c r="J102" s="35" t="str">
        <f>IF(C102&lt;&gt;0,D102/C102,"")</f>
        <v/>
      </c>
      <c r="K102" s="6">
        <f>IF(B102&lt;&gt;0,0.1*E102/B102,0)</f>
        <v>0.91800000000000015</v>
      </c>
      <c r="L102" s="17">
        <f>Adjust!B279*Input!$B243*10</f>
        <v>2376.0322780215783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378.27038018128798</v>
      </c>
      <c r="C104" s="33">
        <f>Input!E245</f>
        <v>84</v>
      </c>
      <c r="D104" s="17">
        <f>0.01*Input!F$58*(Adjust!$E281*Input!E245+Adjust!$F281*Input!F245)+10*(Adjust!$B281*Input!B245+Adjust!$C281*Input!C245+Adjust!$D281*Input!D245+Adjust!$G281*Input!G245)</f>
        <v>14344.01281647444</v>
      </c>
      <c r="E104" s="17">
        <f>10*(Adjust!$B281*Input!B245+Adjust!$C281*Input!C245+Adjust!$D281*Input!D245)</f>
        <v>14344.01281647444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3.7920000000000007</v>
      </c>
      <c r="J104" s="35">
        <f>IF(C104&lt;&gt;0,D104/C104,"")</f>
        <v>170.76205733898144</v>
      </c>
      <c r="K104" s="6">
        <f>IF(B104&lt;&gt;0,0.1*E104/B104,0)</f>
        <v>3.7920000000000007</v>
      </c>
      <c r="L104" s="17">
        <f>Adjust!B281*Input!$B245*10</f>
        <v>14344.01281647444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0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 t="str">
        <f>IF(B106&lt;&gt;0,0.1*D106/B106,"")</f>
        <v/>
      </c>
      <c r="J106" s="35" t="str">
        <f>IF(C106&lt;&gt;0,D106/C106,"")</f>
        <v/>
      </c>
      <c r="K106" s="6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29" t="str">
        <f>IF(E106&lt;&gt;0,$L106/E106,"")</f>
        <v/>
      </c>
      <c r="P106" s="29" t="str">
        <f>IF(E106&lt;&gt;0,$M106/E106,"")</f>
        <v/>
      </c>
      <c r="Q106" s="29" t="str">
        <f>IF(E106&lt;&gt;0,$N106/E106,"")</f>
        <v/>
      </c>
      <c r="R106" s="29" t="str">
        <f>IF(D106&lt;&gt;0,$F106/D106,"")</f>
        <v/>
      </c>
      <c r="S106" s="29" t="str">
        <f>IF(D106&lt;&gt;0,$G106/D106,"")</f>
        <v/>
      </c>
      <c r="T106" s="29" t="str">
        <f>IF(D106&lt;&gt;0,$H106/D106,"")</f>
        <v/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0</v>
      </c>
      <c r="C108" s="33">
        <f>Input!E249</f>
        <v>1</v>
      </c>
      <c r="D108" s="17">
        <f>0.01*Input!F$58*(Adjust!$E285*Input!E249+Adjust!$F285*Input!F249)+10*(Adjust!$B285*Input!B249+Adjust!$C285*Input!C249+Adjust!$D285*Input!D249+Adjust!$G285*Input!G249)</f>
        <v>0</v>
      </c>
      <c r="E108" s="17">
        <f>10*(Adjust!$B285*Input!B249+Adjust!$C285*Input!C249+Adjust!$D285*Input!D249)</f>
        <v>0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 t="str">
        <f>IF(B108&lt;&gt;0,0.1*D108/B108,"")</f>
        <v/>
      </c>
      <c r="J108" s="35">
        <f>IF(C108&lt;&gt;0,D108/C108,"")</f>
        <v>0</v>
      </c>
      <c r="K108" s="6">
        <f>IF(B108&lt;&gt;0,0.1*E108/B108,0)</f>
        <v>0</v>
      </c>
      <c r="L108" s="17">
        <f>Adjust!B285*Input!$B249*10</f>
        <v>0</v>
      </c>
      <c r="M108" s="17">
        <f>Adjust!C285*Input!$C249*10</f>
        <v>0</v>
      </c>
      <c r="N108" s="17">
        <f>Adjust!D285*Input!$D249*10</f>
        <v>0</v>
      </c>
      <c r="O108" s="29" t="str">
        <f>IF(E108&lt;&gt;0,$L108/E108,"")</f>
        <v/>
      </c>
      <c r="P108" s="29" t="str">
        <f>IF(E108&lt;&gt;0,$M108/E108,"")</f>
        <v/>
      </c>
      <c r="Q108" s="29" t="str">
        <f>IF(E108&lt;&gt;0,$N108/E108,"")</f>
        <v/>
      </c>
      <c r="R108" s="29" t="str">
        <f>IF(D108&lt;&gt;0,$F108/D108,"")</f>
        <v/>
      </c>
      <c r="S108" s="29" t="str">
        <f>IF(D108&lt;&gt;0,$G108/D108,"")</f>
        <v/>
      </c>
      <c r="T108" s="29" t="str">
        <f>IF(D108&lt;&gt;0,$H108/D108,"")</f>
        <v/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144605.38818021171</v>
      </c>
      <c r="C112" s="33">
        <f>Input!E253</f>
        <v>26</v>
      </c>
      <c r="D112" s="17">
        <f>0.01*Input!F$58*(Adjust!$E289*Input!E253+Adjust!$F289*Input!F253)+10*(Adjust!$B289*Input!B253+Adjust!$C289*Input!C253+Adjust!$D289*Input!D253+Adjust!$G289*Input!G253)</f>
        <v>3769358.6594800688</v>
      </c>
      <c r="E112" s="17">
        <f>10*(Adjust!$B289*Input!B253+Adjust!$C289*Input!C253+Adjust!$D289*Input!D253)</f>
        <v>3769358.6594800688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2.6066515964001131</v>
      </c>
      <c r="J112" s="35">
        <f>IF(C112&lt;&gt;0,D112/C112,"")</f>
        <v>144975.33305692574</v>
      </c>
      <c r="K112" s="6">
        <f>IF(B112&lt;&gt;0,0.1*E112/B112,0)</f>
        <v>2.6066515964001131</v>
      </c>
      <c r="L112" s="17">
        <f>Adjust!B289*Input!$B253*10</f>
        <v>2130071.1121657053</v>
      </c>
      <c r="M112" s="17">
        <f>Adjust!C289*Input!$C253*10</f>
        <v>790930.78371953638</v>
      </c>
      <c r="N112" s="17">
        <f>Adjust!D289*Input!$D253*10</f>
        <v>848356.76359482692</v>
      </c>
      <c r="O112" s="29">
        <f>IF(E112&lt;&gt;0,$L112/E112,"")</f>
        <v>0.5651017333700793</v>
      </c>
      <c r="P112" s="29">
        <f>IF(E112&lt;&gt;0,$M112/E112,"")</f>
        <v>0.20983165975206891</v>
      </c>
      <c r="Q112" s="29">
        <f>IF(E112&lt;&gt;0,$N112/E112,"")</f>
        <v>0.22506660687785174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602.29748729184382</v>
      </c>
      <c r="C116" s="33">
        <f>Input!E257</f>
        <v>130</v>
      </c>
      <c r="D116" s="17">
        <f>0.01*Input!F$58*(Adjust!$E293*Input!E257+Adjust!$F293*Input!F257)+10*(Adjust!$B293*Input!B257+Adjust!$C293*Input!C257+Adjust!$D293*Input!D257+Adjust!$G293*Input!G257)</f>
        <v>-4878.609647063935</v>
      </c>
      <c r="E116" s="17">
        <f>10*(Adjust!$B293*Input!B257+Adjust!$C293*Input!C257+Adjust!$D293*Input!D257)</f>
        <v>-4878.609647063935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-0.81</v>
      </c>
      <c r="J116" s="35">
        <f>IF(C116&lt;&gt;0,D116/C116,"")</f>
        <v>-37.527766515876422</v>
      </c>
      <c r="K116" s="6">
        <f>IF(B116&lt;&gt;0,0.1*E116/B116,0)</f>
        <v>-0.81</v>
      </c>
      <c r="L116" s="17">
        <f>Adjust!B293*Input!$B257*10</f>
        <v>-4878.609647063935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0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 t="str">
        <f>IF(B117&lt;&gt;0,0.1*D117/B117,"")</f>
        <v/>
      </c>
      <c r="J117" s="35" t="str">
        <f>IF(C117&lt;&gt;0,D117/C117,"")</f>
        <v/>
      </c>
      <c r="K117" s="6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29" t="str">
        <f>IF(E117&lt;&gt;0,$L117/E117,"")</f>
        <v/>
      </c>
      <c r="P117" s="29" t="str">
        <f>IF(E117&lt;&gt;0,$M117/E117,"")</f>
        <v/>
      </c>
      <c r="Q117" s="29" t="str">
        <f>IF(E117&lt;&gt;0,$N117/E117,"")</f>
        <v/>
      </c>
      <c r="R117" s="29" t="str">
        <f>IF(D117&lt;&gt;0,$F117/D117,"")</f>
        <v/>
      </c>
      <c r="S117" s="29" t="str">
        <f>IF(D117&lt;&gt;0,$G117/D117,"")</f>
        <v/>
      </c>
      <c r="T117" s="29" t="str">
        <f>IF(D117&lt;&gt;0,$H117/D117,"")</f>
        <v/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9529.9504738031992</v>
      </c>
      <c r="C123" s="33">
        <f>Input!E264</f>
        <v>146</v>
      </c>
      <c r="D123" s="17">
        <f>0.01*Input!F$58*(Adjust!$E300*Input!E264+Adjust!$F300*Input!F264)+10*(Adjust!$B300*Input!B264+Adjust!$C300*Input!C264+Adjust!$D300*Input!D264+Adjust!$G300*Input!G264)</f>
        <v>-76296.898837805915</v>
      </c>
      <c r="E123" s="17">
        <f>10*(Adjust!$B300*Input!B264+Adjust!$C300*Input!C264+Adjust!$D300*Input!D264)</f>
        <v>-77192.598837805912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895.7</v>
      </c>
      <c r="I123" s="6">
        <f>IF(B123&lt;&gt;0,0.1*D123/B123,"")</f>
        <v>-0.80060121033721865</v>
      </c>
      <c r="J123" s="35">
        <f>IF(C123&lt;&gt;0,D123/C123,"")</f>
        <v>-522.58149888908156</v>
      </c>
      <c r="K123" s="6">
        <f>IF(B123&lt;&gt;0,0.1*E123/B123,0)</f>
        <v>-0.81</v>
      </c>
      <c r="L123" s="17">
        <f>Adjust!B300*Input!$B264*10</f>
        <v>-77192.598837805912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-1.1739664568858875E-2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0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0</v>
      </c>
      <c r="E125" s="17">
        <f>10*(Adjust!$B302*Input!B266+Adjust!$C302*Input!C266+Adjust!$D302*Input!D266)</f>
        <v>0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6" t="str">
        <f>IF(B125&lt;&gt;0,0.1*D125/B125,"")</f>
        <v/>
      </c>
      <c r="J125" s="35" t="str">
        <f>IF(C125&lt;&gt;0,D125/C125,"")</f>
        <v/>
      </c>
      <c r="K125" s="6">
        <f>IF(B125&lt;&gt;0,0.1*E125/B125,0)</f>
        <v>0</v>
      </c>
      <c r="L125" s="17">
        <f>Adjust!B302*Input!$B266*10</f>
        <v>0</v>
      </c>
      <c r="M125" s="17">
        <f>Adjust!C302*Input!$C266*10</f>
        <v>0</v>
      </c>
      <c r="N125" s="17">
        <f>Adjust!D302*Input!$D266*10</f>
        <v>0</v>
      </c>
      <c r="O125" s="29" t="str">
        <f>IF(E125&lt;&gt;0,$L125/E125,"")</f>
        <v/>
      </c>
      <c r="P125" s="29" t="str">
        <f>IF(E125&lt;&gt;0,$M125/E125,"")</f>
        <v/>
      </c>
      <c r="Q125" s="29" t="str">
        <f>IF(E125&lt;&gt;0,$N125/E125,"")</f>
        <v/>
      </c>
      <c r="R125" s="29" t="str">
        <f>IF(D125&lt;&gt;0,$F125/D125,"")</f>
        <v/>
      </c>
      <c r="S125" s="29" t="str">
        <f>IF(D125&lt;&gt;0,$G125/D125,"")</f>
        <v/>
      </c>
      <c r="T125" s="29" t="str">
        <f>IF(D125&lt;&gt;0,$H125/D125,"")</f>
        <v/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1895.2778957976439</v>
      </c>
      <c r="C127" s="33">
        <f>Input!E268</f>
        <v>11</v>
      </c>
      <c r="D127" s="17">
        <f>0.01*Input!F$58*(Adjust!$E304*Input!E268+Adjust!$F304*Input!F268)+10*(Adjust!$B304*Input!B268+Adjust!$C304*Input!C268+Adjust!$D304*Input!D268+Adjust!$G304*Input!G268)</f>
        <v>-14861.418001330505</v>
      </c>
      <c r="E127" s="17">
        <f>10*(Adjust!$B304*Input!B268+Adjust!$C304*Input!C268+Adjust!$D304*Input!D268)</f>
        <v>-14943.568001330505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82.15</v>
      </c>
      <c r="I127" s="6">
        <f>IF(B127&lt;&gt;0,0.1*D127/B127,"")</f>
        <v>-0.78412870399018453</v>
      </c>
      <c r="J127" s="35">
        <f>IF(C127&lt;&gt;0,D127/C127,"")</f>
        <v>-1351.0380001209551</v>
      </c>
      <c r="K127" s="6">
        <f>IF(B127&lt;&gt;0,0.1*E127/B127,0)</f>
        <v>-0.78846316070400735</v>
      </c>
      <c r="L127" s="17">
        <f>Adjust!B304*Input!$B268*10</f>
        <v>-8479.184336387103</v>
      </c>
      <c r="M127" s="17">
        <f>Adjust!C304*Input!$C268*10</f>
        <v>-5584.4417042219584</v>
      </c>
      <c r="N127" s="17">
        <f>Adjust!D304*Input!$D268*10</f>
        <v>-879.94196072144291</v>
      </c>
      <c r="O127" s="29">
        <f>IF(E127&lt;&gt;0,$L127/E127,"")</f>
        <v>0.56741364148322249</v>
      </c>
      <c r="P127" s="29">
        <f>IF(E127&lt;&gt;0,$M127/E127,"")</f>
        <v>0.37370203044712924</v>
      </c>
      <c r="Q127" s="29">
        <f>IF(E127&lt;&gt;0,$N127/E127,"")</f>
        <v>5.8884328069648231E-2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-5.5277363164568365E-3</v>
      </c>
      <c r="U127" s="10"/>
    </row>
    <row r="128" spans="1:21" x14ac:dyDescent="0.25">
      <c r="A128" s="11" t="s">
        <v>288</v>
      </c>
      <c r="B128" s="17">
        <f>Input!B269+Input!C269+Input!D269</f>
        <v>0</v>
      </c>
      <c r="C128" s="33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6" t="str">
        <f>IF(B128&lt;&gt;0,0.1*D128/B128,"")</f>
        <v/>
      </c>
      <c r="J128" s="35" t="str">
        <f>IF(C128&lt;&gt;0,D128/C128,"")</f>
        <v/>
      </c>
      <c r="K128" s="6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29" t="str">
        <f>IF(E128&lt;&gt;0,$L128/E128,"")</f>
        <v/>
      </c>
      <c r="P128" s="29" t="str">
        <f>IF(E128&lt;&gt;0,$M128/E128,"")</f>
        <v/>
      </c>
      <c r="Q128" s="29" t="str">
        <f>IF(E128&lt;&gt;0,$N128/E128,"")</f>
        <v/>
      </c>
      <c r="R128" s="29" t="str">
        <f>IF(D128&lt;&gt;0,$F128/D128,"")</f>
        <v/>
      </c>
      <c r="S128" s="29" t="str">
        <f>IF(D128&lt;&gt;0,$G128/D128,"")</f>
        <v/>
      </c>
      <c r="T128" s="29" t="str">
        <f>IF(D128&lt;&gt;0,$H128/D128,"")</f>
        <v/>
      </c>
      <c r="U128" s="10"/>
    </row>
    <row r="129" spans="1:21" x14ac:dyDescent="0.25">
      <c r="A129" s="11" t="s">
        <v>289</v>
      </c>
      <c r="B129" s="17">
        <f>Input!B270+Input!C270+Input!D270</f>
        <v>0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6" t="str">
        <f>IF(B129&lt;&gt;0,0.1*D129/B129,"")</f>
        <v/>
      </c>
      <c r="J129" s="35" t="str">
        <f>IF(C129&lt;&gt;0,D129/C129,"")</f>
        <v/>
      </c>
      <c r="K129" s="6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29" t="str">
        <f>IF(E129&lt;&gt;0,$L129/E129,"")</f>
        <v/>
      </c>
      <c r="P129" s="29" t="str">
        <f>IF(E129&lt;&gt;0,$M129/E129,"")</f>
        <v/>
      </c>
      <c r="Q129" s="29" t="str">
        <f>IF(E129&lt;&gt;0,$N129/E129,"")</f>
        <v/>
      </c>
      <c r="R129" s="29" t="str">
        <f>IF(D129&lt;&gt;0,$F129/D129,"")</f>
        <v/>
      </c>
      <c r="S129" s="29" t="str">
        <f>IF(D129&lt;&gt;0,$G129/D129,"")</f>
        <v/>
      </c>
      <c r="T129" s="29" t="str">
        <f>IF(D129&lt;&gt;0,$H129/D129,"")</f>
        <v/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37.670999999999999</v>
      </c>
      <c r="C131" s="33">
        <f>Input!E272</f>
        <v>1</v>
      </c>
      <c r="D131" s="17">
        <f>0.01*Input!F$58*(Adjust!$E308*Input!E272+Adjust!$F308*Input!F272)+10*(Adjust!$B308*Input!B272+Adjust!$C308*Input!C272+Adjust!$D308*Input!D272+Adjust!$G308*Input!G272)</f>
        <v>-280.64895000000001</v>
      </c>
      <c r="E131" s="17">
        <f>10*(Adjust!$B308*Input!B272+Adjust!$C308*Input!C272+Adjust!$D308*Input!D272)</f>
        <v>-280.64895000000001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0</v>
      </c>
      <c r="I131" s="6">
        <f>IF(B131&lt;&gt;0,0.1*D131/B131,"")</f>
        <v>-0.74500000000000011</v>
      </c>
      <c r="J131" s="35">
        <f>IF(C131&lt;&gt;0,D131/C131,"")</f>
        <v>-280.64895000000001</v>
      </c>
      <c r="K131" s="6">
        <f>IF(B131&lt;&gt;0,0.1*E131/B131,0)</f>
        <v>-0.74500000000000011</v>
      </c>
      <c r="L131" s="17">
        <f>Adjust!B308*Input!$B272*10</f>
        <v>-280.64895000000001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0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0</v>
      </c>
      <c r="C134" s="33">
        <f>Input!E275</f>
        <v>0</v>
      </c>
      <c r="D134" s="17">
        <f>0.01*Input!F$58*(Adjust!$E311*Input!E275+Adjust!$F311*Input!F275)+10*(Adjust!$B311*Input!B275+Adjust!$C311*Input!C275+Adjust!$D311*Input!D275+Adjust!$G311*Input!G275)</f>
        <v>0</v>
      </c>
      <c r="E134" s="17">
        <f>10*(Adjust!$B311*Input!B275+Adjust!$C311*Input!C275+Adjust!$D311*Input!D275)</f>
        <v>0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0</v>
      </c>
      <c r="I134" s="6" t="str">
        <f>IF(B134&lt;&gt;0,0.1*D134/B134,"")</f>
        <v/>
      </c>
      <c r="J134" s="35" t="str">
        <f>IF(C134&lt;&gt;0,D134/C134,"")</f>
        <v/>
      </c>
      <c r="K134" s="6">
        <f>IF(B134&lt;&gt;0,0.1*E134/B134,0)</f>
        <v>0</v>
      </c>
      <c r="L134" s="17">
        <f>Adjust!B311*Input!$B275*10</f>
        <v>0</v>
      </c>
      <c r="M134" s="17">
        <f>Adjust!C311*Input!$C275*10</f>
        <v>0</v>
      </c>
      <c r="N134" s="17">
        <f>Adjust!D311*Input!$D275*10</f>
        <v>0</v>
      </c>
      <c r="O134" s="29" t="str">
        <f>IF(E134&lt;&gt;0,$L134/E134,"")</f>
        <v/>
      </c>
      <c r="P134" s="29" t="str">
        <f>IF(E134&lt;&gt;0,$M134/E134,"")</f>
        <v/>
      </c>
      <c r="Q134" s="29" t="str">
        <f>IF(E134&lt;&gt;0,$N134/E134,"")</f>
        <v/>
      </c>
      <c r="R134" s="29" t="str">
        <f>IF(D134&lt;&gt;0,$F134/D134,"")</f>
        <v/>
      </c>
      <c r="S134" s="29" t="str">
        <f>IF(D134&lt;&gt;0,$G134/D134,"")</f>
        <v/>
      </c>
      <c r="T134" s="29" t="str">
        <f>IF(D134&lt;&gt;0,$H134/D134,"")</f>
        <v/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44577.689286771631</v>
      </c>
      <c r="C137" s="33">
        <f>Input!E278</f>
        <v>27</v>
      </c>
      <c r="D137" s="17">
        <f>0.01*Input!F$58*(Adjust!$E314*Input!E278+Adjust!$F314*Input!F278)+10*(Adjust!$B314*Input!B278+Adjust!$C314*Input!C278+Adjust!$D314*Input!D278+Adjust!$G314*Input!G278)</f>
        <v>-218536.71361959362</v>
      </c>
      <c r="E137" s="17">
        <f>10*(Adjust!$B314*Input!B278+Adjust!$C314*Input!C278+Adjust!$D314*Input!D278)</f>
        <v>-223780.00021959361</v>
      </c>
      <c r="F137" s="17">
        <f>Adjust!E314*Input!$F$58*Input!$E278/100</f>
        <v>3619.7766000000001</v>
      </c>
      <c r="G137" s="17">
        <f>Adjust!F314*Input!$F$58*Input!$F278/100</f>
        <v>0</v>
      </c>
      <c r="H137" s="17">
        <f>Adjust!G314*Input!$G278*10</f>
        <v>1623.51</v>
      </c>
      <c r="I137" s="6">
        <f>IF(B137&lt;&gt;0,0.1*D137/B137,"")</f>
        <v>-0.49023786812665526</v>
      </c>
      <c r="J137" s="35">
        <f>IF(C137&lt;&gt;0,D137/C137,"")</f>
        <v>-8093.9523562812456</v>
      </c>
      <c r="K137" s="6">
        <f>IF(B137&lt;&gt;0,0.1*E137/B137,0)</f>
        <v>-0.50200000000000011</v>
      </c>
      <c r="L137" s="17">
        <f>Adjust!B314*Input!$B278*10</f>
        <v>-223780.00021959361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-1.656370016756515E-2</v>
      </c>
      <c r="S137" s="29">
        <f>IF(D137&lt;&gt;0,$G137/D137,"")</f>
        <v>0</v>
      </c>
      <c r="T137" s="29">
        <f>IF(D137&lt;&gt;0,$H137/D137,"")</f>
        <v>-7.4290034526008309E-3</v>
      </c>
      <c r="U137" s="10"/>
    </row>
    <row r="138" spans="1:21" x14ac:dyDescent="0.25">
      <c r="A138" s="11" t="s">
        <v>295</v>
      </c>
      <c r="B138" s="17">
        <f>Input!B279+Input!C279+Input!D279</f>
        <v>0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 t="str">
        <f>IF(B138&lt;&gt;0,0.1*D138/B138,"")</f>
        <v/>
      </c>
      <c r="J138" s="35" t="str">
        <f>IF(C138&lt;&gt;0,D138/C138,"")</f>
        <v/>
      </c>
      <c r="K138" s="6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29" t="str">
        <f>IF(E138&lt;&gt;0,$L138/E138,"")</f>
        <v/>
      </c>
      <c r="P138" s="29" t="str">
        <f>IF(E138&lt;&gt;0,$M138/E138,"")</f>
        <v/>
      </c>
      <c r="Q138" s="29" t="str">
        <f>IF(E138&lt;&gt;0,$N138/E138,"")</f>
        <v/>
      </c>
      <c r="R138" s="29" t="str">
        <f>IF(D138&lt;&gt;0,$F138/D138,"")</f>
        <v/>
      </c>
      <c r="S138" s="29" t="str">
        <f>IF(D138&lt;&gt;0,$G138/D138,"")</f>
        <v/>
      </c>
      <c r="T138" s="29" t="str">
        <f>IF(D138&lt;&gt;0,$H138/D138,"")</f>
        <v/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101365.43817601984</v>
      </c>
      <c r="C140" s="33">
        <f>Input!E281</f>
        <v>27</v>
      </c>
      <c r="D140" s="17">
        <f>0.01*Input!F$58*(Adjust!$E317*Input!E281+Adjust!$F317*Input!F281)+10*(Adjust!$B317*Input!B281+Adjust!$C317*Input!C281+Adjust!$D317*Input!D281+Adjust!$G317*Input!G281)</f>
        <v>-567738.29111452412</v>
      </c>
      <c r="E140" s="17">
        <f>10*(Adjust!$B317*Input!B281+Adjust!$C317*Input!C281+Adjust!$D317*Input!D281)</f>
        <v>-572760.44771452411</v>
      </c>
      <c r="F140" s="17">
        <f>Adjust!E317*Input!$F$58*Input!$E281/100</f>
        <v>3619.7766000000001</v>
      </c>
      <c r="G140" s="17">
        <f>Adjust!F317*Input!$F$58*Input!$F281/100</f>
        <v>0</v>
      </c>
      <c r="H140" s="17">
        <f>Adjust!G317*Input!$G281*10</f>
        <v>1402.38</v>
      </c>
      <c r="I140" s="6">
        <f>IF(B140&lt;&gt;0,0.1*D140/B140,"")</f>
        <v>-0.56009060023856805</v>
      </c>
      <c r="J140" s="35">
        <f>IF(C140&lt;&gt;0,D140/C140,"")</f>
        <v>-21027.344115352746</v>
      </c>
      <c r="K140" s="6">
        <f>IF(B140&lt;&gt;0,0.1*E140/B140,0)</f>
        <v>-0.56504510612377823</v>
      </c>
      <c r="L140" s="17">
        <f>Adjust!B317*Input!$B281*10</f>
        <v>-374620.88322343037</v>
      </c>
      <c r="M140" s="17">
        <f>Adjust!C317*Input!$C281*10</f>
        <v>-168305.06766654627</v>
      </c>
      <c r="N140" s="17">
        <f>Adjust!D317*Input!$D281*10</f>
        <v>-29834.496824547383</v>
      </c>
      <c r="O140" s="29">
        <f>IF(E140&lt;&gt;0,$L140/E140,"")</f>
        <v>0.65406206856334692</v>
      </c>
      <c r="P140" s="29">
        <f>IF(E140&lt;&gt;0,$M140/E140,"")</f>
        <v>0.29384897008536642</v>
      </c>
      <c r="Q140" s="29">
        <f>IF(E140&lt;&gt;0,$N140/E140,"")</f>
        <v>5.2088961351286475E-2</v>
      </c>
      <c r="R140" s="29">
        <f>IF(D140&lt;&gt;0,$F140/D140,"")</f>
        <v>-6.3757838015365059E-3</v>
      </c>
      <c r="S140" s="29">
        <f>IF(D140&lt;&gt;0,$G140/D140,"")</f>
        <v>0</v>
      </c>
      <c r="T140" s="29">
        <f>IF(D140&lt;&gt;0,$H140/D140,"")</f>
        <v>-2.4701169921919398E-3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8997160.8460162859</v>
      </c>
      <c r="C156" s="17">
        <f>SUM(C$45:C$141)</f>
        <v>1116538</v>
      </c>
      <c r="D156" s="17">
        <f>SUM(D$45:D$141)</f>
        <v>204605935.68389636</v>
      </c>
      <c r="E156" s="17">
        <f>SUM(E$45:E$141)</f>
        <v>171320492.73249638</v>
      </c>
      <c r="F156" s="17">
        <f>SUM($F$45:$F$141)</f>
        <v>17849144.766600002</v>
      </c>
      <c r="G156" s="17">
        <f>SUM($G$45:$G$141)</f>
        <v>14446738.384799998</v>
      </c>
      <c r="H156" s="17">
        <f>SUM($H$45:$H$141)</f>
        <v>989559.79999999993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WPD South Wales in April 15 (DCP179)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3248330.6199235553</v>
      </c>
      <c r="C36" s="33">
        <f>Loads!E$302</f>
        <v>966736.93418690085</v>
      </c>
      <c r="D36" s="33">
        <f>Multi!B$119</f>
        <v>3248330.6199235553</v>
      </c>
      <c r="E36" s="6">
        <f>IF(C36,D36/C36,"")</f>
        <v>3.3600977732951187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0.40989075784427054</v>
      </c>
      <c r="C39" s="36">
        <f>AggCap!$C$89</f>
        <v>0</v>
      </c>
      <c r="D39" s="17">
        <f>0.01*Input!$F$58*(C39*$C$36)+10*(B39*$B$36)</f>
        <v>13314606.995292153</v>
      </c>
      <c r="E39" s="6">
        <f t="shared" ref="E39:E61" si="0">IF($D$36&lt;&gt;0,0.1*D39/$D$36,"")</f>
        <v>0.40989075784427059</v>
      </c>
      <c r="F39" s="35">
        <f t="shared" ref="F39:F61" si="1">IF($C$36&lt;&gt;0,D39/$C$36,"")</f>
        <v>13.772730227267823</v>
      </c>
      <c r="G39" s="10"/>
    </row>
    <row r="40" spans="1:7" x14ac:dyDescent="0.25">
      <c r="A40" s="11" t="s">
        <v>457</v>
      </c>
      <c r="B40" s="7">
        <f>Standing!$D$79</f>
        <v>3.7927541519360966E-2</v>
      </c>
      <c r="C40" s="36">
        <f>AggCap!$D$89</f>
        <v>0</v>
      </c>
      <c r="D40" s="17">
        <f>0.01*Input!$F$58*(C40*$C$36)+10*(B40*$B$36)</f>
        <v>1232011.9445576218</v>
      </c>
      <c r="E40" s="6">
        <f t="shared" si="0"/>
        <v>3.7927541519360966E-2</v>
      </c>
      <c r="F40" s="35">
        <f t="shared" si="1"/>
        <v>1.2744024780576295</v>
      </c>
      <c r="G40" s="10"/>
    </row>
    <row r="41" spans="1:7" x14ac:dyDescent="0.25">
      <c r="A41" s="11" t="s">
        <v>458</v>
      </c>
      <c r="B41" s="7">
        <f>Standing!$E$79</f>
        <v>0.13203146962786821</v>
      </c>
      <c r="C41" s="36">
        <f>AggCap!$E$89</f>
        <v>0</v>
      </c>
      <c r="D41" s="17">
        <f>0.01*Input!$F$58*(C41*$C$36)+10*(B41*$B$36)</f>
        <v>4288818.6558571123</v>
      </c>
      <c r="E41" s="6">
        <f t="shared" si="0"/>
        <v>0.13203146962786821</v>
      </c>
      <c r="F41" s="35">
        <f t="shared" si="1"/>
        <v>4.4363864710148206</v>
      </c>
      <c r="G41" s="10"/>
    </row>
    <row r="42" spans="1:7" x14ac:dyDescent="0.25">
      <c r="A42" s="11" t="s">
        <v>459</v>
      </c>
      <c r="B42" s="7">
        <f>Standing!$F$79</f>
        <v>2.2824986871799163E-2</v>
      </c>
      <c r="C42" s="36">
        <f>AggCap!$F$89</f>
        <v>0</v>
      </c>
      <c r="D42" s="17">
        <f>0.01*Input!$F$58*(C42*$C$36)+10*(B42*$B$36)</f>
        <v>741431.03755018383</v>
      </c>
      <c r="E42" s="6">
        <f t="shared" si="0"/>
        <v>2.2824986871799163E-2</v>
      </c>
      <c r="F42" s="35">
        <f t="shared" si="1"/>
        <v>0.76694187563422678</v>
      </c>
      <c r="G42" s="10"/>
    </row>
    <row r="43" spans="1:7" x14ac:dyDescent="0.25">
      <c r="A43" s="11" t="s">
        <v>460</v>
      </c>
      <c r="B43" s="7">
        <f>Standing!$G$79</f>
        <v>7.3435840870697136E-3</v>
      </c>
      <c r="C43" s="36">
        <f>AggCap!$G$89</f>
        <v>0</v>
      </c>
      <c r="D43" s="17">
        <f>0.01*Input!$F$58*(C43*$C$36)+10*(B43*$B$36)</f>
        <v>238543.89050011919</v>
      </c>
      <c r="E43" s="6">
        <f t="shared" si="0"/>
        <v>7.3435840870697136E-3</v>
      </c>
      <c r="F43" s="35">
        <f t="shared" si="1"/>
        <v>0.24675160538968413</v>
      </c>
      <c r="G43" s="10"/>
    </row>
    <row r="44" spans="1:7" x14ac:dyDescent="0.25">
      <c r="A44" s="11" t="s">
        <v>461</v>
      </c>
      <c r="B44" s="7">
        <f>Standing!$H$79</f>
        <v>0.12930149281717629</v>
      </c>
      <c r="C44" s="36">
        <f>AggCap!$H$89</f>
        <v>0</v>
      </c>
      <c r="D44" s="17">
        <f>0.01*Input!$F$58*(C44*$C$36)+10*(B44*$B$36)</f>
        <v>4200139.9831985943</v>
      </c>
      <c r="E44" s="6">
        <f t="shared" si="0"/>
        <v>0.12930149281717632</v>
      </c>
      <c r="F44" s="35">
        <f t="shared" si="1"/>
        <v>4.344656580987289</v>
      </c>
      <c r="G44" s="10"/>
    </row>
    <row r="45" spans="1:7" x14ac:dyDescent="0.25">
      <c r="A45" s="11" t="s">
        <v>462</v>
      </c>
      <c r="B45" s="7">
        <f>Standing!$I$79</f>
        <v>9.1229573747512831E-3</v>
      </c>
      <c r="C45" s="36">
        <f>AggCap!$I$89</f>
        <v>0</v>
      </c>
      <c r="D45" s="17">
        <f>0.01*Input!$F$58*(C45*$C$36)+10*(B45*$B$36)</f>
        <v>296343.81784662005</v>
      </c>
      <c r="E45" s="6">
        <f t="shared" si="0"/>
        <v>9.1229573747512831E-3</v>
      </c>
      <c r="F45" s="35">
        <f t="shared" si="1"/>
        <v>0.30654028760768065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0.17898380309140846</v>
      </c>
      <c r="D46" s="17">
        <f>0.01*Input!$F$58*(C46*$C$36)+10*(B46*$B$36)</f>
        <v>633290.72623510263</v>
      </c>
      <c r="E46" s="6">
        <f t="shared" si="0"/>
        <v>1.9495882665108953E-2</v>
      </c>
      <c r="F46" s="35">
        <f t="shared" si="1"/>
        <v>0.65508071931455503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0.14500240914382781</v>
      </c>
      <c r="C49" s="36">
        <f>AggCap!$K$89</f>
        <v>0</v>
      </c>
      <c r="D49" s="17">
        <f>0.01*Input!$F$58*(C49*$C$36)+10*(B49*$B$36)</f>
        <v>4710157.655845792</v>
      </c>
      <c r="E49" s="6">
        <f t="shared" si="0"/>
        <v>0.14500240914382781</v>
      </c>
      <c r="F49" s="35">
        <f t="shared" si="1"/>
        <v>4.872222720866036</v>
      </c>
      <c r="G49" s="10"/>
    </row>
    <row r="50" spans="1:7" x14ac:dyDescent="0.25">
      <c r="A50" s="11" t="s">
        <v>1665</v>
      </c>
      <c r="B50" s="7">
        <f>Standing!$L$79</f>
        <v>0.20079954418624882</v>
      </c>
      <c r="C50" s="36">
        <f>AggCap!$L$89</f>
        <v>0</v>
      </c>
      <c r="D50" s="17">
        <f>0.01*Input!$F$58*(C50*$C$36)+10*(B50*$B$36)</f>
        <v>6522633.0784688499</v>
      </c>
      <c r="E50" s="6">
        <f t="shared" si="0"/>
        <v>0.20079954418624885</v>
      </c>
      <c r="F50" s="35">
        <f t="shared" si="1"/>
        <v>6.7470610129888948</v>
      </c>
      <c r="G50" s="10"/>
    </row>
    <row r="51" spans="1:7" x14ac:dyDescent="0.25">
      <c r="A51" s="11" t="s">
        <v>1666</v>
      </c>
      <c r="B51" s="7">
        <f>Standing!$M$79</f>
        <v>1.8580153134572956E-2</v>
      </c>
      <c r="C51" s="36">
        <f>AggCap!$M$89</f>
        <v>0</v>
      </c>
      <c r="D51" s="17">
        <f>0.01*Input!$F$58*(C51*$C$36)+10*(B51*$B$36)</f>
        <v>603544.80349901959</v>
      </c>
      <c r="E51" s="6">
        <f t="shared" si="0"/>
        <v>1.8580153134572956E-2</v>
      </c>
      <c r="F51" s="35">
        <f t="shared" si="1"/>
        <v>0.62431131174960908</v>
      </c>
      <c r="G51" s="10"/>
    </row>
    <row r="52" spans="1:7" x14ac:dyDescent="0.25">
      <c r="A52" s="11" t="s">
        <v>1667</v>
      </c>
      <c r="B52" s="7">
        <f>Standing!$N$79</f>
        <v>6.4680304232644134E-2</v>
      </c>
      <c r="C52" s="36">
        <f>AggCap!$N$89</f>
        <v>0</v>
      </c>
      <c r="D52" s="17">
        <f>0.01*Input!$F$58*(C52*$C$36)+10*(B52*$B$36)</f>
        <v>2101030.1274486906</v>
      </c>
      <c r="E52" s="6">
        <f t="shared" si="0"/>
        <v>6.4680304232644134E-2</v>
      </c>
      <c r="F52" s="35">
        <f t="shared" si="1"/>
        <v>2.1733214622815837</v>
      </c>
      <c r="G52" s="10"/>
    </row>
    <row r="53" spans="1:7" x14ac:dyDescent="0.25">
      <c r="A53" s="11" t="s">
        <v>1668</v>
      </c>
      <c r="B53" s="7">
        <f>Standing!$O$79</f>
        <v>4.4726521612919054E-2</v>
      </c>
      <c r="C53" s="36">
        <f>AggCap!$O$89</f>
        <v>0</v>
      </c>
      <c r="D53" s="17">
        <f>0.01*Input!$F$58*(C53*$C$36)+10*(B53*$B$36)</f>
        <v>1452865.2967791767</v>
      </c>
      <c r="E53" s="6">
        <f t="shared" si="0"/>
        <v>4.4726521612919068E-2</v>
      </c>
      <c r="F53" s="35">
        <f t="shared" si="1"/>
        <v>1.5028548567880533</v>
      </c>
      <c r="G53" s="10"/>
    </row>
    <row r="54" spans="1:7" x14ac:dyDescent="0.25">
      <c r="A54" s="11" t="s">
        <v>1669</v>
      </c>
      <c r="B54" s="7">
        <f>Standing!$P$79</f>
        <v>1.4390061831423166E-2</v>
      </c>
      <c r="C54" s="36">
        <f>AggCap!$P$89</f>
        <v>0</v>
      </c>
      <c r="D54" s="17">
        <f>0.01*Input!$F$58*(C54*$C$36)+10*(B54*$B$36)</f>
        <v>467436.78469605104</v>
      </c>
      <c r="E54" s="6">
        <f t="shared" si="0"/>
        <v>1.4390061831423166E-2</v>
      </c>
      <c r="F54" s="35">
        <f t="shared" si="1"/>
        <v>0.48352014717344055</v>
      </c>
      <c r="G54" s="10"/>
    </row>
    <row r="55" spans="1:7" x14ac:dyDescent="0.25">
      <c r="A55" s="11" t="s">
        <v>1670</v>
      </c>
      <c r="B55" s="7">
        <f>Standing!$Q$79</f>
        <v>0.25337171256888774</v>
      </c>
      <c r="C55" s="36">
        <f>AggCap!$Q$89</f>
        <v>0</v>
      </c>
      <c r="D55" s="17">
        <f>0.01*Input!$F$58*(C55*$C$36)+10*(B55*$B$36)</f>
        <v>8230350.9215998799</v>
      </c>
      <c r="E55" s="6">
        <f t="shared" si="0"/>
        <v>0.25337171256888774</v>
      </c>
      <c r="F55" s="35">
        <f t="shared" si="1"/>
        <v>8.5135372721869054</v>
      </c>
      <c r="G55" s="10"/>
    </row>
    <row r="56" spans="1:7" x14ac:dyDescent="0.25">
      <c r="A56" s="11" t="s">
        <v>1671</v>
      </c>
      <c r="B56" s="7">
        <f>Standing!$R$79</f>
        <v>8.9384093074702575E-2</v>
      </c>
      <c r="C56" s="36">
        <f>AggCap!$R$89</f>
        <v>0</v>
      </c>
      <c r="D56" s="17">
        <f>0.01*Input!$F$58*(C56*$C$36)+10*(B56*$B$36)</f>
        <v>2903490.8646865338</v>
      </c>
      <c r="E56" s="6">
        <f t="shared" si="0"/>
        <v>8.9384093074702575E-2</v>
      </c>
      <c r="F56" s="35">
        <f t="shared" si="1"/>
        <v>3.0033929210831176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1.7536314439727234</v>
      </c>
      <c r="D57" s="17">
        <f>0.01*Input!$F$58*(C57*$C$36)+10*(B57*$B$36)</f>
        <v>6204799.0461741751</v>
      </c>
      <c r="E57" s="6">
        <f t="shared" si="0"/>
        <v>0.19101500962116336</v>
      </c>
      <c r="F57" s="35">
        <f t="shared" si="1"/>
        <v>6.4182910849401678</v>
      </c>
      <c r="G57" s="10"/>
    </row>
    <row r="58" spans="1:7" x14ac:dyDescent="0.25">
      <c r="A58" s="11" t="s">
        <v>1673</v>
      </c>
      <c r="B58" s="9"/>
      <c r="C58" s="36">
        <f>Otex!$B$121</f>
        <v>2.036054453419911</v>
      </c>
      <c r="D58" s="17">
        <f>0.01*Input!$F$58*(C58*$C$36)+10*(B58*$B$36)</f>
        <v>7204084.2869005082</v>
      </c>
      <c r="E58" s="6">
        <f t="shared" si="0"/>
        <v>0.22177804939911092</v>
      </c>
      <c r="F58" s="35">
        <f t="shared" si="1"/>
        <v>7.451959299516874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1.0432334030591428</v>
      </c>
      <c r="C60" s="36">
        <f>Scaler!$E$422</f>
        <v>0</v>
      </c>
      <c r="D60" s="17">
        <f>0.01*Input!$F$58*(C60*$C$36)+10*(B60*$B$36)</f>
        <v>33887670.068840653</v>
      </c>
      <c r="E60" s="6">
        <f t="shared" si="0"/>
        <v>1.0432334030591428</v>
      </c>
      <c r="F60" s="35">
        <f t="shared" si="1"/>
        <v>35.053662346461145</v>
      </c>
      <c r="G60" s="10"/>
    </row>
    <row r="61" spans="1:7" x14ac:dyDescent="0.25">
      <c r="A61" s="11" t="s">
        <v>1676</v>
      </c>
      <c r="B61" s="7">
        <f>Adjust!$B$72</f>
        <v>3.8900701333499654E-4</v>
      </c>
      <c r="C61" s="36">
        <f>Adjust!$E$72</f>
        <v>1.3302995159576447E-3</v>
      </c>
      <c r="D61" s="17">
        <f>0.01*Input!$F$58*(C61*$C$36)+10*(B61*$B$36)</f>
        <v>17343.175740533195</v>
      </c>
      <c r="E61" s="6">
        <f t="shared" si="0"/>
        <v>5.3391042260782381E-4</v>
      </c>
      <c r="F61" s="35">
        <f t="shared" si="1"/>
        <v>1.7939912221436045E-2</v>
      </c>
      <c r="G61" s="10"/>
    </row>
    <row r="63" spans="1:7" x14ac:dyDescent="0.25">
      <c r="A63" s="11" t="s">
        <v>1677</v>
      </c>
      <c r="B63" s="6">
        <f>SUM($B$39:$B$61)</f>
        <v>2.6230000000000002</v>
      </c>
      <c r="C63" s="35">
        <f>SUM($C$39:$C$61)</f>
        <v>3.97</v>
      </c>
      <c r="D63" s="17">
        <f>SUM($D$39:$D$61)</f>
        <v>99250593.161717385</v>
      </c>
      <c r="E63" s="6">
        <f>SUM($E$39:$E$61)</f>
        <v>3.0554338450946563</v>
      </c>
      <c r="F63" s="35">
        <f>SUM($F$39:$F$61)</f>
        <v>102.66556459353097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175119.47708045674</v>
      </c>
      <c r="C68" s="33">
        <f>Loads!C$303</f>
        <v>185308.68817500453</v>
      </c>
      <c r="D68" s="33">
        <f>Loads!E$303</f>
        <v>58126.210234262464</v>
      </c>
      <c r="E68" s="33">
        <f>Multi!B$120</f>
        <v>360428.16525546124</v>
      </c>
      <c r="F68" s="6">
        <f>IF(D68,E68/D68,"")</f>
        <v>6.2007855630506432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0.43705069352019488</v>
      </c>
      <c r="C71" s="7">
        <f>Standing!$C$106</f>
        <v>4.7906890909214371E-2</v>
      </c>
      <c r="D71" s="36">
        <f>AggCap!$C$90</f>
        <v>0</v>
      </c>
      <c r="E71" s="6">
        <f t="shared" ref="E71:E93" si="2">IF(E$68&lt;&gt;0,(($B71*B$68+$C71*C$68))/E$68,0)</f>
        <v>0.23697829484357386</v>
      </c>
      <c r="F71" s="17">
        <f>0.01*Input!$F$58*(D71*$D$68)+10*(B71*$B$68+C71*$C$68)</f>
        <v>854136.52015837049</v>
      </c>
      <c r="G71" s="6">
        <f t="shared" ref="G71:G93" si="3">IF($E$68&lt;&gt;0,0.1*F71/$E$68,"")</f>
        <v>0.23697829484357386</v>
      </c>
      <c r="H71" s="35">
        <f t="shared" ref="H71:H93" si="4">IF($D$68&lt;&gt;0,F71/$D$68,"")</f>
        <v>14.694515894223914</v>
      </c>
      <c r="I71" s="10"/>
    </row>
    <row r="72" spans="1:9" x14ac:dyDescent="0.25">
      <c r="A72" s="11" t="s">
        <v>457</v>
      </c>
      <c r="B72" s="7">
        <f>Standing!$D$80</f>
        <v>4.0440673538802985E-2</v>
      </c>
      <c r="C72" s="7">
        <f>Standing!$D$106</f>
        <v>4.4328654873283376E-3</v>
      </c>
      <c r="D72" s="36">
        <f>AggCap!$D$90</f>
        <v>0</v>
      </c>
      <c r="E72" s="6">
        <f t="shared" si="2"/>
        <v>2.1927803798596053E-2</v>
      </c>
      <c r="F72" s="17">
        <f>0.01*Input!$F$58*(D72*$D$68)+10*(B72*$B$68+C72*$C$68)</f>
        <v>79033.980912097089</v>
      </c>
      <c r="G72" s="6">
        <f t="shared" si="3"/>
        <v>2.1927803798596053E-2</v>
      </c>
      <c r="H72" s="35">
        <f t="shared" si="4"/>
        <v>1.3596960922374146</v>
      </c>
      <c r="I72" s="10"/>
    </row>
    <row r="73" spans="1:9" x14ac:dyDescent="0.25">
      <c r="A73" s="11" t="s">
        <v>458</v>
      </c>
      <c r="B73" s="7">
        <f>Standing!$E$80</f>
        <v>0.14018286771049854</v>
      </c>
      <c r="C73" s="7">
        <f>Standing!$E$106</f>
        <v>1.2468363934637239E-2</v>
      </c>
      <c r="D73" s="36">
        <f>AggCap!$E$90</f>
        <v>0</v>
      </c>
      <c r="E73" s="6">
        <f t="shared" si="2"/>
        <v>7.4520387812868183E-2</v>
      </c>
      <c r="F73" s="17">
        <f>0.01*Input!$F$58*(D73*$D$68)+10*(B73*$B$68+C73*$C$68)</f>
        <v>268592.4665351751</v>
      </c>
      <c r="G73" s="6">
        <f t="shared" si="3"/>
        <v>7.4520387812868183E-2</v>
      </c>
      <c r="H73" s="35">
        <f t="shared" si="4"/>
        <v>4.6208494490296808</v>
      </c>
      <c r="I73" s="10"/>
    </row>
    <row r="74" spans="1:9" x14ac:dyDescent="0.25">
      <c r="A74" s="11" t="s">
        <v>459</v>
      </c>
      <c r="B74" s="7">
        <f>Standing!$F$80</f>
        <v>2.4234162689861675E-2</v>
      </c>
      <c r="C74" s="7">
        <f>Standing!$F$106</f>
        <v>2.1554728120729786E-3</v>
      </c>
      <c r="D74" s="36">
        <f>AggCap!$F$90</f>
        <v>0</v>
      </c>
      <c r="E74" s="6">
        <f t="shared" si="2"/>
        <v>1.2882738322190727E-2</v>
      </c>
      <c r="F74" s="17">
        <f>0.01*Input!$F$58*(D74*$D$68)+10*(B74*$B$68+C74*$C$68)</f>
        <v>46433.017369334229</v>
      </c>
      <c r="G74" s="6">
        <f t="shared" si="3"/>
        <v>1.2882738322190727E-2</v>
      </c>
      <c r="H74" s="35">
        <f t="shared" si="4"/>
        <v>0.7988309780079953</v>
      </c>
      <c r="I74" s="10"/>
    </row>
    <row r="75" spans="1:9" x14ac:dyDescent="0.25">
      <c r="A75" s="11" t="s">
        <v>460</v>
      </c>
      <c r="B75" s="7">
        <f>Standing!$G$80</f>
        <v>7.830180253532517E-3</v>
      </c>
      <c r="C75" s="7">
        <f>Standing!$G$106</f>
        <v>8.5829766836449032E-4</v>
      </c>
      <c r="D75" s="36">
        <f>AggCap!$G$90</f>
        <v>0</v>
      </c>
      <c r="E75" s="6">
        <f t="shared" si="2"/>
        <v>4.2456923013993965E-3</v>
      </c>
      <c r="F75" s="17">
        <f>0.01*Input!$F$58*(D75*$D$68)+10*(B75*$B$68+C75*$C$68)</f>
        <v>15302.670864326212</v>
      </c>
      <c r="G75" s="6">
        <f t="shared" si="3"/>
        <v>4.2456923013993965E-3</v>
      </c>
      <c r="H75" s="35">
        <f t="shared" si="4"/>
        <v>0.26326627527672636</v>
      </c>
      <c r="I75" s="10"/>
    </row>
    <row r="76" spans="1:9" x14ac:dyDescent="0.25">
      <c r="A76" s="11" t="s">
        <v>461</v>
      </c>
      <c r="B76" s="7">
        <f>Standing!$H$80</f>
        <v>0.13728434678071882</v>
      </c>
      <c r="C76" s="7">
        <f>Standing!$H$106</f>
        <v>1.2210559151393029E-2</v>
      </c>
      <c r="D76" s="36">
        <f>AggCap!$H$90</f>
        <v>0</v>
      </c>
      <c r="E76" s="6">
        <f t="shared" si="2"/>
        <v>7.2979551137897503E-2</v>
      </c>
      <c r="F76" s="17">
        <f>0.01*Input!$F$58*(D76*$D$68)+10*(B76*$B$68+C76*$C$68)</f>
        <v>263038.85717799503</v>
      </c>
      <c r="G76" s="6">
        <f t="shared" si="3"/>
        <v>7.2979551137897503E-2</v>
      </c>
      <c r="H76" s="35">
        <f t="shared" si="4"/>
        <v>4.5253054709379095</v>
      </c>
      <c r="I76" s="10"/>
    </row>
    <row r="77" spans="1:9" x14ac:dyDescent="0.25">
      <c r="A77" s="11" t="s">
        <v>462</v>
      </c>
      <c r="B77" s="7">
        <f>Standing!$I$80</f>
        <v>9.6861932264922668E-3</v>
      </c>
      <c r="C77" s="7">
        <f>Standing!$I$106</f>
        <v>8.6152455190556033E-4</v>
      </c>
      <c r="D77" s="36">
        <f>AggCap!$I$90</f>
        <v>0</v>
      </c>
      <c r="E77" s="6">
        <f t="shared" si="2"/>
        <v>5.1491233376624833E-3</v>
      </c>
      <c r="F77" s="17">
        <f>0.01*Input!$F$58*(D77*$D$68)+10*(B77*$B$68+C77*$C$68)</f>
        <v>18558.890772677656</v>
      </c>
      <c r="G77" s="6">
        <f t="shared" si="3"/>
        <v>5.1491233376624833E-3</v>
      </c>
      <c r="H77" s="35">
        <f t="shared" si="4"/>
        <v>0.31928609654544671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0.17898380309140846</v>
      </c>
      <c r="E78" s="6">
        <f t="shared" si="2"/>
        <v>0</v>
      </c>
      <c r="F78" s="17">
        <f>0.01*Input!$F$58*(D78*$D$68)+10*(B78*$B$68+C78*$C$68)</f>
        <v>38077.359611289707</v>
      </c>
      <c r="G78" s="6">
        <f t="shared" si="3"/>
        <v>1.0564479494631492E-2</v>
      </c>
      <c r="H78" s="35">
        <f t="shared" si="4"/>
        <v>0.65508071931455503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0.16014059571263686</v>
      </c>
      <c r="C81" s="7">
        <f>Standing!$K$106</f>
        <v>4.158328789598517E-3</v>
      </c>
      <c r="D81" s="36">
        <f>AggCap!$K$90</f>
        <v>0</v>
      </c>
      <c r="E81" s="6">
        <f t="shared" si="2"/>
        <v>7.9944673061629043E-2</v>
      </c>
      <c r="F81" s="17">
        <f>0.01*Input!$F$58*(D81*$D$68)+10*(B81*$B$68+C81*$C$68)</f>
        <v>288143.11833550653</v>
      </c>
      <c r="G81" s="6">
        <f t="shared" si="3"/>
        <v>7.9944673061629043E-2</v>
      </c>
      <c r="H81" s="35">
        <f t="shared" si="4"/>
        <v>4.9571977456335308</v>
      </c>
      <c r="I81" s="10"/>
    </row>
    <row r="82" spans="1:9" x14ac:dyDescent="0.25">
      <c r="A82" s="11" t="s">
        <v>1665</v>
      </c>
      <c r="B82" s="7">
        <f>Standing!$L$80</f>
        <v>0.21410480320827688</v>
      </c>
      <c r="C82" s="7">
        <f>Standing!$L$106</f>
        <v>2.34688918299675E-2</v>
      </c>
      <c r="D82" s="36">
        <f>AggCap!$L$90</f>
        <v>0</v>
      </c>
      <c r="E82" s="6">
        <f t="shared" si="2"/>
        <v>0.11609223354263347</v>
      </c>
      <c r="F82" s="17">
        <f>0.01*Input!$F$58*(D82*$D$68)+10*(B82*$B$68+C82*$C$68)</f>
        <v>418429.10736179899</v>
      </c>
      <c r="G82" s="6">
        <f t="shared" si="3"/>
        <v>0.11609223354263348</v>
      </c>
      <c r="H82" s="35">
        <f t="shared" si="4"/>
        <v>7.1986304573346533</v>
      </c>
      <c r="I82" s="10"/>
    </row>
    <row r="83" spans="1:9" x14ac:dyDescent="0.25">
      <c r="A83" s="11" t="s">
        <v>1666</v>
      </c>
      <c r="B83" s="7">
        <f>Standing!$M$80</f>
        <v>1.9811300103189284E-2</v>
      </c>
      <c r="C83" s="7">
        <f>Standing!$M$106</f>
        <v>2.1715965833820176E-3</v>
      </c>
      <c r="D83" s="36">
        <f>AggCap!$M$90</f>
        <v>0</v>
      </c>
      <c r="E83" s="6">
        <f t="shared" si="2"/>
        <v>1.0742113413146155E-2</v>
      </c>
      <c r="F83" s="17">
        <f>0.01*Input!$F$58*(D83*$D$68)+10*(B83*$B$68+C83*$C$68)</f>
        <v>38717.602284663495</v>
      </c>
      <c r="G83" s="6">
        <f t="shared" si="3"/>
        <v>1.0742113413146157E-2</v>
      </c>
      <c r="H83" s="35">
        <f t="shared" si="4"/>
        <v>0.66609541768889358</v>
      </c>
      <c r="I83" s="10"/>
    </row>
    <row r="84" spans="1:9" x14ac:dyDescent="0.25">
      <c r="A84" s="11" t="s">
        <v>1667</v>
      </c>
      <c r="B84" s="7">
        <f>Standing!$N$80</f>
        <v>6.8673556064135069E-2</v>
      </c>
      <c r="C84" s="7">
        <f>Standing!$N$106</f>
        <v>6.1080708625653552E-3</v>
      </c>
      <c r="D84" s="36">
        <f>AggCap!$N$90</f>
        <v>0</v>
      </c>
      <c r="E84" s="6">
        <f t="shared" si="2"/>
        <v>3.6506458413711175E-2</v>
      </c>
      <c r="F84" s="17">
        <f>0.01*Input!$F$58*(D84*$D$68)+10*(B84*$B$68+C84*$C$68)</f>
        <v>131579.55826028716</v>
      </c>
      <c r="G84" s="6">
        <f t="shared" si="3"/>
        <v>3.6506458413711175E-2</v>
      </c>
      <c r="H84" s="35">
        <f t="shared" si="4"/>
        <v>2.2636872028984896</v>
      </c>
      <c r="I84" s="10"/>
    </row>
    <row r="85" spans="1:9" x14ac:dyDescent="0.25">
      <c r="A85" s="11" t="s">
        <v>1668</v>
      </c>
      <c r="B85" s="7">
        <f>Standing!$O$80</f>
        <v>4.7487860887153108E-2</v>
      </c>
      <c r="C85" s="7">
        <f>Standing!$O$106</f>
        <v>4.2237396173206345E-3</v>
      </c>
      <c r="D85" s="36">
        <f>AggCap!$O$90</f>
        <v>0</v>
      </c>
      <c r="E85" s="6">
        <f t="shared" si="2"/>
        <v>2.5244267487967473E-2</v>
      </c>
      <c r="F85" s="17">
        <f>0.01*Input!$F$58*(D85*$D$68)+10*(B85*$B$68+C85*$C$68)</f>
        <v>90987.450139062072</v>
      </c>
      <c r="G85" s="6">
        <f t="shared" si="3"/>
        <v>2.5244267487967473E-2</v>
      </c>
      <c r="H85" s="35">
        <f t="shared" si="4"/>
        <v>1.5653428938917742</v>
      </c>
      <c r="I85" s="10"/>
    </row>
    <row r="86" spans="1:9" x14ac:dyDescent="0.25">
      <c r="A86" s="11" t="s">
        <v>1669</v>
      </c>
      <c r="B86" s="7">
        <f>Standing!$P$80</f>
        <v>1.5343567481976319E-2</v>
      </c>
      <c r="C86" s="7">
        <f>Standing!$P$106</f>
        <v>1.681870374341926E-3</v>
      </c>
      <c r="D86" s="36">
        <f>AggCap!$P$90</f>
        <v>0</v>
      </c>
      <c r="E86" s="6">
        <f t="shared" si="2"/>
        <v>8.31961260468299E-3</v>
      </c>
      <c r="F86" s="17">
        <f>0.01*Input!$F$58*(D86*$D$68)+10*(B86*$B$68+C86*$C$68)</f>
        <v>29986.22706742099</v>
      </c>
      <c r="G86" s="6">
        <f t="shared" si="3"/>
        <v>8.31961260468299E-3</v>
      </c>
      <c r="H86" s="35">
        <f t="shared" si="4"/>
        <v>0.5158813372929244</v>
      </c>
      <c r="I86" s="10"/>
    </row>
    <row r="87" spans="1:9" x14ac:dyDescent="0.25">
      <c r="A87" s="11" t="s">
        <v>1670</v>
      </c>
      <c r="B87" s="7">
        <f>Standing!$Q$80</f>
        <v>0.26901445060587198</v>
      </c>
      <c r="C87" s="7">
        <f>Standing!$Q$106</f>
        <v>2.3927104136273181E-2</v>
      </c>
      <c r="D87" s="36">
        <f>AggCap!$Q$90</f>
        <v>0</v>
      </c>
      <c r="E87" s="6">
        <f t="shared" si="2"/>
        <v>0.14300649939488927</v>
      </c>
      <c r="F87" s="17">
        <f>0.01*Input!$F$58*(D87*$D$68)+10*(B87*$B$68+C87*$C$68)</f>
        <v>515435.70196506166</v>
      </c>
      <c r="G87" s="6">
        <f t="shared" si="3"/>
        <v>0.14300649939488927</v>
      </c>
      <c r="H87" s="35">
        <f t="shared" si="4"/>
        <v>8.8675263687024</v>
      </c>
      <c r="I87" s="10"/>
    </row>
    <row r="88" spans="1:9" x14ac:dyDescent="0.25">
      <c r="A88" s="11" t="s">
        <v>1671</v>
      </c>
      <c r="B88" s="7">
        <f>Standing!$R$80</f>
        <v>9.4902514758263071E-2</v>
      </c>
      <c r="C88" s="7">
        <f>Standing!$R$106</f>
        <v>8.4409679416886946E-3</v>
      </c>
      <c r="D88" s="36">
        <f>AggCap!$R$90</f>
        <v>0</v>
      </c>
      <c r="E88" s="6">
        <f t="shared" si="2"/>
        <v>5.0449618556865646E-2</v>
      </c>
      <c r="F88" s="17">
        <f>0.01*Input!$F$58*(D88*$D$68)+10*(B88*$B$68+C88*$C$68)</f>
        <v>181834.63454288954</v>
      </c>
      <c r="G88" s="6">
        <f t="shared" si="3"/>
        <v>5.0449618556865646E-2</v>
      </c>
      <c r="H88" s="35">
        <f t="shared" si="4"/>
        <v>3.128272664088243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1.7536314439727234</v>
      </c>
      <c r="E89" s="6">
        <f t="shared" si="2"/>
        <v>0</v>
      </c>
      <c r="F89" s="17">
        <f>0.01*Input!$F$58*(D89*$D$68)+10*(B89*$B$68+C89*$C$68)</f>
        <v>373070.93694792473</v>
      </c>
      <c r="G89" s="6">
        <f t="shared" si="3"/>
        <v>0.10350770913907426</v>
      </c>
      <c r="H89" s="35">
        <f t="shared" si="4"/>
        <v>6.4182910849401678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2.036054453419911</v>
      </c>
      <c r="E90" s="6">
        <f t="shared" si="2"/>
        <v>0</v>
      </c>
      <c r="F90" s="17">
        <f>0.01*Input!$F$58*(D90*$D$68)+10*(B90*$B$68+C90*$C$68)</f>
        <v>433154.15290088509</v>
      </c>
      <c r="G90" s="6">
        <f t="shared" si="3"/>
        <v>0.12017766497073772</v>
      </c>
      <c r="H90" s="35">
        <f t="shared" si="4"/>
        <v>7.4519592995168749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1.1521465030798337</v>
      </c>
      <c r="C92" s="7">
        <f>Scaler!$C$423</f>
        <v>2.991748564610882E-2</v>
      </c>
      <c r="D92" s="36">
        <f>Scaler!$E$423</f>
        <v>0</v>
      </c>
      <c r="E92" s="6">
        <f t="shared" si="2"/>
        <v>0.57516943219756089</v>
      </c>
      <c r="F92" s="17">
        <f>0.01*Input!$F$58*(D92*$D$68)+10*(B92*$B$68+C92*$C$68)</f>
        <v>2073072.6315799227</v>
      </c>
      <c r="G92" s="6">
        <f t="shared" si="3"/>
        <v>0.57516943219756089</v>
      </c>
      <c r="H92" s="35">
        <f t="shared" si="4"/>
        <v>35.665023114786713</v>
      </c>
      <c r="I92" s="10"/>
    </row>
    <row r="93" spans="1:9" x14ac:dyDescent="0.25">
      <c r="A93" s="11" t="s">
        <v>1676</v>
      </c>
      <c r="B93" s="7">
        <f>Adjust!$B$73</f>
        <v>-3.3426962143812133E-4</v>
      </c>
      <c r="C93" s="7">
        <f>Adjust!$C$73</f>
        <v>7.9697038373183204E-6</v>
      </c>
      <c r="D93" s="36">
        <f>Adjust!$E$73</f>
        <v>1.3302995159576447E-3</v>
      </c>
      <c r="E93" s="6">
        <f t="shared" si="2"/>
        <v>-1.5831245015618186E-4</v>
      </c>
      <c r="F93" s="17">
        <f>0.01*Input!$F$58*(D93*$D$68)+10*(B93*$B$68+C93*$C$68)</f>
        <v>-287.59217368781742</v>
      </c>
      <c r="G93" s="6">
        <f t="shared" si="3"/>
        <v>-7.9791814683511281E-5</v>
      </c>
      <c r="H93" s="35">
        <f t="shared" si="4"/>
        <v>-4.9477193253912909E-3</v>
      </c>
      <c r="I93" s="10"/>
    </row>
    <row r="95" spans="1:9" x14ac:dyDescent="0.25">
      <c r="A95" s="11" t="s">
        <v>1677</v>
      </c>
      <c r="B95" s="6">
        <f>SUM($B$71:$B$93)</f>
        <v>2.8380000000000001</v>
      </c>
      <c r="C95" s="6">
        <f>SUM($C$71:$C$93)</f>
        <v>0.185</v>
      </c>
      <c r="D95" s="35">
        <f>SUM($D$71:$D$93)</f>
        <v>3.97</v>
      </c>
      <c r="E95" s="6">
        <f>SUM(E$71:E$93)</f>
        <v>1.4740001877771183</v>
      </c>
      <c r="F95" s="17">
        <f>SUM($F$71:$F$93)</f>
        <v>6157297.2926129997</v>
      </c>
      <c r="G95" s="6">
        <f>SUM($G$71:$G$93)</f>
        <v>1.7083285620170343</v>
      </c>
      <c r="H95" s="35">
        <f>SUM($H$71:$H$93)</f>
        <v>105.92979084302293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3613.1440975729997</v>
      </c>
      <c r="C100" s="33">
        <f>Multi!B$121</f>
        <v>3613.1440975729997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5.1688929945808454E-2</v>
      </c>
      <c r="C103" s="17">
        <f t="shared" ref="C103:C121" si="5">0+10*(B103*$B$100)</f>
        <v>1867.5955214356209</v>
      </c>
      <c r="D103" s="6">
        <f t="shared" ref="D103:D121" si="6">IF($C$100&lt;&gt;0,0.1*C103/$C$100,"")</f>
        <v>5.1688929945808461E-2</v>
      </c>
      <c r="E103" s="10"/>
    </row>
    <row r="104" spans="1:5" x14ac:dyDescent="0.25">
      <c r="A104" s="11" t="s">
        <v>457</v>
      </c>
      <c r="B104" s="7">
        <f>Standing!$D$81</f>
        <v>4.7828207860100523E-3</v>
      </c>
      <c r="C104" s="17">
        <f t="shared" si="5"/>
        <v>172.81020692721677</v>
      </c>
      <c r="D104" s="6">
        <f t="shared" si="6"/>
        <v>4.7828207860100532E-3</v>
      </c>
      <c r="E104" s="10"/>
    </row>
    <row r="105" spans="1:5" x14ac:dyDescent="0.25">
      <c r="A105" s="11" t="s">
        <v>458</v>
      </c>
      <c r="B105" s="7">
        <f>Standing!$E$81</f>
        <v>1.6253916781296982E-2</v>
      </c>
      <c r="C105" s="17">
        <f t="shared" si="5"/>
        <v>587.27743480785921</v>
      </c>
      <c r="D105" s="6">
        <f t="shared" si="6"/>
        <v>1.6253916781296982E-2</v>
      </c>
      <c r="E105" s="10"/>
    </row>
    <row r="106" spans="1:5" x14ac:dyDescent="0.25">
      <c r="A106" s="11" t="s">
        <v>459</v>
      </c>
      <c r="B106" s="7">
        <f>Standing!$F$81</f>
        <v>2.8099015953853544E-3</v>
      </c>
      <c r="C106" s="17">
        <f t="shared" si="5"/>
        <v>101.52579364127548</v>
      </c>
      <c r="D106" s="6">
        <f t="shared" si="6"/>
        <v>2.8099015953853544E-3</v>
      </c>
      <c r="E106" s="10"/>
    </row>
    <row r="107" spans="1:5" x14ac:dyDescent="0.25">
      <c r="A107" s="11" t="s">
        <v>460</v>
      </c>
      <c r="B107" s="7">
        <f>Standing!$G$81</f>
        <v>9.2605650691912991E-4</v>
      </c>
      <c r="C107" s="17">
        <f t="shared" si="5"/>
        <v>33.459756019939242</v>
      </c>
      <c r="D107" s="6">
        <f t="shared" si="6"/>
        <v>9.2605650691912991E-4</v>
      </c>
      <c r="E107" s="10"/>
    </row>
    <row r="108" spans="1:5" x14ac:dyDescent="0.25">
      <c r="A108" s="11" t="s">
        <v>461</v>
      </c>
      <c r="B108" s="7">
        <f>Standing!$H$81</f>
        <v>1.5917839208117485E-2</v>
      </c>
      <c r="C108" s="17">
        <f t="shared" si="5"/>
        <v>575.13446780925756</v>
      </c>
      <c r="D108" s="6">
        <f t="shared" si="6"/>
        <v>1.5917839208117485E-2</v>
      </c>
      <c r="E108" s="10"/>
    </row>
    <row r="109" spans="1:5" x14ac:dyDescent="0.25">
      <c r="A109" s="11" t="s">
        <v>462</v>
      </c>
      <c r="B109" s="7">
        <f>Standing!$I$81</f>
        <v>1.1230942924930403E-3</v>
      </c>
      <c r="C109" s="17">
        <f t="shared" si="5"/>
        <v>40.579015139391529</v>
      </c>
      <c r="D109" s="6">
        <f t="shared" si="6"/>
        <v>1.1230942924930403E-3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1.1505651859315354E-2</v>
      </c>
      <c r="C111" s="17">
        <f t="shared" si="5"/>
        <v>415.71578104215075</v>
      </c>
      <c r="D111" s="6">
        <f t="shared" si="6"/>
        <v>1.1505651859315354E-2</v>
      </c>
      <c r="E111" s="10"/>
    </row>
    <row r="112" spans="1:5" x14ac:dyDescent="0.25">
      <c r="A112" s="11" t="s">
        <v>1665</v>
      </c>
      <c r="B112" s="7">
        <f>Standing!$L$81</f>
        <v>2.5321657963648467E-2</v>
      </c>
      <c r="C112" s="17">
        <f t="shared" si="5"/>
        <v>914.90799012118805</v>
      </c>
      <c r="D112" s="6">
        <f t="shared" si="6"/>
        <v>2.5321657963648471E-2</v>
      </c>
      <c r="E112" s="10"/>
    </row>
    <row r="113" spans="1:6" x14ac:dyDescent="0.25">
      <c r="A113" s="11" t="s">
        <v>1666</v>
      </c>
      <c r="B113" s="7">
        <f>Standing!$M$81</f>
        <v>2.3430346144086857E-3</v>
      </c>
      <c r="C113" s="17">
        <f t="shared" si="5"/>
        <v>84.657216874599726</v>
      </c>
      <c r="D113" s="6">
        <f t="shared" si="6"/>
        <v>2.3430346144086862E-3</v>
      </c>
      <c r="E113" s="10"/>
    </row>
    <row r="114" spans="1:6" x14ac:dyDescent="0.25">
      <c r="A114" s="11" t="s">
        <v>1667</v>
      </c>
      <c r="B114" s="7">
        <f>Standing!$N$81</f>
        <v>7.962558360892975E-3</v>
      </c>
      <c r="C114" s="17">
        <f t="shared" si="5"/>
        <v>287.69870743240995</v>
      </c>
      <c r="D114" s="6">
        <f t="shared" si="6"/>
        <v>7.9625583608929767E-3</v>
      </c>
      <c r="E114" s="10"/>
    </row>
    <row r="115" spans="1:6" x14ac:dyDescent="0.25">
      <c r="A115" s="11" t="s">
        <v>1668</v>
      </c>
      <c r="B115" s="7">
        <f>Standing!$O$81</f>
        <v>5.5061203382971487E-3</v>
      </c>
      <c r="C115" s="17">
        <f t="shared" si="5"/>
        <v>198.94406200844992</v>
      </c>
      <c r="D115" s="6">
        <f t="shared" si="6"/>
        <v>5.5061203382971496E-3</v>
      </c>
      <c r="E115" s="10"/>
    </row>
    <row r="116" spans="1:6" x14ac:dyDescent="0.25">
      <c r="A116" s="11" t="s">
        <v>1669</v>
      </c>
      <c r="B116" s="7">
        <f>Standing!$P$81</f>
        <v>1.8146466678882226E-3</v>
      </c>
      <c r="C116" s="17">
        <f t="shared" si="5"/>
        <v>65.565798972608434</v>
      </c>
      <c r="D116" s="6">
        <f t="shared" si="6"/>
        <v>1.8146466678882229E-3</v>
      </c>
      <c r="E116" s="10"/>
    </row>
    <row r="117" spans="1:6" x14ac:dyDescent="0.25">
      <c r="A117" s="11" t="s">
        <v>1670</v>
      </c>
      <c r="B117" s="7">
        <f>Standing!$Q$81</f>
        <v>3.1191675306173706E-2</v>
      </c>
      <c r="C117" s="17">
        <f t="shared" si="5"/>
        <v>1127.0001752591502</v>
      </c>
      <c r="D117" s="6">
        <f t="shared" si="6"/>
        <v>3.119167530617371E-2</v>
      </c>
      <c r="E117" s="10"/>
    </row>
    <row r="118" spans="1:6" x14ac:dyDescent="0.25">
      <c r="A118" s="11" t="s">
        <v>1671</v>
      </c>
      <c r="B118" s="7">
        <f>Standing!$R$81</f>
        <v>1.1003752472821563E-2</v>
      </c>
      <c r="C118" s="17">
        <f t="shared" si="5"/>
        <v>397.58143298329526</v>
      </c>
      <c r="D118" s="6">
        <f t="shared" si="6"/>
        <v>1.1003752472821562E-2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8.2778489091870605E-2</v>
      </c>
      <c r="C120" s="17">
        <f t="shared" si="5"/>
        <v>2990.9060926830325</v>
      </c>
      <c r="D120" s="6">
        <f t="shared" si="6"/>
        <v>8.2778489091870605E-2</v>
      </c>
      <c r="E120" s="10"/>
    </row>
    <row r="121" spans="1:6" x14ac:dyDescent="0.25">
      <c r="A121" s="11" t="s">
        <v>1676</v>
      </c>
      <c r="B121" s="7">
        <f>Adjust!$B$74</f>
        <v>6.9854208652797567E-5</v>
      </c>
      <c r="C121" s="17">
        <f t="shared" si="5"/>
        <v>2.5239332168448829</v>
      </c>
      <c r="D121" s="6">
        <f t="shared" si="6"/>
        <v>6.9854208652797567E-5</v>
      </c>
      <c r="E121" s="10"/>
    </row>
    <row r="123" spans="1:6" x14ac:dyDescent="0.25">
      <c r="A123" s="11" t="s">
        <v>1677</v>
      </c>
      <c r="B123" s="6">
        <f>SUM($B$103:$B$121)</f>
        <v>0.27300000000000002</v>
      </c>
      <c r="C123" s="17">
        <f>SUM($C$103:$C$121)</f>
        <v>9863.8833863742911</v>
      </c>
      <c r="D123" s="6">
        <f>SUM($D$103:$D$121)</f>
        <v>0.27300000000000002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824218.88200266846</v>
      </c>
      <c r="C128" s="33">
        <f>Loads!E$305</f>
        <v>63829.490061687691</v>
      </c>
      <c r="D128" s="33">
        <f>Multi!B$122</f>
        <v>824218.88200266846</v>
      </c>
      <c r="E128" s="6">
        <f>IF(C128,D128/C128,"")</f>
        <v>12.912822602939585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0.32237731189299679</v>
      </c>
      <c r="C131" s="36">
        <f>AggCap!$C$91</f>
        <v>0</v>
      </c>
      <c r="D131" s="17">
        <f>0.01*Input!$F$58*(C131*$C$128)+10*(B131*$B$128)</f>
        <v>2657094.6759147141</v>
      </c>
      <c r="E131" s="6">
        <f t="shared" ref="E131:E153" si="7">IF($D$128&lt;&gt;0,0.1*D131/$D$128,"")</f>
        <v>0.3223773118929969</v>
      </c>
      <c r="F131" s="35">
        <f t="shared" ref="F131:F153" si="8">IF($C$128&lt;&gt;0,D131/$C$128,"")</f>
        <v>41.628010396867943</v>
      </c>
      <c r="G131" s="10"/>
    </row>
    <row r="132" spans="1:7" x14ac:dyDescent="0.25">
      <c r="A132" s="11" t="s">
        <v>457</v>
      </c>
      <c r="B132" s="7">
        <f>Standing!$D$82</f>
        <v>2.9829847703877727E-2</v>
      </c>
      <c r="C132" s="36">
        <f>AggCap!$D$91</f>
        <v>0</v>
      </c>
      <c r="D132" s="17">
        <f>0.01*Input!$F$58*(C132*$C$128)+10*(B132*$B$128)</f>
        <v>245863.23724799967</v>
      </c>
      <c r="E132" s="6">
        <f t="shared" si="7"/>
        <v>2.9829847703877727E-2</v>
      </c>
      <c r="F132" s="35">
        <f t="shared" si="8"/>
        <v>3.851875316728778</v>
      </c>
      <c r="G132" s="10"/>
    </row>
    <row r="133" spans="1:7" x14ac:dyDescent="0.25">
      <c r="A133" s="11" t="s">
        <v>458</v>
      </c>
      <c r="B133" s="7">
        <f>Standing!$E$82</f>
        <v>0.10384218099419866</v>
      </c>
      <c r="C133" s="36">
        <f>AggCap!$E$91</f>
        <v>0</v>
      </c>
      <c r="D133" s="17">
        <f>0.01*Input!$F$58*(C133*$C$128)+10*(B133*$B$128)</f>
        <v>855886.86323757167</v>
      </c>
      <c r="E133" s="6">
        <f t="shared" si="7"/>
        <v>0.10384218099419866</v>
      </c>
      <c r="F133" s="35">
        <f t="shared" si="8"/>
        <v>13.40895661880432</v>
      </c>
      <c r="G133" s="10"/>
    </row>
    <row r="134" spans="1:7" x14ac:dyDescent="0.25">
      <c r="A134" s="11" t="s">
        <v>459</v>
      </c>
      <c r="B134" s="7">
        <f>Standing!$F$82</f>
        <v>1.7951753658517897E-2</v>
      </c>
      <c r="C134" s="36">
        <f>AggCap!$F$91</f>
        <v>0</v>
      </c>
      <c r="D134" s="17">
        <f>0.01*Input!$F$58*(C134*$C$128)+10*(B134*$B$128)</f>
        <v>147961.74330410935</v>
      </c>
      <c r="E134" s="6">
        <f t="shared" si="7"/>
        <v>1.7951753658517897E-2</v>
      </c>
      <c r="F134" s="35">
        <f t="shared" si="8"/>
        <v>2.3180781040411329</v>
      </c>
      <c r="G134" s="10"/>
    </row>
    <row r="135" spans="1:7" x14ac:dyDescent="0.25">
      <c r="A135" s="11" t="s">
        <v>460</v>
      </c>
      <c r="B135" s="7">
        <f>Standing!$G$82</f>
        <v>5.7756971884425053E-3</v>
      </c>
      <c r="C135" s="36">
        <f>AggCap!$G$91</f>
        <v>0</v>
      </c>
      <c r="D135" s="17">
        <f>0.01*Input!$F$58*(C135*$C$128)+10*(B135*$B$128)</f>
        <v>47604.386794440368</v>
      </c>
      <c r="E135" s="6">
        <f t="shared" si="7"/>
        <v>5.7756971884425053E-3</v>
      </c>
      <c r="F135" s="35">
        <f t="shared" si="8"/>
        <v>0.74580553202654987</v>
      </c>
      <c r="G135" s="10"/>
    </row>
    <row r="136" spans="1:7" x14ac:dyDescent="0.25">
      <c r="A136" s="11" t="s">
        <v>461</v>
      </c>
      <c r="B136" s="7">
        <f>Standing!$H$82</f>
        <v>0.10169506601558909</v>
      </c>
      <c r="C136" s="36">
        <f>AggCap!$H$91</f>
        <v>0</v>
      </c>
      <c r="D136" s="17">
        <f>0.01*Input!$F$58*(C136*$C$128)+10*(B136*$B$128)</f>
        <v>838189.936165564</v>
      </c>
      <c r="E136" s="6">
        <f t="shared" si="7"/>
        <v>0.10169506601558909</v>
      </c>
      <c r="F136" s="35">
        <f t="shared" si="8"/>
        <v>13.131703470535321</v>
      </c>
      <c r="G136" s="10"/>
    </row>
    <row r="137" spans="1:7" x14ac:dyDescent="0.25">
      <c r="A137" s="11" t="s">
        <v>462</v>
      </c>
      <c r="B137" s="7">
        <f>Standing!$I$82</f>
        <v>7.1751665991554121E-3</v>
      </c>
      <c r="C137" s="36">
        <f>AggCap!$I$91</f>
        <v>0</v>
      </c>
      <c r="D137" s="17">
        <f>0.01*Input!$F$58*(C137*$C$128)+10*(B137*$B$128)</f>
        <v>59139.077925387624</v>
      </c>
      <c r="E137" s="6">
        <f t="shared" si="7"/>
        <v>7.1751665991554121E-3</v>
      </c>
      <c r="F137" s="35">
        <f t="shared" si="8"/>
        <v>0.92651653441431159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0.17898380309140846</v>
      </c>
      <c r="D138" s="17">
        <f>0.01*Input!$F$58*(C138*$C$128)+10*(B138*$B$128)</f>
        <v>41813.468263091607</v>
      </c>
      <c r="E138" s="6">
        <f t="shared" si="7"/>
        <v>5.0731024459782078E-3</v>
      </c>
      <c r="F138" s="35">
        <f t="shared" si="8"/>
        <v>0.65508071931455492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0.11404376893893194</v>
      </c>
      <c r="C141" s="36">
        <f>AggCap!$K$91</f>
        <v>0</v>
      </c>
      <c r="D141" s="17">
        <f>0.01*Input!$F$58*(C141*$C$128)+10*(B141*$B$128)</f>
        <v>939970.27734217129</v>
      </c>
      <c r="E141" s="6">
        <f t="shared" si="7"/>
        <v>0.11404376893893194</v>
      </c>
      <c r="F141" s="35">
        <f t="shared" si="8"/>
        <v>14.726269572790597</v>
      </c>
      <c r="G141" s="10"/>
    </row>
    <row r="142" spans="1:7" x14ac:dyDescent="0.25">
      <c r="A142" s="11" t="s">
        <v>1665</v>
      </c>
      <c r="B142" s="7">
        <f>Standing!$L$82</f>
        <v>0.15792797482078369</v>
      </c>
      <c r="C142" s="36">
        <f>AggCap!$L$91</f>
        <v>0</v>
      </c>
      <c r="D142" s="17">
        <f>0.01*Input!$F$58*(C142*$C$128)+10*(B142*$B$128)</f>
        <v>1301672.1884373191</v>
      </c>
      <c r="E142" s="6">
        <f t="shared" si="7"/>
        <v>0.15792797482078369</v>
      </c>
      <c r="F142" s="35">
        <f t="shared" si="8"/>
        <v>20.392959229022896</v>
      </c>
      <c r="G142" s="10"/>
    </row>
    <row r="143" spans="1:7" x14ac:dyDescent="0.25">
      <c r="A143" s="11" t="s">
        <v>1666</v>
      </c>
      <c r="B143" s="7">
        <f>Standing!$M$82</f>
        <v>1.461321024554443E-2</v>
      </c>
      <c r="C143" s="36">
        <f>AggCap!$M$91</f>
        <v>0</v>
      </c>
      <c r="D143" s="17">
        <f>0.01*Input!$F$58*(C143*$C$128)+10*(B143*$B$128)</f>
        <v>120444.83811052571</v>
      </c>
      <c r="E143" s="6">
        <f t="shared" si="7"/>
        <v>1.4613210245544433E-2</v>
      </c>
      <c r="F143" s="35">
        <f t="shared" si="8"/>
        <v>1.8869779156017445</v>
      </c>
      <c r="G143" s="10"/>
    </row>
    <row r="144" spans="1:7" x14ac:dyDescent="0.25">
      <c r="A144" s="11" t="s">
        <v>1667</v>
      </c>
      <c r="B144" s="7">
        <f>Standing!$N$82</f>
        <v>5.087078010883845E-2</v>
      </c>
      <c r="C144" s="36">
        <f>AggCap!$N$91</f>
        <v>0</v>
      </c>
      <c r="D144" s="17">
        <f>0.01*Input!$F$58*(C144*$C$128)+10*(B144*$B$128)</f>
        <v>419286.57507910416</v>
      </c>
      <c r="E144" s="6">
        <f t="shared" si="7"/>
        <v>5.0870780108838463E-2</v>
      </c>
      <c r="F144" s="35">
        <f t="shared" si="8"/>
        <v>6.5688535921857865</v>
      </c>
      <c r="G144" s="10"/>
    </row>
    <row r="145" spans="1:7" x14ac:dyDescent="0.25">
      <c r="A145" s="11" t="s">
        <v>1668</v>
      </c>
      <c r="B145" s="7">
        <f>Standing!$O$82</f>
        <v>3.51772162020179E-2</v>
      </c>
      <c r="C145" s="36">
        <f>AggCap!$O$91</f>
        <v>0</v>
      </c>
      <c r="D145" s="17">
        <f>0.01*Input!$F$58*(C145*$C$128)+10*(B145*$B$128)</f>
        <v>289937.2580999335</v>
      </c>
      <c r="E145" s="6">
        <f t="shared" si="7"/>
        <v>3.5177216202017907E-2</v>
      </c>
      <c r="F145" s="35">
        <f t="shared" si="8"/>
        <v>4.5423715248190941</v>
      </c>
      <c r="G145" s="10"/>
    </row>
    <row r="146" spans="1:7" x14ac:dyDescent="0.25">
      <c r="A146" s="11" t="s">
        <v>1669</v>
      </c>
      <c r="B146" s="7">
        <f>Standing!$P$82</f>
        <v>1.1317721520695316E-2</v>
      </c>
      <c r="C146" s="36">
        <f>AggCap!$P$91</f>
        <v>0</v>
      </c>
      <c r="D146" s="17">
        <f>0.01*Input!$F$58*(C146*$C$128)+10*(B146*$B$128)</f>
        <v>93282.797786050345</v>
      </c>
      <c r="E146" s="6">
        <f t="shared" si="7"/>
        <v>1.1317721520695316E-2</v>
      </c>
      <c r="F146" s="35">
        <f t="shared" si="8"/>
        <v>1.4614373026621026</v>
      </c>
      <c r="G146" s="10"/>
    </row>
    <row r="147" spans="1:7" x14ac:dyDescent="0.25">
      <c r="A147" s="11" t="s">
        <v>1670</v>
      </c>
      <c r="B147" s="7">
        <f>Standing!$Q$82</f>
        <v>0.19927575834416875</v>
      </c>
      <c r="C147" s="36">
        <f>AggCap!$Q$91</f>
        <v>0</v>
      </c>
      <c r="D147" s="17">
        <f>0.01*Input!$F$58*(C147*$C$128)+10*(B147*$B$128)</f>
        <v>1642468.427526647</v>
      </c>
      <c r="E147" s="6">
        <f t="shared" si="7"/>
        <v>0.19927575834416875</v>
      </c>
      <c r="F147" s="35">
        <f t="shared" si="8"/>
        <v>25.73212516564509</v>
      </c>
      <c r="G147" s="10"/>
    </row>
    <row r="148" spans="1:7" x14ac:dyDescent="0.25">
      <c r="A148" s="11" t="s">
        <v>1671</v>
      </c>
      <c r="B148" s="7">
        <f>Standing!$R$82</f>
        <v>7.0300203407767159E-2</v>
      </c>
      <c r="C148" s="36">
        <f>AggCap!$R$91</f>
        <v>0</v>
      </c>
      <c r="D148" s="17">
        <f>0.01*Input!$F$58*(C148*$C$128)+10*(B148*$B$128)</f>
        <v>579427.55057310034</v>
      </c>
      <c r="E148" s="6">
        <f t="shared" si="7"/>
        <v>7.0300203407767173E-2</v>
      </c>
      <c r="F148" s="35">
        <f t="shared" si="8"/>
        <v>9.0777405555506636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1.7536314439727234</v>
      </c>
      <c r="D149" s="17">
        <f>0.01*Input!$F$58*(C149*$C$128)+10*(B149*$B$128)</f>
        <v>409676.24701920716</v>
      </c>
      <c r="E149" s="6">
        <f t="shared" si="7"/>
        <v>4.9704787886414969E-2</v>
      </c>
      <c r="F149" s="35">
        <f t="shared" si="8"/>
        <v>6.4182910849401678</v>
      </c>
      <c r="G149" s="10"/>
    </row>
    <row r="150" spans="1:7" x14ac:dyDescent="0.25">
      <c r="A150" s="11" t="s">
        <v>1673</v>
      </c>
      <c r="B150" s="9"/>
      <c r="C150" s="36">
        <f>Otex!$B$124</f>
        <v>4.976537749275975</v>
      </c>
      <c r="D150" s="17">
        <f>0.01*Input!$F$58*(C150*$C$128)+10*(B150*$B$128)</f>
        <v>1162598.5125210297</v>
      </c>
      <c r="E150" s="6">
        <f t="shared" si="7"/>
        <v>0.14105458366789342</v>
      </c>
      <c r="F150" s="35">
        <f t="shared" si="8"/>
        <v>18.214128162350072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0.82049856875027505</v>
      </c>
      <c r="C152" s="36">
        <f>Scaler!$E$425</f>
        <v>0</v>
      </c>
      <c r="D152" s="17">
        <f>0.01*Input!$F$58*(C152*$C$128)+10*(B152*$B$128)</f>
        <v>6762704.1302014133</v>
      </c>
      <c r="E152" s="6">
        <f t="shared" si="7"/>
        <v>0.82049856875027516</v>
      </c>
      <c r="F152" s="35">
        <f t="shared" si="8"/>
        <v>105.94952464238132</v>
      </c>
      <c r="G152" s="10"/>
    </row>
    <row r="153" spans="1:7" x14ac:dyDescent="0.25">
      <c r="A153" s="11" t="s">
        <v>1676</v>
      </c>
      <c r="B153" s="7">
        <f>Adjust!$B$75</f>
        <v>3.2777360819968848E-4</v>
      </c>
      <c r="C153" s="36">
        <f>Adjust!$E$75</f>
        <v>8.4700365989309745E-4</v>
      </c>
      <c r="D153" s="17">
        <f>0.01*Input!$F$58*(C153*$C$128)+10*(B153*$B$128)</f>
        <v>2899.4455197936554</v>
      </c>
      <c r="E153" s="6">
        <f t="shared" si="7"/>
        <v>3.5178101146489729E-4</v>
      </c>
      <c r="F153" s="35">
        <f t="shared" si="8"/>
        <v>4.5424857961288749E-2</v>
      </c>
      <c r="G153" s="10"/>
    </row>
    <row r="155" spans="1:7" x14ac:dyDescent="0.25">
      <c r="A155" s="11" t="s">
        <v>1677</v>
      </c>
      <c r="B155" s="6">
        <f>SUM($B$131:$B$153)</f>
        <v>2.0630000000000002</v>
      </c>
      <c r="C155" s="35">
        <f>SUM($C$131:$C$153)</f>
        <v>6.91</v>
      </c>
      <c r="D155" s="17">
        <f>SUM($D$131:$D$153)</f>
        <v>18617921.637069177</v>
      </c>
      <c r="E155" s="6">
        <f>SUM($E$131:$E$153)</f>
        <v>2.2588564814035528</v>
      </c>
      <c r="F155" s="35">
        <f>SUM($F$131:$F$153)</f>
        <v>291.68213029864376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207107.05689628102</v>
      </c>
      <c r="C160" s="33">
        <f>Loads!C$306</f>
        <v>92865.416258585727</v>
      </c>
      <c r="D160" s="33">
        <f>Loads!E$306</f>
        <v>13444.253795590716</v>
      </c>
      <c r="E160" s="33">
        <f>Multi!B$123</f>
        <v>299972.47315486672</v>
      </c>
      <c r="F160" s="6">
        <f>IF(D160,E160/D160,"")</f>
        <v>22.312318535168391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0.40245351122130918</v>
      </c>
      <c r="C163" s="7">
        <f>Standing!$C$107</f>
        <v>5.6440897944238143E-2</v>
      </c>
      <c r="D163" s="36">
        <f>AggCap!$C$92</f>
        <v>0</v>
      </c>
      <c r="E163" s="6">
        <f t="shared" ref="E163:E185" si="9">IF(E$160&lt;&gt;0,(($B163*B$160+$C163*C$160))/E$160,0)</f>
        <v>0.29533499789656442</v>
      </c>
      <c r="F163" s="17">
        <f>0.01*Input!$F$58*(D163*$D$160)+10*(B163*$B$160+C163*$C$160)</f>
        <v>885923.69728219789</v>
      </c>
      <c r="G163" s="6">
        <f t="shared" ref="G163:G185" si="10">IF($E$160&lt;&gt;0,0.1*F163/$E$160,"")</f>
        <v>0.29533499789656442</v>
      </c>
      <c r="H163" s="35">
        <f t="shared" ref="H163:H185" si="11">IF($D$160&lt;&gt;0,F163/$D$160,"")</f>
        <v>65.896085476514315</v>
      </c>
      <c r="I163" s="10"/>
    </row>
    <row r="164" spans="1:9" x14ac:dyDescent="0.25">
      <c r="A164" s="11" t="s">
        <v>457</v>
      </c>
      <c r="B164" s="7">
        <f>Standing!$D$83</f>
        <v>3.7239366744292575E-2</v>
      </c>
      <c r="C164" s="7">
        <f>Standing!$D$107</f>
        <v>5.2225244390199385E-3</v>
      </c>
      <c r="D164" s="36">
        <f>AggCap!$D$92</f>
        <v>0</v>
      </c>
      <c r="E164" s="6">
        <f t="shared" si="9"/>
        <v>2.7327599318787376E-2</v>
      </c>
      <c r="F164" s="17">
        <f>0.01*Input!$F$58*(D164*$D$160)+10*(B164*$B$160+C164*$C$160)</f>
        <v>81975.275530419007</v>
      </c>
      <c r="G164" s="6">
        <f t="shared" si="10"/>
        <v>2.7327599318787376E-2</v>
      </c>
      <c r="H164" s="35">
        <f t="shared" si="11"/>
        <v>6.097421008022347</v>
      </c>
      <c r="I164" s="10"/>
    </row>
    <row r="165" spans="1:9" x14ac:dyDescent="0.25">
      <c r="A165" s="11" t="s">
        <v>458</v>
      </c>
      <c r="B165" s="7">
        <f>Standing!$E$83</f>
        <v>0.13269413753479384</v>
      </c>
      <c r="C165" s="7">
        <f>Standing!$E$107</f>
        <v>1.5412618853932837E-2</v>
      </c>
      <c r="D165" s="36">
        <f>AggCap!$E$92</f>
        <v>0</v>
      </c>
      <c r="E165" s="6">
        <f t="shared" si="9"/>
        <v>9.6386149214431019E-2</v>
      </c>
      <c r="F165" s="17">
        <f>0.01*Input!$F$58*(D165*$D$160)+10*(B165*$B$160+C165*$C$160)</f>
        <v>289131.91557726887</v>
      </c>
      <c r="G165" s="6">
        <f t="shared" si="10"/>
        <v>9.6386149214431019E-2</v>
      </c>
      <c r="H165" s="35">
        <f t="shared" si="11"/>
        <v>21.505984636506554</v>
      </c>
      <c r="I165" s="10"/>
    </row>
    <row r="166" spans="1:9" x14ac:dyDescent="0.25">
      <c r="A166" s="11" t="s">
        <v>459</v>
      </c>
      <c r="B166" s="7">
        <f>Standing!$F$83</f>
        <v>2.2939545819893672E-2</v>
      </c>
      <c r="C166" s="7">
        <f>Standing!$F$107</f>
        <v>2.6644619195150391E-3</v>
      </c>
      <c r="D166" s="36">
        <f>AggCap!$F$92</f>
        <v>0</v>
      </c>
      <c r="E166" s="6">
        <f t="shared" si="9"/>
        <v>1.666278953527835E-2</v>
      </c>
      <c r="F166" s="17">
        <f>0.01*Input!$F$58*(D166*$D$160)+10*(B166*$B$160+C166*$C$160)</f>
        <v>49983.781865564786</v>
      </c>
      <c r="G166" s="6">
        <f t="shared" si="10"/>
        <v>1.666278953527835E-2</v>
      </c>
      <c r="H166" s="35">
        <f t="shared" si="11"/>
        <v>3.71785467795601</v>
      </c>
      <c r="I166" s="10"/>
    </row>
    <row r="167" spans="1:9" x14ac:dyDescent="0.25">
      <c r="A167" s="11" t="s">
        <v>460</v>
      </c>
      <c r="B167" s="7">
        <f>Standing!$G$83</f>
        <v>7.2103387164269769E-3</v>
      </c>
      <c r="C167" s="7">
        <f>Standing!$G$107</f>
        <v>1.0111925484319053E-3</v>
      </c>
      <c r="D167" s="36">
        <f>AggCap!$G$92</f>
        <v>0</v>
      </c>
      <c r="E167" s="6">
        <f t="shared" si="9"/>
        <v>5.2912083266146107E-3</v>
      </c>
      <c r="F167" s="17">
        <f>0.01*Input!$F$58*(D167*$D$160)+10*(B167*$B$160+C167*$C$160)</f>
        <v>15872.168477122086</v>
      </c>
      <c r="G167" s="6">
        <f t="shared" si="10"/>
        <v>5.2912083266146107E-3</v>
      </c>
      <c r="H167" s="35">
        <f t="shared" si="11"/>
        <v>1.1805912561936052</v>
      </c>
      <c r="I167" s="10"/>
    </row>
    <row r="168" spans="1:9" x14ac:dyDescent="0.25">
      <c r="A168" s="11" t="s">
        <v>461</v>
      </c>
      <c r="B168" s="7">
        <f>Standing!$H$83</f>
        <v>0.12995045892994489</v>
      </c>
      <c r="C168" s="7">
        <f>Standing!$H$107</f>
        <v>1.5093936556584623E-2</v>
      </c>
      <c r="D168" s="36">
        <f>AggCap!$H$92</f>
        <v>0</v>
      </c>
      <c r="E168" s="6">
        <f t="shared" si="9"/>
        <v>9.4393200465402297E-2</v>
      </c>
      <c r="F168" s="17">
        <f>0.01*Input!$F$58*(D168*$D$160)+10*(B168*$B$160+C168*$C$160)</f>
        <v>283153.61792609841</v>
      </c>
      <c r="G168" s="6">
        <f t="shared" si="10"/>
        <v>9.4393200465402297E-2</v>
      </c>
      <c r="H168" s="35">
        <f t="shared" si="11"/>
        <v>21.06131156338061</v>
      </c>
      <c r="I168" s="10"/>
    </row>
    <row r="169" spans="1:9" x14ac:dyDescent="0.25">
      <c r="A169" s="11" t="s">
        <v>462</v>
      </c>
      <c r="B169" s="7">
        <f>Standing!$I$83</f>
        <v>9.1687456333046247E-3</v>
      </c>
      <c r="C169" s="7">
        <f>Standing!$I$107</f>
        <v>1.0649632639402101E-3</v>
      </c>
      <c r="D169" s="36">
        <f>AggCap!$I$92</f>
        <v>0</v>
      </c>
      <c r="E169" s="6">
        <f t="shared" si="9"/>
        <v>6.6599783618107181E-3</v>
      </c>
      <c r="F169" s="17">
        <f>0.01*Input!$F$58*(D169*$D$160)+10*(B169*$B$160+C169*$C$160)</f>
        <v>19978.101803502588</v>
      </c>
      <c r="G169" s="6">
        <f t="shared" si="10"/>
        <v>6.6599783618107181E-3</v>
      </c>
      <c r="H169" s="35">
        <f t="shared" si="11"/>
        <v>1.485995586460497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0.17898380309140846</v>
      </c>
      <c r="E170" s="6">
        <f t="shared" si="9"/>
        <v>0</v>
      </c>
      <c r="F170" s="17">
        <f>0.01*Input!$F$58*(D170*$D$160)+10*(B170*$B$160+C170*$C$160)</f>
        <v>8807.0714470630028</v>
      </c>
      <c r="G170" s="6">
        <f t="shared" si="10"/>
        <v>2.9359598747302987E-3</v>
      </c>
      <c r="H170" s="35">
        <f t="shared" si="11"/>
        <v>0.65508071931455503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0.14990735869272528</v>
      </c>
      <c r="C173" s="7">
        <f>Standing!$K$107</f>
        <v>6.7111224826573081E-3</v>
      </c>
      <c r="D173" s="36">
        <f>AggCap!$K$92</f>
        <v>0</v>
      </c>
      <c r="E173" s="6">
        <f t="shared" si="9"/>
        <v>0.10557669747420281</v>
      </c>
      <c r="F173" s="17">
        <f>0.01*Input!$F$58*(D173*$D$160)+10*(B173*$B$160+C173*$C$160)</f>
        <v>316701.03048859793</v>
      </c>
      <c r="G173" s="6">
        <f t="shared" si="10"/>
        <v>0.10557669747420283</v>
      </c>
      <c r="H173" s="35">
        <f t="shared" si="11"/>
        <v>23.556609039355216</v>
      </c>
      <c r="I173" s="10"/>
    </row>
    <row r="174" spans="1:9" x14ac:dyDescent="0.25">
      <c r="A174" s="11" t="s">
        <v>1665</v>
      </c>
      <c r="B174" s="7">
        <f>Standing!$L$83</f>
        <v>0.19715614480894753</v>
      </c>
      <c r="C174" s="7">
        <f>Standing!$L$107</f>
        <v>2.7649578244385437E-2</v>
      </c>
      <c r="D174" s="36">
        <f>AggCap!$L$92</f>
        <v>0</v>
      </c>
      <c r="E174" s="6">
        <f t="shared" si="9"/>
        <v>0.14468033695555504</v>
      </c>
      <c r="F174" s="17">
        <f>0.01*Input!$F$58*(D174*$D$160)+10*(B174*$B$160+C174*$C$160)</f>
        <v>434001.18493437307</v>
      </c>
      <c r="G174" s="6">
        <f t="shared" si="10"/>
        <v>0.14468033695555504</v>
      </c>
      <c r="H174" s="35">
        <f t="shared" si="11"/>
        <v>32.28153763927839</v>
      </c>
      <c r="I174" s="10"/>
    </row>
    <row r="175" spans="1:9" x14ac:dyDescent="0.25">
      <c r="A175" s="11" t="s">
        <v>1666</v>
      </c>
      <c r="B175" s="7">
        <f>Standing!$M$83</f>
        <v>1.8243026281845258E-2</v>
      </c>
      <c r="C175" s="7">
        <f>Standing!$M$107</f>
        <v>2.5584390640375756E-3</v>
      </c>
      <c r="D175" s="36">
        <f>AggCap!$M$92</f>
        <v>0</v>
      </c>
      <c r="E175" s="6">
        <f t="shared" si="9"/>
        <v>1.3387395011725926E-2</v>
      </c>
      <c r="F175" s="17">
        <f>0.01*Input!$F$58*(D175*$D$160)+10*(B175*$B$160+C175*$C$160)</f>
        <v>40158.499907685517</v>
      </c>
      <c r="G175" s="6">
        <f t="shared" si="10"/>
        <v>1.3387395011725926E-2</v>
      </c>
      <c r="H175" s="35">
        <f t="shared" si="11"/>
        <v>2.9870382185775322</v>
      </c>
      <c r="I175" s="10"/>
    </row>
    <row r="176" spans="1:9" x14ac:dyDescent="0.25">
      <c r="A176" s="11" t="s">
        <v>1667</v>
      </c>
      <c r="B176" s="7">
        <f>Standing!$N$83</f>
        <v>6.5004935640186348E-2</v>
      </c>
      <c r="C176" s="7">
        <f>Standing!$N$107</f>
        <v>7.5504186941485517E-3</v>
      </c>
      <c r="D176" s="36">
        <f>AggCap!$N$92</f>
        <v>0</v>
      </c>
      <c r="E176" s="6">
        <f t="shared" si="9"/>
        <v>4.7218178155358101E-2</v>
      </c>
      <c r="F176" s="17">
        <f>0.01*Input!$F$58*(D176*$D$160)+10*(B176*$B$160+C176*$C$160)</f>
        <v>141641.53679129871</v>
      </c>
      <c r="G176" s="6">
        <f t="shared" si="10"/>
        <v>4.7218178155358101E-2</v>
      </c>
      <c r="H176" s="35">
        <f t="shared" si="11"/>
        <v>10.535470316526798</v>
      </c>
      <c r="I176" s="10"/>
    </row>
    <row r="177" spans="1:9" x14ac:dyDescent="0.25">
      <c r="A177" s="11" t="s">
        <v>1668</v>
      </c>
      <c r="B177" s="7">
        <f>Standing!$O$83</f>
        <v>4.495100468914956E-2</v>
      </c>
      <c r="C177" s="7">
        <f>Standing!$O$107</f>
        <v>5.2211251773918556E-3</v>
      </c>
      <c r="D177" s="36">
        <f>AggCap!$O$92</f>
        <v>0</v>
      </c>
      <c r="E177" s="6">
        <f t="shared" si="9"/>
        <v>3.265143679893838E-2</v>
      </c>
      <c r="F177" s="17">
        <f>0.01*Input!$F$58*(D177*$D$160)+10*(B177*$B$160+C177*$C$160)</f>
        <v>97945.322486373698</v>
      </c>
      <c r="G177" s="6">
        <f t="shared" si="10"/>
        <v>3.265143679893838E-2</v>
      </c>
      <c r="H177" s="35">
        <f t="shared" si="11"/>
        <v>7.2852925848883201</v>
      </c>
      <c r="I177" s="10"/>
    </row>
    <row r="178" spans="1:9" x14ac:dyDescent="0.25">
      <c r="A178" s="11" t="s">
        <v>1669</v>
      </c>
      <c r="B178" s="7">
        <f>Standing!$P$83</f>
        <v>1.412896192440692E-2</v>
      </c>
      <c r="C178" s="7">
        <f>Standing!$P$107</f>
        <v>1.9814743213781003E-3</v>
      </c>
      <c r="D178" s="36">
        <f>AggCap!$P$92</f>
        <v>0</v>
      </c>
      <c r="E178" s="6">
        <f t="shared" si="9"/>
        <v>1.0368345222190758E-2</v>
      </c>
      <c r="F178" s="17">
        <f>0.01*Input!$F$58*(D178*$D$160)+10*(B178*$B$160+C178*$C$160)</f>
        <v>31102.181588240077</v>
      </c>
      <c r="G178" s="6">
        <f t="shared" si="10"/>
        <v>1.0368345222190758E-2</v>
      </c>
      <c r="H178" s="35">
        <f t="shared" si="11"/>
        <v>2.3134182128011149</v>
      </c>
      <c r="I178" s="10"/>
    </row>
    <row r="179" spans="1:9" x14ac:dyDescent="0.25">
      <c r="A179" s="11" t="s">
        <v>1670</v>
      </c>
      <c r="B179" s="7">
        <f>Standing!$Q$83</f>
        <v>0.25464338895721711</v>
      </c>
      <c r="C179" s="7">
        <f>Standing!$Q$107</f>
        <v>2.9577203413694533E-2</v>
      </c>
      <c r="D179" s="36">
        <f>AggCap!$Q$92</f>
        <v>0</v>
      </c>
      <c r="E179" s="6">
        <f t="shared" si="9"/>
        <v>0.18496744574011792</v>
      </c>
      <c r="F179" s="17">
        <f>0.01*Input!$F$58*(D179*$D$160)+10*(B179*$B$160+C179*$C$160)</f>
        <v>554851.42151801789</v>
      </c>
      <c r="G179" s="6">
        <f t="shared" si="10"/>
        <v>0.18496744574011792</v>
      </c>
      <c r="H179" s="35">
        <f t="shared" si="11"/>
        <v>41.270525679899869</v>
      </c>
      <c r="I179" s="10"/>
    </row>
    <row r="180" spans="1:9" x14ac:dyDescent="0.25">
      <c r="A180" s="11" t="s">
        <v>1671</v>
      </c>
      <c r="B180" s="7">
        <f>Standing!$R$83</f>
        <v>8.9832713165331021E-2</v>
      </c>
      <c r="C180" s="7">
        <f>Standing!$R$107</f>
        <v>1.0434201497928839E-2</v>
      </c>
      <c r="D180" s="36">
        <f>AggCap!$R$92</f>
        <v>0</v>
      </c>
      <c r="E180" s="6">
        <f t="shared" si="9"/>
        <v>6.5252538328759185E-2</v>
      </c>
      <c r="F180" s="17">
        <f>0.01*Input!$F$58*(D180*$D$160)+10*(B180*$B$160+C180*$C$160)</f>
        <v>195739.65302110626</v>
      </c>
      <c r="G180" s="6">
        <f t="shared" si="10"/>
        <v>6.5252538328759185E-2</v>
      </c>
      <c r="H180" s="35">
        <f t="shared" si="11"/>
        <v>14.559354204195595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1.7536314439727234</v>
      </c>
      <c r="E181" s="6">
        <f t="shared" si="9"/>
        <v>0</v>
      </c>
      <c r="F181" s="17">
        <f>0.01*Input!$F$58*(D181*$D$160)+10*(B181*$B$160+C181*$C$160)</f>
        <v>86289.134279912905</v>
      </c>
      <c r="G181" s="6">
        <f t="shared" si="10"/>
        <v>2.8765684188416994E-2</v>
      </c>
      <c r="H181" s="35">
        <f t="shared" si="11"/>
        <v>6.4182910849401678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4.976537749275975</v>
      </c>
      <c r="E182" s="6">
        <f t="shared" si="9"/>
        <v>0</v>
      </c>
      <c r="F182" s="17">
        <f>0.01*Input!$F$58*(D182*$D$160)+10*(B182*$B$160+C182*$C$160)</f>
        <v>244875.36168005067</v>
      </c>
      <c r="G182" s="6">
        <f t="shared" si="10"/>
        <v>8.1632610854139587E-2</v>
      </c>
      <c r="H182" s="35">
        <f t="shared" si="11"/>
        <v>18.214128162350068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1.0785225216327119</v>
      </c>
      <c r="C184" s="7">
        <f>Scaler!$C$426</f>
        <v>4.8283798781472334E-2</v>
      </c>
      <c r="D184" s="36">
        <f>Scaler!$E$426</f>
        <v>0</v>
      </c>
      <c r="E184" s="6">
        <f t="shared" si="9"/>
        <v>0.75958143068167416</v>
      </c>
      <c r="F184" s="17">
        <f>0.01*Input!$F$58*(D184*$D$160)+10*(B184*$B$160+C184*$C$160)</f>
        <v>2278535.2032409376</v>
      </c>
      <c r="G184" s="6">
        <f t="shared" si="10"/>
        <v>0.75958143068167416</v>
      </c>
      <c r="H184" s="35">
        <f t="shared" si="11"/>
        <v>169.48022834768443</v>
      </c>
      <c r="I184" s="10"/>
    </row>
    <row r="185" spans="1:9" x14ac:dyDescent="0.25">
      <c r="A185" s="11" t="s">
        <v>1676</v>
      </c>
      <c r="B185" s="7">
        <f>Adjust!$B$76</f>
        <v>-4.6160392486171986E-5</v>
      </c>
      <c r="C185" s="7">
        <f>Adjust!$C$76</f>
        <v>1.2204279724276068E-4</v>
      </c>
      <c r="D185" s="36">
        <f>Adjust!$E$76</f>
        <v>8.4700365989309745E-4</v>
      </c>
      <c r="E185" s="6">
        <f t="shared" si="9"/>
        <v>5.9119162357517559E-6</v>
      </c>
      <c r="F185" s="17">
        <f>0.01*Input!$F$58*(D185*$D$160)+10*(B185*$B$160+C185*$C$160)</f>
        <v>59.41175708322168</v>
      </c>
      <c r="G185" s="6">
        <f t="shared" si="10"/>
        <v>1.9805736325862537E-5</v>
      </c>
      <c r="H185" s="35">
        <f t="shared" si="11"/>
        <v>4.4191189772620054E-3</v>
      </c>
      <c r="I185" s="10"/>
    </row>
    <row r="187" spans="1:9" x14ac:dyDescent="0.25">
      <c r="A187" s="11" t="s">
        <v>1677</v>
      </c>
      <c r="B187" s="6">
        <f>SUM($B$163:$B$185)</f>
        <v>2.6539999999999999</v>
      </c>
      <c r="C187" s="6">
        <f>SUM($C$163:$C$185)</f>
        <v>0.23699999999999999</v>
      </c>
      <c r="D187" s="35">
        <f>SUM($D$163:$D$185)</f>
        <v>6.91</v>
      </c>
      <c r="E187" s="6">
        <f>SUM(E$163:E$185)</f>
        <v>1.9057456394036467</v>
      </c>
      <c r="F187" s="17">
        <f>SUM($F$163:$F$185)</f>
        <v>6056725.5716029145</v>
      </c>
      <c r="G187" s="6">
        <f>SUM($G$163:$G$185)</f>
        <v>2.0190937881410234</v>
      </c>
      <c r="H187" s="35">
        <f>SUM($H$163:$H$185)</f>
        <v>450.50663753382321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2262.2093594051807</v>
      </c>
      <c r="C192" s="33">
        <f>Multi!B$124</f>
        <v>2262.2093594051807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5.2827053094136392E-2</v>
      </c>
      <c r="C195" s="17">
        <f t="shared" ref="C195:C213" si="12">0+10*(B195*$B$192)</f>
        <v>1195.0585393934975</v>
      </c>
      <c r="D195" s="6">
        <f t="shared" ref="D195:D213" si="13">IF($C$192&lt;&gt;0,0.1*C195/$C$192,"")</f>
        <v>5.2827053094136392E-2</v>
      </c>
      <c r="E195" s="10"/>
    </row>
    <row r="196" spans="1:5" x14ac:dyDescent="0.25">
      <c r="A196" s="11" t="s">
        <v>457</v>
      </c>
      <c r="B196" s="7">
        <f>Standing!$D$84</f>
        <v>4.8881322919083004E-3</v>
      </c>
      <c r="C196" s="17">
        <f t="shared" si="12"/>
        <v>110.57978620765654</v>
      </c>
      <c r="D196" s="6">
        <f t="shared" si="13"/>
        <v>4.8881322919083004E-3</v>
      </c>
      <c r="E196" s="10"/>
    </row>
    <row r="197" spans="1:5" x14ac:dyDescent="0.25">
      <c r="A197" s="11" t="s">
        <v>458</v>
      </c>
      <c r="B197" s="7">
        <f>Standing!$E$84</f>
        <v>1.6731942834888009E-2</v>
      </c>
      <c r="C197" s="17">
        <f t="shared" si="12"/>
        <v>378.5115768211611</v>
      </c>
      <c r="D197" s="6">
        <f t="shared" si="13"/>
        <v>1.6731942834888009E-2</v>
      </c>
      <c r="E197" s="10"/>
    </row>
    <row r="198" spans="1:5" x14ac:dyDescent="0.25">
      <c r="A198" s="11" t="s">
        <v>459</v>
      </c>
      <c r="B198" s="7">
        <f>Standing!$F$84</f>
        <v>2.8925405179721117E-3</v>
      </c>
      <c r="C198" s="17">
        <f t="shared" si="12"/>
        <v>65.435322322152203</v>
      </c>
      <c r="D198" s="6">
        <f t="shared" si="13"/>
        <v>2.8925405179721117E-3</v>
      </c>
      <c r="E198" s="10"/>
    </row>
    <row r="199" spans="1:5" x14ac:dyDescent="0.25">
      <c r="A199" s="11" t="s">
        <v>460</v>
      </c>
      <c r="B199" s="7">
        <f>Standing!$G$84</f>
        <v>9.464470692366198E-4</v>
      </c>
      <c r="C199" s="17">
        <f t="shared" si="12"/>
        <v>21.410614182086842</v>
      </c>
      <c r="D199" s="6">
        <f t="shared" si="13"/>
        <v>9.4644706923661969E-4</v>
      </c>
      <c r="E199" s="10"/>
    </row>
    <row r="200" spans="1:5" x14ac:dyDescent="0.25">
      <c r="A200" s="11" t="s">
        <v>461</v>
      </c>
      <c r="B200" s="7">
        <f>Standing!$H$84</f>
        <v>1.6385981254169339E-2</v>
      </c>
      <c r="C200" s="17">
        <f t="shared" si="12"/>
        <v>370.68520156219722</v>
      </c>
      <c r="D200" s="6">
        <f t="shared" si="13"/>
        <v>1.6385981254169343E-2</v>
      </c>
      <c r="E200" s="10"/>
    </row>
    <row r="201" spans="1:5" x14ac:dyDescent="0.25">
      <c r="A201" s="11" t="s">
        <v>462</v>
      </c>
      <c r="B201" s="7">
        <f>Standing!$I$84</f>
        <v>1.1561243823892074E-3</v>
      </c>
      <c r="C201" s="17">
        <f t="shared" si="12"/>
        <v>26.153953984773992</v>
      </c>
      <c r="D201" s="6">
        <f t="shared" si="13"/>
        <v>1.1561243823892074E-3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1.2088250917075159E-2</v>
      </c>
      <c r="C203" s="17">
        <f t="shared" si="12"/>
        <v>273.46154363445686</v>
      </c>
      <c r="D203" s="6">
        <f t="shared" si="13"/>
        <v>1.2088250917075161E-2</v>
      </c>
      <c r="E203" s="10"/>
    </row>
    <row r="204" spans="1:5" x14ac:dyDescent="0.25">
      <c r="A204" s="11" t="s">
        <v>1665</v>
      </c>
      <c r="B204" s="7">
        <f>Standing!$L$84</f>
        <v>2.5879208006040242E-2</v>
      </c>
      <c r="C204" s="17">
        <f t="shared" si="12"/>
        <v>585.44186565257723</v>
      </c>
      <c r="D204" s="6">
        <f t="shared" si="13"/>
        <v>2.5879208006040245E-2</v>
      </c>
      <c r="E204" s="10"/>
    </row>
    <row r="205" spans="1:5" x14ac:dyDescent="0.25">
      <c r="A205" s="11" t="s">
        <v>1666</v>
      </c>
      <c r="B205" s="7">
        <f>Standing!$M$84</f>
        <v>2.3946251955019285E-3</v>
      </c>
      <c r="C205" s="17">
        <f t="shared" si="12"/>
        <v>54.171435295319235</v>
      </c>
      <c r="D205" s="6">
        <f t="shared" si="13"/>
        <v>2.3946251955019285E-3</v>
      </c>
      <c r="E205" s="10"/>
    </row>
    <row r="206" spans="1:5" x14ac:dyDescent="0.25">
      <c r="A206" s="11" t="s">
        <v>1667</v>
      </c>
      <c r="B206" s="7">
        <f>Standing!$N$84</f>
        <v>8.1967363993904856E-3</v>
      </c>
      <c r="C206" s="17">
        <f t="shared" si="12"/>
        <v>185.42733799278278</v>
      </c>
      <c r="D206" s="6">
        <f t="shared" si="13"/>
        <v>8.1967363993904856E-3</v>
      </c>
      <c r="E206" s="10"/>
    </row>
    <row r="207" spans="1:5" x14ac:dyDescent="0.25">
      <c r="A207" s="11" t="s">
        <v>1668</v>
      </c>
      <c r="B207" s="7">
        <f>Standing!$O$84</f>
        <v>5.6680547822425082E-3</v>
      </c>
      <c r="C207" s="17">
        <f t="shared" si="12"/>
        <v>128.22326578010296</v>
      </c>
      <c r="D207" s="6">
        <f t="shared" si="13"/>
        <v>5.6680547822425091E-3</v>
      </c>
      <c r="E207" s="10"/>
    </row>
    <row r="208" spans="1:5" x14ac:dyDescent="0.25">
      <c r="A208" s="11" t="s">
        <v>1669</v>
      </c>
      <c r="B208" s="7">
        <f>Standing!$P$84</f>
        <v>1.8546028322144145E-3</v>
      </c>
      <c r="C208" s="17">
        <f t="shared" si="12"/>
        <v>41.954998850148044</v>
      </c>
      <c r="D208" s="6">
        <f t="shared" si="13"/>
        <v>1.8546028322144145E-3</v>
      </c>
      <c r="E208" s="10"/>
    </row>
    <row r="209" spans="1:9" x14ac:dyDescent="0.25">
      <c r="A209" s="11" t="s">
        <v>1670</v>
      </c>
      <c r="B209" s="7">
        <f>Standing!$Q$84</f>
        <v>3.2109019331747903E-2</v>
      </c>
      <c r="C209" s="17">
        <f t="shared" si="12"/>
        <v>726.37324053601992</v>
      </c>
      <c r="D209" s="6">
        <f t="shared" si="13"/>
        <v>3.2109019331747909E-2</v>
      </c>
      <c r="E209" s="10"/>
    </row>
    <row r="210" spans="1:9" x14ac:dyDescent="0.25">
      <c r="A210" s="11" t="s">
        <v>1671</v>
      </c>
      <c r="B210" s="7">
        <f>Standing!$R$84</f>
        <v>1.1327371723495227E-2</v>
      </c>
      <c r="C210" s="17">
        <f t="shared" si="12"/>
        <v>256.24886330352496</v>
      </c>
      <c r="D210" s="6">
        <f t="shared" si="13"/>
        <v>1.1327371723495227E-2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8.6970052537157574E-2</v>
      </c>
      <c r="C212" s="17">
        <f t="shared" si="12"/>
        <v>1967.4446683751817</v>
      </c>
      <c r="D212" s="6">
        <f t="shared" si="13"/>
        <v>8.6970052537157588E-2</v>
      </c>
      <c r="E212" s="10"/>
    </row>
    <row r="213" spans="1:9" x14ac:dyDescent="0.25">
      <c r="A213" s="11" t="s">
        <v>1676</v>
      </c>
      <c r="B213" s="7">
        <f>Adjust!$B$77</f>
        <v>-3.1614316956546373E-4</v>
      </c>
      <c r="C213" s="17">
        <f t="shared" si="12"/>
        <v>-7.1518203710301105</v>
      </c>
      <c r="D213" s="6">
        <f t="shared" si="13"/>
        <v>-3.1614316956546373E-4</v>
      </c>
      <c r="E213" s="10"/>
    </row>
    <row r="215" spans="1:9" x14ac:dyDescent="0.25">
      <c r="A215" s="11" t="s">
        <v>1677</v>
      </c>
      <c r="B215" s="6">
        <f>SUM($B$195:$B$213)</f>
        <v>0.28199999999999997</v>
      </c>
      <c r="C215" s="17">
        <f>SUM($C$195:$C$213)</f>
        <v>6379.430393522608</v>
      </c>
      <c r="D215" s="6">
        <f>SUM($D$195:$D$213)</f>
        <v>0.28199999999999997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380253.34897816367</v>
      </c>
      <c r="C220" s="33">
        <f>Loads!C$308</f>
        <v>99949.009240555431</v>
      </c>
      <c r="D220" s="33">
        <f>Loads!E$308</f>
        <v>4731.6153284341281</v>
      </c>
      <c r="E220" s="33">
        <f>Multi!B$125</f>
        <v>480202.35821871914</v>
      </c>
      <c r="F220" s="6">
        <f>IF(D220,E220/D220,"")</f>
        <v>101.48803841533677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0.37530417141146089</v>
      </c>
      <c r="C223" s="7">
        <f>Standing!$C$108</f>
        <v>4.3170213357672967E-2</v>
      </c>
      <c r="D223" s="36">
        <f>AggCap!$C$93</f>
        <v>0</v>
      </c>
      <c r="E223" s="6">
        <f t="shared" ref="E223:E245" si="14">IF(E$220&lt;&gt;0,(($B223*B$220+$C223*C$220))/E$220,0)</f>
        <v>0.30617402351764272</v>
      </c>
      <c r="F223" s="17">
        <f>0.01*Input!$F$58*(D223*$D$220)+10*(B223*$B$220+C223*$C$220)</f>
        <v>1470254.8811848559</v>
      </c>
      <c r="G223" s="6">
        <f t="shared" ref="G223:G245" si="15">IF($E$220&lt;&gt;0,0.1*F223/$E$220,"")</f>
        <v>0.30617402351764272</v>
      </c>
      <c r="H223" s="35">
        <f t="shared" ref="H223:H245" si="16">IF($D$220&lt;&gt;0,F223/$D$220,"")</f>
        <v>310.73001060536745</v>
      </c>
      <c r="I223" s="10"/>
    </row>
    <row r="224" spans="1:9" x14ac:dyDescent="0.25">
      <c r="A224" s="11" t="s">
        <v>457</v>
      </c>
      <c r="B224" s="7">
        <f>Standing!$D$85</f>
        <v>3.4727215169378371E-2</v>
      </c>
      <c r="C224" s="7">
        <f>Standing!$D$108</f>
        <v>3.9945766724139853E-3</v>
      </c>
      <c r="D224" s="36">
        <f>AggCap!$D$93</f>
        <v>0</v>
      </c>
      <c r="E224" s="6">
        <f t="shared" si="14"/>
        <v>2.8330543606760454E-2</v>
      </c>
      <c r="F224" s="17">
        <f>0.01*Input!$F$58*(D224*$D$220)+10*(B224*$B$220+C224*$C$220)</f>
        <v>136043.93849584626</v>
      </c>
      <c r="G224" s="6">
        <f t="shared" si="15"/>
        <v>2.8330543606760454E-2</v>
      </c>
      <c r="H224" s="35">
        <f t="shared" si="16"/>
        <v>28.752112978902787</v>
      </c>
      <c r="I224" s="10"/>
    </row>
    <row r="225" spans="1:9" x14ac:dyDescent="0.25">
      <c r="A225" s="11" t="s">
        <v>458</v>
      </c>
      <c r="B225" s="7">
        <f>Standing!$E$85</f>
        <v>0.12359433224461866</v>
      </c>
      <c r="C225" s="7">
        <f>Standing!$E$108</f>
        <v>1.0415323102806472E-2</v>
      </c>
      <c r="D225" s="36">
        <f>AggCap!$E$93</f>
        <v>0</v>
      </c>
      <c r="E225" s="6">
        <f t="shared" si="14"/>
        <v>0.10003732625132546</v>
      </c>
      <c r="F225" s="17">
        <f>0.01*Input!$F$58*(D225*$D$220)+10*(B225*$B$220+C225*$C$220)</f>
        <v>480381.59975781862</v>
      </c>
      <c r="G225" s="6">
        <f t="shared" si="15"/>
        <v>0.10003732625132546</v>
      </c>
      <c r="H225" s="35">
        <f t="shared" si="16"/>
        <v>101.52592009562096</v>
      </c>
      <c r="I225" s="10"/>
    </row>
    <row r="226" spans="1:9" x14ac:dyDescent="0.25">
      <c r="A226" s="11" t="s">
        <v>459</v>
      </c>
      <c r="B226" s="7">
        <f>Standing!$F$85</f>
        <v>2.1366413771378347E-2</v>
      </c>
      <c r="C226" s="7">
        <f>Standing!$F$108</f>
        <v>1.8005526542811893E-3</v>
      </c>
      <c r="D226" s="36">
        <f>AggCap!$F$93</f>
        <v>0</v>
      </c>
      <c r="E226" s="6">
        <f t="shared" si="14"/>
        <v>1.7293988053090951E-2</v>
      </c>
      <c r="F226" s="17">
        <f>0.01*Input!$F$58*(D226*$D$220)+10*(B226*$B$220+C226*$C$220)</f>
        <v>83046.138461006311</v>
      </c>
      <c r="G226" s="6">
        <f t="shared" si="15"/>
        <v>1.7293988053090955E-2</v>
      </c>
      <c r="H226" s="35">
        <f t="shared" si="16"/>
        <v>17.5513292388647</v>
      </c>
      <c r="I226" s="10"/>
    </row>
    <row r="227" spans="1:9" x14ac:dyDescent="0.25">
      <c r="A227" s="11" t="s">
        <v>460</v>
      </c>
      <c r="B227" s="7">
        <f>Standing!$G$85</f>
        <v>6.7239323850166012E-3</v>
      </c>
      <c r="C227" s="7">
        <f>Standing!$G$108</f>
        <v>7.7343556979944954E-4</v>
      </c>
      <c r="D227" s="36">
        <f>AggCap!$G$93</f>
        <v>0</v>
      </c>
      <c r="E227" s="6">
        <f t="shared" si="14"/>
        <v>5.4853998143390859E-3</v>
      </c>
      <c r="F227" s="17">
        <f>0.01*Input!$F$58*(D227*$D$220)+10*(B227*$B$220+C227*$C$220)</f>
        <v>26341.019266181534</v>
      </c>
      <c r="G227" s="6">
        <f t="shared" si="15"/>
        <v>5.4853998143390877E-3</v>
      </c>
      <c r="H227" s="35">
        <f t="shared" si="16"/>
        <v>5.5670246708112643</v>
      </c>
      <c r="I227" s="10"/>
    </row>
    <row r="228" spans="1:9" x14ac:dyDescent="0.25">
      <c r="A228" s="11" t="s">
        <v>461</v>
      </c>
      <c r="B228" s="7">
        <f>Standing!$H$85</f>
        <v>0.1210388077025398</v>
      </c>
      <c r="C228" s="7">
        <f>Standing!$H$108</f>
        <v>1.0199968455716159E-2</v>
      </c>
      <c r="D228" s="36">
        <f>AggCap!$H$93</f>
        <v>0</v>
      </c>
      <c r="E228" s="6">
        <f t="shared" si="14"/>
        <v>9.7968883162420431E-2</v>
      </c>
      <c r="F228" s="17">
        <f>0.01*Input!$F$58*(D228*$D$220)+10*(B228*$B$220+C228*$C$220)</f>
        <v>470448.88726648461</v>
      </c>
      <c r="G228" s="6">
        <f t="shared" si="15"/>
        <v>9.7968883162420445E-2</v>
      </c>
      <c r="H228" s="35">
        <f t="shared" si="16"/>
        <v>99.426697778953667</v>
      </c>
      <c r="I228" s="10"/>
    </row>
    <row r="229" spans="1:9" x14ac:dyDescent="0.25">
      <c r="A229" s="11" t="s">
        <v>462</v>
      </c>
      <c r="B229" s="7">
        <f>Standing!$I$85</f>
        <v>8.5399778401808422E-3</v>
      </c>
      <c r="C229" s="7">
        <f>Standing!$I$108</f>
        <v>7.1966591736785418E-4</v>
      </c>
      <c r="D229" s="36">
        <f>AggCap!$I$93</f>
        <v>0</v>
      </c>
      <c r="E229" s="6">
        <f t="shared" si="14"/>
        <v>6.9122631585273025E-3</v>
      </c>
      <c r="F229" s="17">
        <f>0.01*Input!$F$58*(D229*$D$220)+10*(B229*$B$220+C229*$C$220)</f>
        <v>33192.850693531829</v>
      </c>
      <c r="G229" s="6">
        <f t="shared" si="15"/>
        <v>6.9122631585273034E-3</v>
      </c>
      <c r="H229" s="35">
        <f t="shared" si="16"/>
        <v>7.0151202896953606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3.2479653798402741</v>
      </c>
      <c r="E230" s="6">
        <f t="shared" si="14"/>
        <v>0</v>
      </c>
      <c r="F230" s="17">
        <f>0.01*Input!$F$58*(D230*$D$220)+10*(B230*$B$220+C230*$C$220)</f>
        <v>56247.329365560756</v>
      </c>
      <c r="G230" s="6">
        <f t="shared" si="15"/>
        <v>1.1713255547974971E-2</v>
      </c>
      <c r="H230" s="35">
        <f t="shared" si="16"/>
        <v>11.887553290215404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0.13987224695119843</v>
      </c>
      <c r="C233" s="7">
        <f>Standing!$K$108</f>
        <v>1.6918811939123357E-3</v>
      </c>
      <c r="D233" s="36">
        <f>AggCap!$K$93</f>
        <v>0</v>
      </c>
      <c r="E233" s="6">
        <f t="shared" si="14"/>
        <v>0.11111147471099259</v>
      </c>
      <c r="F233" s="17">
        <f>0.01*Input!$F$58*(D233*$D$220)+10*(B233*$B$220+C233*$C$220)</f>
        <v>533559.92181378207</v>
      </c>
      <c r="G233" s="6">
        <f t="shared" si="15"/>
        <v>0.11111147471099259</v>
      </c>
      <c r="H233" s="35">
        <f t="shared" si="16"/>
        <v>112.76485613853936</v>
      </c>
      <c r="I233" s="10"/>
    </row>
    <row r="234" spans="1:9" x14ac:dyDescent="0.25">
      <c r="A234" s="11" t="s">
        <v>1665</v>
      </c>
      <c r="B234" s="7">
        <f>Standing!$L$85</f>
        <v>0.18385607654820785</v>
      </c>
      <c r="C234" s="7">
        <f>Standing!$L$108</f>
        <v>2.114846211764862E-2</v>
      </c>
      <c r="D234" s="36">
        <f>AggCap!$L$93</f>
        <v>0</v>
      </c>
      <c r="E234" s="6">
        <f t="shared" si="14"/>
        <v>0.14999021858250919</v>
      </c>
      <c r="F234" s="17">
        <f>0.01*Input!$F$58*(D234*$D$220)+10*(B234*$B$220+C234*$C$220)</f>
        <v>720256.56673062057</v>
      </c>
      <c r="G234" s="6">
        <f t="shared" si="15"/>
        <v>0.14999021858250919</v>
      </c>
      <c r="H234" s="35">
        <f t="shared" si="16"/>
        <v>152.22213065426453</v>
      </c>
      <c r="I234" s="10"/>
    </row>
    <row r="235" spans="1:9" x14ac:dyDescent="0.25">
      <c r="A235" s="11" t="s">
        <v>1666</v>
      </c>
      <c r="B235" s="7">
        <f>Standing!$M$85</f>
        <v>1.7012359618799419E-2</v>
      </c>
      <c r="C235" s="7">
        <f>Standing!$M$108</f>
        <v>1.9568852424393895E-3</v>
      </c>
      <c r="D235" s="36">
        <f>AggCap!$M$93</f>
        <v>0</v>
      </c>
      <c r="E235" s="6">
        <f t="shared" si="14"/>
        <v>1.3878722888764104E-2</v>
      </c>
      <c r="F235" s="17">
        <f>0.01*Input!$F$58*(D235*$D$220)+10*(B235*$B$220+C235*$C$220)</f>
        <v>66645.954602486367</v>
      </c>
      <c r="G235" s="6">
        <f t="shared" si="15"/>
        <v>1.3878722888764105E-2</v>
      </c>
      <c r="H235" s="35">
        <f t="shared" si="16"/>
        <v>14.085243616907052</v>
      </c>
      <c r="I235" s="10"/>
    </row>
    <row r="236" spans="1:9" x14ac:dyDescent="0.25">
      <c r="A236" s="11" t="s">
        <v>1667</v>
      </c>
      <c r="B236" s="7">
        <f>Standing!$N$85</f>
        <v>6.0547072857281121E-2</v>
      </c>
      <c r="C236" s="7">
        <f>Standing!$N$108</f>
        <v>5.1023159014251963E-3</v>
      </c>
      <c r="D236" s="36">
        <f>AggCap!$N$93</f>
        <v>0</v>
      </c>
      <c r="E236" s="6">
        <f t="shared" si="14"/>
        <v>4.9006836891182175E-2</v>
      </c>
      <c r="F236" s="17">
        <f>0.01*Input!$F$58*(D236*$D$220)+10*(B236*$B$220+C236*$C$220)</f>
        <v>235331.98643985801</v>
      </c>
      <c r="G236" s="6">
        <f t="shared" si="15"/>
        <v>4.9006836891182175E-2</v>
      </c>
      <c r="H236" s="35">
        <f t="shared" si="16"/>
        <v>49.736077450264396</v>
      </c>
      <c r="I236" s="10"/>
    </row>
    <row r="237" spans="1:9" x14ac:dyDescent="0.25">
      <c r="A237" s="11" t="s">
        <v>1668</v>
      </c>
      <c r="B237" s="7">
        <f>Standing!$O$85</f>
        <v>4.1868386286646617E-2</v>
      </c>
      <c r="C237" s="7">
        <f>Standing!$O$108</f>
        <v>3.5282586430052331E-3</v>
      </c>
      <c r="D237" s="36">
        <f>AggCap!$O$93</f>
        <v>0</v>
      </c>
      <c r="E237" s="6">
        <f t="shared" si="14"/>
        <v>3.3888296837787664E-2</v>
      </c>
      <c r="F237" s="17">
        <f>0.01*Input!$F$58*(D237*$D$220)+10*(B237*$B$220+C237*$C$220)</f>
        <v>162732.40057521599</v>
      </c>
      <c r="G237" s="6">
        <f t="shared" si="15"/>
        <v>3.3888296837787664E-2</v>
      </c>
      <c r="H237" s="35">
        <f t="shared" si="16"/>
        <v>34.392567713037302</v>
      </c>
      <c r="I237" s="10"/>
    </row>
    <row r="238" spans="1:9" x14ac:dyDescent="0.25">
      <c r="A238" s="11" t="s">
        <v>1669</v>
      </c>
      <c r="B238" s="7">
        <f>Standing!$P$85</f>
        <v>1.3175828263621949E-2</v>
      </c>
      <c r="C238" s="7">
        <f>Standing!$P$108</f>
        <v>1.5155795235779982E-3</v>
      </c>
      <c r="D238" s="36">
        <f>AggCap!$P$93</f>
        <v>0</v>
      </c>
      <c r="E238" s="6">
        <f t="shared" si="14"/>
        <v>1.0748871608538206E-2</v>
      </c>
      <c r="F238" s="17">
        <f>0.01*Input!$F$58*(D238*$D$220)+10*(B238*$B$220+C238*$C$220)</f>
        <v>51616.334946102834</v>
      </c>
      <c r="G238" s="6">
        <f t="shared" si="15"/>
        <v>1.0748871608538206E-2</v>
      </c>
      <c r="H238" s="35">
        <f t="shared" si="16"/>
        <v>10.908818947288482</v>
      </c>
      <c r="I238" s="10"/>
    </row>
    <row r="239" spans="1:9" x14ac:dyDescent="0.25">
      <c r="A239" s="11" t="s">
        <v>1670</v>
      </c>
      <c r="B239" s="7">
        <f>Standing!$Q$85</f>
        <v>0.23718063362385944</v>
      </c>
      <c r="C239" s="7">
        <f>Standing!$Q$108</f>
        <v>1.9987267118621609E-2</v>
      </c>
      <c r="D239" s="36">
        <f>AggCap!$Q$93</f>
        <v>0</v>
      </c>
      <c r="E239" s="6">
        <f t="shared" si="14"/>
        <v>0.19197414634973436</v>
      </c>
      <c r="F239" s="17">
        <f>0.01*Input!$F$58*(D239*$D$220)+10*(B239*$B$220+C239*$C$220)</f>
        <v>921864.37794167956</v>
      </c>
      <c r="G239" s="6">
        <f t="shared" si="15"/>
        <v>0.19197414634973436</v>
      </c>
      <c r="H239" s="35">
        <f t="shared" si="16"/>
        <v>194.83079539493326</v>
      </c>
      <c r="I239" s="10"/>
    </row>
    <row r="240" spans="1:9" x14ac:dyDescent="0.25">
      <c r="A240" s="11" t="s">
        <v>1671</v>
      </c>
      <c r="B240" s="7">
        <f>Standing!$R$85</f>
        <v>8.3672228507308197E-2</v>
      </c>
      <c r="C240" s="7">
        <f>Standing!$R$108</f>
        <v>7.0510781425692252E-3</v>
      </c>
      <c r="D240" s="36">
        <f>AggCap!$R$93</f>
        <v>0</v>
      </c>
      <c r="E240" s="6">
        <f t="shared" si="14"/>
        <v>6.772435167006205E-2</v>
      </c>
      <c r="F240" s="17">
        <f>0.01*Input!$F$58*(D240*$D$220)+10*(B240*$B$220+C240*$C$220)</f>
        <v>325213.93380797649</v>
      </c>
      <c r="G240" s="6">
        <f t="shared" si="15"/>
        <v>6.7724351670062063E-2</v>
      </c>
      <c r="H240" s="35">
        <f t="shared" si="16"/>
        <v>68.732116039450347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31.822623727097014</v>
      </c>
      <c r="E241" s="6">
        <f t="shared" si="14"/>
        <v>0</v>
      </c>
      <c r="F241" s="17">
        <f>0.01*Input!$F$58*(D241*$D$220)+10*(B241*$B$220+C241*$C$220)</f>
        <v>551095.0360383332</v>
      </c>
      <c r="G241" s="6">
        <f t="shared" si="15"/>
        <v>0.11476308406368224</v>
      </c>
      <c r="H241" s="35">
        <f t="shared" si="16"/>
        <v>116.47080284117509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5.817506733135879</v>
      </c>
      <c r="E242" s="6">
        <f t="shared" si="14"/>
        <v>0</v>
      </c>
      <c r="F242" s="17">
        <f>0.01*Input!$F$58*(D242*$D$220)+10*(B242*$B$220+C242*$C$220)</f>
        <v>100745.90675629457</v>
      </c>
      <c r="G242" s="6">
        <f t="shared" si="15"/>
        <v>2.0979885881861404E-2</v>
      </c>
      <c r="H242" s="35">
        <f t="shared" si="16"/>
        <v>21.292074643277317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1.0063239710430616</v>
      </c>
      <c r="C244" s="7">
        <f>Scaler!$C$428</f>
        <v>1.2172397589244205E-2</v>
      </c>
      <c r="D244" s="36">
        <f>Scaler!$E$428</f>
        <v>0</v>
      </c>
      <c r="E244" s="6">
        <f t="shared" si="14"/>
        <v>0.79940190350004769</v>
      </c>
      <c r="F244" s="17">
        <f>0.01*Input!$F$58*(D244*$D$220)+10*(B244*$B$220+C244*$C$220)</f>
        <v>3838746.7922525583</v>
      </c>
      <c r="G244" s="6">
        <f t="shared" si="15"/>
        <v>0.79940190350004769</v>
      </c>
      <c r="H244" s="35">
        <f t="shared" si="16"/>
        <v>811.29731091706185</v>
      </c>
      <c r="I244" s="10"/>
    </row>
    <row r="245" spans="1:9" x14ac:dyDescent="0.25">
      <c r="A245" s="11" t="s">
        <v>1676</v>
      </c>
      <c r="B245" s="7">
        <f>Adjust!$B$78</f>
        <v>1.9634577544191956E-4</v>
      </c>
      <c r="C245" s="7">
        <f>Adjust!$C$78</f>
        <v>-2.2786120250190001E-4</v>
      </c>
      <c r="D245" s="36">
        <f>Adjust!$E$78</f>
        <v>1.9041599268305731E-3</v>
      </c>
      <c r="E245" s="6">
        <f t="shared" si="14"/>
        <v>1.0805160855008748E-4</v>
      </c>
      <c r="F245" s="17">
        <f>0.01*Input!$F$58*(D245*$D$220)+10*(B245*$B$220+C245*$C$220)</f>
        <v>551.84206575992766</v>
      </c>
      <c r="G245" s="6">
        <f t="shared" si="15"/>
        <v>1.1491864967239052E-4</v>
      </c>
      <c r="H245" s="35">
        <f t="shared" si="16"/>
        <v>0.116628683325902</v>
      </c>
      <c r="I245" s="10"/>
    </row>
    <row r="247" spans="1:9" x14ac:dyDescent="0.25">
      <c r="A247" s="11" t="s">
        <v>1677</v>
      </c>
      <c r="B247" s="6">
        <f>SUM($B$223:$B$245)</f>
        <v>2.4750000000000001</v>
      </c>
      <c r="C247" s="6">
        <f>SUM($C$223:$C$245)</f>
        <v>0.14499999999999999</v>
      </c>
      <c r="D247" s="35">
        <f>SUM($D$223:$D$245)</f>
        <v>40.89</v>
      </c>
      <c r="E247" s="6">
        <f>SUM(E$223:E$245)</f>
        <v>1.9900353022122745</v>
      </c>
      <c r="F247" s="17">
        <f>SUM($F$223:$F$245)</f>
        <v>10264317.698461954</v>
      </c>
      <c r="G247" s="6">
        <f>SUM($G$223:$G$245)</f>
        <v>2.1374983947469155</v>
      </c>
      <c r="H247" s="35">
        <f>SUM($H$223:$H$245)</f>
        <v>2169.3051919879563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517.04045501631606</v>
      </c>
      <c r="C252" s="33">
        <f>Loads!C$309</f>
        <v>136.89783135294002</v>
      </c>
      <c r="D252" s="33">
        <f>Loads!E$309</f>
        <v>4</v>
      </c>
      <c r="E252" s="33">
        <f>Multi!B$126</f>
        <v>653.93828636925605</v>
      </c>
      <c r="F252" s="6">
        <f>IF(D252,E252/D252,"")</f>
        <v>163.48457159231401</v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0.37233162499714501</v>
      </c>
      <c r="C255" s="7">
        <f>Standing!$C$109</f>
        <v>4.2961567046790869E-2</v>
      </c>
      <c r="D255" s="36">
        <f>AggCap!$C$94</f>
        <v>0</v>
      </c>
      <c r="E255" s="6">
        <f t="shared" ref="E255:E277" si="17">IF(E$252&lt;&gt;0,(($B255*B$252+$C255*C$252))/E$252,0)</f>
        <v>0.30338009304702629</v>
      </c>
      <c r="F255" s="17">
        <f>0.01*Input!$F$58*(D255*$D$252)+10*(B255*$B$252+C255*$C$252)</f>
        <v>1983.9185816571783</v>
      </c>
      <c r="G255" s="6">
        <f t="shared" ref="G255:G277" si="18">IF($E$252&lt;&gt;0,0.1*F255/$E$252,"")</f>
        <v>0.30338009304702634</v>
      </c>
      <c r="H255" s="35">
        <f t="shared" ref="H255:H277" si="19">IF($D$252&lt;&gt;0,F255/$D$252,"")</f>
        <v>495.97964541429457</v>
      </c>
      <c r="I255" s="10"/>
    </row>
    <row r="256" spans="1:9" x14ac:dyDescent="0.25">
      <c r="A256" s="11" t="s">
        <v>457</v>
      </c>
      <c r="B256" s="7">
        <f>Standing!$D$86</f>
        <v>3.4452162913650206E-2</v>
      </c>
      <c r="C256" s="7">
        <f>Standing!$D$109</f>
        <v>3.9752704512626188E-3</v>
      </c>
      <c r="D256" s="36">
        <f>AggCap!$D$94</f>
        <v>0</v>
      </c>
      <c r="E256" s="6">
        <f t="shared" si="17"/>
        <v>2.8072018836688001E-2</v>
      </c>
      <c r="F256" s="17">
        <f>0.01*Input!$F$58*(D256*$D$252)+10*(B256*$B$252+C256*$C$252)</f>
        <v>183.57367892989228</v>
      </c>
      <c r="G256" s="6">
        <f t="shared" si="18"/>
        <v>2.8072018836688001E-2</v>
      </c>
      <c r="H256" s="35">
        <f t="shared" si="19"/>
        <v>45.89341973247307</v>
      </c>
      <c r="I256" s="10"/>
    </row>
    <row r="257" spans="1:9" x14ac:dyDescent="0.25">
      <c r="A257" s="11" t="s">
        <v>458</v>
      </c>
      <c r="B257" s="7">
        <f>Standing!$E$86</f>
        <v>0.12285523429115529</v>
      </c>
      <c r="C257" s="7">
        <f>Standing!$E$109</f>
        <v>1.030630916818717E-2</v>
      </c>
      <c r="D257" s="36">
        <f>AggCap!$E$94</f>
        <v>0</v>
      </c>
      <c r="E257" s="6">
        <f t="shared" si="17"/>
        <v>9.9293830881080944E-2</v>
      </c>
      <c r="F257" s="17">
        <f>0.01*Input!$F$58*(D257*$D$252)+10*(B257*$B$252+C257*$C$252)</f>
        <v>649.32037613412786</v>
      </c>
      <c r="G257" s="6">
        <f t="shared" si="18"/>
        <v>9.9293830881080944E-2</v>
      </c>
      <c r="H257" s="35">
        <f t="shared" si="19"/>
        <v>162.33009403353196</v>
      </c>
      <c r="I257" s="10"/>
    </row>
    <row r="258" spans="1:9" x14ac:dyDescent="0.25">
      <c r="A258" s="11" t="s">
        <v>459</v>
      </c>
      <c r="B258" s="7">
        <f>Standing!$F$86</f>
        <v>2.1238641952036168E-2</v>
      </c>
      <c r="C258" s="7">
        <f>Standing!$F$109</f>
        <v>1.7817068318909529E-3</v>
      </c>
      <c r="D258" s="36">
        <f>AggCap!$F$94</f>
        <v>0</v>
      </c>
      <c r="E258" s="6">
        <f t="shared" si="17"/>
        <v>1.7165456028772019E-2</v>
      </c>
      <c r="F258" s="17">
        <f>0.01*Input!$F$58*(D258*$D$252)+10*(B258*$B$252+C258*$C$252)</f>
        <v>112.25148900201988</v>
      </c>
      <c r="G258" s="6">
        <f t="shared" si="18"/>
        <v>1.7165456028772019E-2</v>
      </c>
      <c r="H258" s="35">
        <f t="shared" si="19"/>
        <v>28.06287225050497</v>
      </c>
      <c r="I258" s="10"/>
    </row>
    <row r="259" spans="1:9" x14ac:dyDescent="0.25">
      <c r="A259" s="11" t="s">
        <v>460</v>
      </c>
      <c r="B259" s="7">
        <f>Standing!$G$86</f>
        <v>6.6706763792919255E-3</v>
      </c>
      <c r="C259" s="7">
        <f>Standing!$G$109</f>
        <v>7.6969747202803879E-4</v>
      </c>
      <c r="D259" s="36">
        <f>AggCap!$G$94</f>
        <v>0</v>
      </c>
      <c r="E259" s="6">
        <f t="shared" si="17"/>
        <v>5.4353438836996521E-3</v>
      </c>
      <c r="F259" s="17">
        <f>0.01*Input!$F$58*(D259*$D$252)+10*(B259*$B$252+C259*$C$252)</f>
        <v>35.543794651341678</v>
      </c>
      <c r="G259" s="6">
        <f t="shared" si="18"/>
        <v>5.435343883699653E-3</v>
      </c>
      <c r="H259" s="35">
        <f t="shared" si="19"/>
        <v>8.8859486628354194</v>
      </c>
      <c r="I259" s="10"/>
    </row>
    <row r="260" spans="1:9" x14ac:dyDescent="0.25">
      <c r="A260" s="11" t="s">
        <v>461</v>
      </c>
      <c r="B260" s="7">
        <f>Standing!$H$86</f>
        <v>0.12031499186537392</v>
      </c>
      <c r="C260" s="7">
        <f>Standing!$H$109</f>
        <v>1.0093208570941124E-2</v>
      </c>
      <c r="D260" s="36">
        <f>AggCap!$H$94</f>
        <v>0</v>
      </c>
      <c r="E260" s="6">
        <f t="shared" si="17"/>
        <v>9.7240760832598361E-2</v>
      </c>
      <c r="F260" s="17">
        <f>0.01*Input!$F$58*(D260*$D$252)+10*(B260*$B$252+C260*$C$252)</f>
        <v>635.89456504112047</v>
      </c>
      <c r="G260" s="6">
        <f t="shared" si="18"/>
        <v>9.7240760832598375E-2</v>
      </c>
      <c r="H260" s="35">
        <f t="shared" si="19"/>
        <v>158.97364126028012</v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2.2428984408947503</v>
      </c>
      <c r="E261" s="6">
        <f t="shared" si="17"/>
        <v>0</v>
      </c>
      <c r="F261" s="17">
        <f>0.01*Input!$F$58*(D261*$D$252)+10*(B261*$B$252+C261*$C$252)</f>
        <v>32.836033174699146</v>
      </c>
      <c r="G261" s="6">
        <f t="shared" si="18"/>
        <v>5.0212740038526795E-3</v>
      </c>
      <c r="H261" s="35">
        <f t="shared" si="19"/>
        <v>8.2090082936747866</v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>
        <f t="shared" si="18"/>
        <v>0</v>
      </c>
      <c r="H262" s="35">
        <f t="shared" si="19"/>
        <v>0</v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>
        <f t="shared" si="18"/>
        <v>0</v>
      </c>
      <c r="H263" s="35">
        <f t="shared" si="19"/>
        <v>0</v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>
        <f t="shared" si="18"/>
        <v>0</v>
      </c>
      <c r="H264" s="35">
        <f t="shared" si="19"/>
        <v>0</v>
      </c>
      <c r="I264" s="10"/>
    </row>
    <row r="265" spans="1:9" x14ac:dyDescent="0.25">
      <c r="A265" s="11" t="s">
        <v>1664</v>
      </c>
      <c r="B265" s="7">
        <f>Standing!$K$86</f>
        <v>0.13894424089494489</v>
      </c>
      <c r="C265" s="7">
        <f>Standing!$K$109</f>
        <v>1.5366827221410071E-3</v>
      </c>
      <c r="D265" s="36">
        <f>AggCap!$K$94</f>
        <v>0</v>
      </c>
      <c r="E265" s="6">
        <f t="shared" si="17"/>
        <v>0.11017884037099086</v>
      </c>
      <c r="F265" s="17">
        <f>0.01*Input!$F$58*(D265*$D$252)+10*(B265*$B$252+C265*$C$252)</f>
        <v>720.50162066357575</v>
      </c>
      <c r="G265" s="6">
        <f t="shared" si="18"/>
        <v>0.11017884037099086</v>
      </c>
      <c r="H265" s="35">
        <f t="shared" si="19"/>
        <v>180.12540516589394</v>
      </c>
      <c r="I265" s="10"/>
    </row>
    <row r="266" spans="1:9" x14ac:dyDescent="0.25">
      <c r="A266" s="11" t="s">
        <v>1665</v>
      </c>
      <c r="B266" s="7">
        <f>Standing!$L$86</f>
        <v>0.18239986912307266</v>
      </c>
      <c r="C266" s="7">
        <f>Standing!$L$109</f>
        <v>2.1046249312603661E-2</v>
      </c>
      <c r="D266" s="36">
        <f>AggCap!$L$94</f>
        <v>0</v>
      </c>
      <c r="E266" s="6">
        <f t="shared" si="17"/>
        <v>0.14862151252058567</v>
      </c>
      <c r="F266" s="17">
        <f>0.01*Input!$F$58*(D266*$D$252)+10*(B266*$B$252+C266*$C$252)</f>
        <v>971.89297215318732</v>
      </c>
      <c r="G266" s="6">
        <f t="shared" si="18"/>
        <v>0.14862151252058567</v>
      </c>
      <c r="H266" s="35">
        <f t="shared" si="19"/>
        <v>242.97324303829683</v>
      </c>
      <c r="I266" s="10"/>
    </row>
    <row r="267" spans="1:9" x14ac:dyDescent="0.25">
      <c r="A267" s="11" t="s">
        <v>1666</v>
      </c>
      <c r="B267" s="7">
        <f>Standing!$M$86</f>
        <v>1.6877615503396365E-2</v>
      </c>
      <c r="C267" s="7">
        <f>Standing!$M$109</f>
        <v>1.9474274043862908E-3</v>
      </c>
      <c r="D267" s="36">
        <f>AggCap!$M$94</f>
        <v>0</v>
      </c>
      <c r="E267" s="6">
        <f t="shared" si="17"/>
        <v>1.3752075349150329E-2</v>
      </c>
      <c r="F267" s="17">
        <f>0.01*Input!$F$58*(D267*$D$252)+10*(B267*$B$252+C267*$C$252)</f>
        <v>89.930085878442554</v>
      </c>
      <c r="G267" s="6">
        <f t="shared" si="18"/>
        <v>1.3752075349150331E-2</v>
      </c>
      <c r="H267" s="35">
        <f t="shared" si="19"/>
        <v>22.482521469610639</v>
      </c>
      <c r="I267" s="10"/>
    </row>
    <row r="268" spans="1:9" x14ac:dyDescent="0.25">
      <c r="A268" s="11" t="s">
        <v>1667</v>
      </c>
      <c r="B268" s="7">
        <f>Standing!$N$86</f>
        <v>6.0184999477181096E-2</v>
      </c>
      <c r="C268" s="7">
        <f>Standing!$N$109</f>
        <v>5.0489115541385429E-3</v>
      </c>
      <c r="D268" s="36">
        <f>AggCap!$N$94</f>
        <v>0</v>
      </c>
      <c r="E268" s="6">
        <f t="shared" si="17"/>
        <v>4.8642609280306386E-2</v>
      </c>
      <c r="F268" s="17">
        <f>0.01*Input!$F$58*(D268*$D$252)+10*(B268*$B$252+C268*$C$252)</f>
        <v>318.09264557292829</v>
      </c>
      <c r="G268" s="6">
        <f t="shared" si="18"/>
        <v>4.8642609280306386E-2</v>
      </c>
      <c r="H268" s="35">
        <f t="shared" si="19"/>
        <v>79.523161393232073</v>
      </c>
      <c r="I268" s="10"/>
    </row>
    <row r="269" spans="1:9" x14ac:dyDescent="0.25">
      <c r="A269" s="11" t="s">
        <v>1668</v>
      </c>
      <c r="B269" s="7">
        <f>Standing!$O$86</f>
        <v>4.16180120335779E-2</v>
      </c>
      <c r="C269" s="7">
        <f>Standing!$O$109</f>
        <v>3.491329461525985E-3</v>
      </c>
      <c r="D269" s="36">
        <f>AggCap!$O$94</f>
        <v>0</v>
      </c>
      <c r="E269" s="6">
        <f t="shared" si="17"/>
        <v>3.363643293109881E-2</v>
      </c>
      <c r="F269" s="17">
        <f>0.01*Input!$F$58*(D269*$D$252)+10*(B269*$B$252+C269*$C$252)</f>
        <v>219.96151310537169</v>
      </c>
      <c r="G269" s="6">
        <f t="shared" si="18"/>
        <v>3.3636432931098817E-2</v>
      </c>
      <c r="H269" s="35">
        <f t="shared" si="19"/>
        <v>54.990378276342923</v>
      </c>
      <c r="I269" s="10"/>
    </row>
    <row r="270" spans="1:9" x14ac:dyDescent="0.25">
      <c r="A270" s="11" t="s">
        <v>1669</v>
      </c>
      <c r="B270" s="7">
        <f>Standing!$P$86</f>
        <v>1.3071470880879905E-2</v>
      </c>
      <c r="C270" s="7">
        <f>Standing!$P$109</f>
        <v>1.5082545638002212E-3</v>
      </c>
      <c r="D270" s="36">
        <f>AggCap!$P$94</f>
        <v>0</v>
      </c>
      <c r="E270" s="6">
        <f t="shared" si="17"/>
        <v>1.0650784907495431E-2</v>
      </c>
      <c r="F270" s="17">
        <f>0.01*Input!$F$58*(D270*$D$252)+10*(B270*$B$252+C270*$C$252)</f>
        <v>69.649560308950967</v>
      </c>
      <c r="G270" s="6">
        <f t="shared" si="18"/>
        <v>1.0650784907495431E-2</v>
      </c>
      <c r="H270" s="35">
        <f t="shared" si="19"/>
        <v>17.412390077237742</v>
      </c>
      <c r="I270" s="10"/>
    </row>
    <row r="271" spans="1:9" x14ac:dyDescent="0.25">
      <c r="A271" s="11" t="s">
        <v>1670</v>
      </c>
      <c r="B271" s="7">
        <f>Standing!$Q$86</f>
        <v>0.23576228605298866</v>
      </c>
      <c r="C271" s="7">
        <f>Standing!$Q$109</f>
        <v>1.977806663493226E-2</v>
      </c>
      <c r="D271" s="36">
        <f>AggCap!$Q$94</f>
        <v>0</v>
      </c>
      <c r="E271" s="6">
        <f t="shared" si="17"/>
        <v>0.19054736002540693</v>
      </c>
      <c r="F271" s="17">
        <f>0.01*Input!$F$58*(D271*$D$252)+10*(B271*$B$252+C271*$C$252)</f>
        <v>1246.0621408720028</v>
      </c>
      <c r="G271" s="6">
        <f t="shared" si="18"/>
        <v>0.19054736002540693</v>
      </c>
      <c r="H271" s="35">
        <f t="shared" si="19"/>
        <v>311.51553521800071</v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21.975269067121701</v>
      </c>
      <c r="E272" s="6">
        <f t="shared" si="17"/>
        <v>0</v>
      </c>
      <c r="F272" s="17">
        <f>0.01*Input!$F$58*(D272*$D$252)+10*(B272*$B$252+C272*$C$252)</f>
        <v>321.71793914266169</v>
      </c>
      <c r="G272" s="6">
        <f t="shared" si="18"/>
        <v>4.9196987827227298E-2</v>
      </c>
      <c r="H272" s="35">
        <f t="shared" si="19"/>
        <v>80.429484785665423</v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>
        <f t="shared" si="18"/>
        <v>0</v>
      </c>
      <c r="H273" s="35">
        <f t="shared" si="19"/>
        <v>0</v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4.2959630102869539</v>
      </c>
      <c r="E274" s="6">
        <f t="shared" si="17"/>
        <v>0</v>
      </c>
      <c r="F274" s="17">
        <f>0.01*Input!$F$58*(D274*$D$252)+10*(B274*$B$252+C274*$C$252)</f>
        <v>62.892898470601011</v>
      </c>
      <c r="G274" s="6">
        <f t="shared" si="18"/>
        <v>9.617558687347998E-3</v>
      </c>
      <c r="H274" s="35">
        <f t="shared" si="19"/>
        <v>15.723224617650253</v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>
        <f t="shared" si="18"/>
        <v>0</v>
      </c>
      <c r="H275" s="35">
        <f t="shared" si="19"/>
        <v>0</v>
      </c>
      <c r="I275" s="10"/>
    </row>
    <row r="276" spans="1:9" x14ac:dyDescent="0.25">
      <c r="A276" s="11" t="s">
        <v>1675</v>
      </c>
      <c r="B276" s="7">
        <f>Scaler!$B$429</f>
        <v>0.99964734462118887</v>
      </c>
      <c r="C276" s="7">
        <f>Scaler!$C$429</f>
        <v>1.1055807659383214E-2</v>
      </c>
      <c r="D276" s="36">
        <f>Scaler!$E$429</f>
        <v>0</v>
      </c>
      <c r="E276" s="6">
        <f t="shared" si="17"/>
        <v>0.7926919784575972</v>
      </c>
      <c r="F276" s="17">
        <f>0.01*Input!$F$58*(D276*$D$252)+10*(B276*$B$252+C276*$C$252)</f>
        <v>5183.7163401121634</v>
      </c>
      <c r="G276" s="6">
        <f t="shared" si="18"/>
        <v>0.7926919784575972</v>
      </c>
      <c r="H276" s="35">
        <f t="shared" si="19"/>
        <v>1295.9290850280408</v>
      </c>
      <c r="I276" s="10"/>
    </row>
    <row r="277" spans="1:9" x14ac:dyDescent="0.25">
      <c r="A277" s="11" t="s">
        <v>1676</v>
      </c>
      <c r="B277" s="7">
        <f>Adjust!$B$79</f>
        <v>-3.6917098588240549E-4</v>
      </c>
      <c r="C277" s="7">
        <f>Adjust!$C$79</f>
        <v>-3.0048885401193215E-4</v>
      </c>
      <c r="D277" s="36">
        <f>Adjust!$E$79</f>
        <v>-4.1305183034019421E-3</v>
      </c>
      <c r="E277" s="6">
        <f t="shared" si="17"/>
        <v>-3.547928173277428E-4</v>
      </c>
      <c r="F277" s="17">
        <f>0.01*Input!$F$58*(D277*$D$252)+10*(B277*$B$252+C277*$C$252)</f>
        <v>-2.3805968577560508</v>
      </c>
      <c r="G277" s="6">
        <f t="shared" si="18"/>
        <v>-3.6403998777520899E-4</v>
      </c>
      <c r="H277" s="35">
        <f t="shared" si="19"/>
        <v>-0.5951492144390127</v>
      </c>
      <c r="I277" s="10"/>
    </row>
    <row r="279" spans="1:9" x14ac:dyDescent="0.25">
      <c r="A279" s="11" t="s">
        <v>1677</v>
      </c>
      <c r="B279" s="6">
        <f>SUM($B$255:$B$277)</f>
        <v>2.3660000000000001</v>
      </c>
      <c r="C279" s="6">
        <f>SUM($C$255:$C$277)</f>
        <v>0.13500000000000001</v>
      </c>
      <c r="D279" s="35">
        <f>SUM($D$255:$D$277)</f>
        <v>28.51</v>
      </c>
      <c r="E279" s="6">
        <f>SUM(E$255:E$277)</f>
        <v>1.8989543045351691</v>
      </c>
      <c r="F279" s="17">
        <f>SUM($F$255:$F$277)</f>
        <v>12835.375638012509</v>
      </c>
      <c r="G279" s="6">
        <f>SUM($G$255:$G$277)</f>
        <v>1.9627808778831499</v>
      </c>
      <c r="H279" s="35">
        <f>SUM($H$255:$H$277)</f>
        <v>3208.8439095031272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753.60754258070392</v>
      </c>
      <c r="C284" s="33">
        <f>Loads!C$310</f>
        <v>161.59553674706402</v>
      </c>
      <c r="D284" s="33">
        <f>Loads!E$310</f>
        <v>13</v>
      </c>
      <c r="E284" s="33">
        <f>Multi!B$127</f>
        <v>915.20307932776791</v>
      </c>
      <c r="F284" s="6">
        <f>IF(D284,E284/D284,"")</f>
        <v>70.400236871366758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0.32346646371991256</v>
      </c>
      <c r="C287" s="7">
        <f>Standing!$C$110</f>
        <v>3.7064382072792577E-2</v>
      </c>
      <c r="D287" s="36">
        <f>AggCap!$C$95</f>
        <v>5.589394074945587</v>
      </c>
      <c r="E287" s="6">
        <f t="shared" ref="E287:E309" si="20">IF(E$284&lt;&gt;0,(($B287*B$284+$C287*C$284))/E$284,0)</f>
        <v>0.27289703366157275</v>
      </c>
      <c r="F287" s="17">
        <f>0.01*Input!$F$58*(D287*$D$284)+10*(B287*$B$284+C287*$C$284)</f>
        <v>2763.5054255507603</v>
      </c>
      <c r="G287" s="6">
        <f t="shared" ref="G287:G309" si="21">IF($E$284&lt;&gt;0,0.1*F287/$E$284,"")</f>
        <v>0.30195543349576598</v>
      </c>
      <c r="H287" s="35">
        <f t="shared" ref="H287:H309" si="22">IF($D$284&lt;&gt;0,F287/$D$284,"")</f>
        <v>212.57734042698155</v>
      </c>
      <c r="I287" s="10"/>
    </row>
    <row r="288" spans="1:9" x14ac:dyDescent="0.25">
      <c r="A288" s="11" t="s">
        <v>457</v>
      </c>
      <c r="B288" s="7">
        <f>Standing!$D$87</f>
        <v>2.0378299813873079E-2</v>
      </c>
      <c r="C288" s="7">
        <f>Standing!$D$110</f>
        <v>2.3350460558078964E-3</v>
      </c>
      <c r="D288" s="36">
        <f>AggCap!$D$95</f>
        <v>0</v>
      </c>
      <c r="E288" s="6">
        <f t="shared" si="20"/>
        <v>1.7192439384033115E-2</v>
      </c>
      <c r="F288" s="17">
        <f>0.01*Input!$F$58*(D288*$D$284)+10*(B288*$B$284+C288*$C$284)</f>
        <v>157.34573465423099</v>
      </c>
      <c r="G288" s="6">
        <f t="shared" si="21"/>
        <v>1.7192439384033115E-2</v>
      </c>
      <c r="H288" s="35">
        <f t="shared" si="22"/>
        <v>12.10351805032546</v>
      </c>
      <c r="I288" s="10"/>
    </row>
    <row r="289" spans="1:9" x14ac:dyDescent="0.25">
      <c r="A289" s="11" t="s">
        <v>458</v>
      </c>
      <c r="B289" s="7">
        <f>Standing!$E$87</f>
        <v>5.8363447079659951E-2</v>
      </c>
      <c r="C289" s="7">
        <f>Standing!$E$110</f>
        <v>4.8576905399028781E-3</v>
      </c>
      <c r="D289" s="36">
        <f>AggCap!$E$95</f>
        <v>3.4949026933842124</v>
      </c>
      <c r="E289" s="6">
        <f t="shared" si="20"/>
        <v>4.891604503043321E-2</v>
      </c>
      <c r="F289" s="17">
        <f>0.01*Input!$F$58*(D289*$D$284)+10*(B289*$B$284+C289*$C$284)</f>
        <v>613.96862055510314</v>
      </c>
      <c r="G289" s="6">
        <f t="shared" si="21"/>
        <v>6.7085506421817709E-2</v>
      </c>
      <c r="H289" s="35">
        <f t="shared" si="22"/>
        <v>47.228355427315627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1.6992633812887357</v>
      </c>
      <c r="E290" s="6">
        <f t="shared" si="20"/>
        <v>0</v>
      </c>
      <c r="F290" s="17">
        <f>0.01*Input!$F$58*(D290*$D$284)+10*(B290*$B$284+C290*$C$284)</f>
        <v>80.850951681718044</v>
      </c>
      <c r="G290" s="6">
        <f t="shared" si="21"/>
        <v>8.8342088775645762E-3</v>
      </c>
      <c r="H290" s="35">
        <f t="shared" si="22"/>
        <v>6.2193039755167723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0.60083597299444513</v>
      </c>
      <c r="E291" s="6">
        <f t="shared" si="20"/>
        <v>0</v>
      </c>
      <c r="F291" s="17">
        <f>0.01*Input!$F$58*(D291*$D$284)+10*(B291*$B$284+C291*$C$284)</f>
        <v>28.587775595075701</v>
      </c>
      <c r="G291" s="6">
        <f t="shared" si="21"/>
        <v>3.1236537814179894E-3</v>
      </c>
      <c r="H291" s="35">
        <f t="shared" si="22"/>
        <v>2.1990596611596693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7.0264042744954001</v>
      </c>
      <c r="E292" s="6">
        <f t="shared" si="20"/>
        <v>0</v>
      </c>
      <c r="F292" s="17">
        <f>0.01*Input!$F$58*(D292*$D$284)+10*(B292*$B$284+C292*$C$284)</f>
        <v>334.31631538049112</v>
      </c>
      <c r="G292" s="6">
        <f t="shared" si="21"/>
        <v>3.6529194769105461E-2</v>
      </c>
      <c r="H292" s="35">
        <f t="shared" si="22"/>
        <v>25.716639644653164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0.12906249938079595</v>
      </c>
      <c r="C297" s="7">
        <f>Standing!$K$110</f>
        <v>1.4818567570548248E-3</v>
      </c>
      <c r="D297" s="36">
        <f>AggCap!$K$95</f>
        <v>0</v>
      </c>
      <c r="E297" s="6">
        <f t="shared" si="20"/>
        <v>0.10653584612864349</v>
      </c>
      <c r="F297" s="17">
        <f>0.01*Input!$F$58*(D297*$D$284)+10*(B297*$B$284+C297*$C$284)</f>
        <v>975.01934435723786</v>
      </c>
      <c r="G297" s="6">
        <f t="shared" si="21"/>
        <v>0.1065358461286435</v>
      </c>
      <c r="H297" s="35">
        <f t="shared" si="22"/>
        <v>75.001488027479837</v>
      </c>
      <c r="I297" s="10"/>
    </row>
    <row r="298" spans="1:9" x14ac:dyDescent="0.25">
      <c r="A298" s="11" t="s">
        <v>1665</v>
      </c>
      <c r="B298" s="7">
        <f>Standing!$L$87</f>
        <v>0.15846153452226247</v>
      </c>
      <c r="C298" s="7">
        <f>Standing!$L$110</f>
        <v>1.8157303826277893E-2</v>
      </c>
      <c r="D298" s="36">
        <f>AggCap!$L$95</f>
        <v>2.7381631838422811</v>
      </c>
      <c r="E298" s="6">
        <f t="shared" si="20"/>
        <v>0.13368830333530571</v>
      </c>
      <c r="F298" s="17">
        <f>0.01*Input!$F$58*(D298*$D$284)+10*(B298*$B$284+C298*$C$284)</f>
        <v>1353.8012731129807</v>
      </c>
      <c r="G298" s="6">
        <f t="shared" si="21"/>
        <v>0.14792359244544617</v>
      </c>
      <c r="H298" s="35">
        <f t="shared" si="22"/>
        <v>104.13855947022928</v>
      </c>
      <c r="I298" s="10"/>
    </row>
    <row r="299" spans="1:9" x14ac:dyDescent="0.25">
      <c r="A299" s="11" t="s">
        <v>1666</v>
      </c>
      <c r="B299" s="7">
        <f>Standing!$M$87</f>
        <v>1.559849040417635E-2</v>
      </c>
      <c r="C299" s="7">
        <f>Standing!$M$110</f>
        <v>1.7873519296262993E-3</v>
      </c>
      <c r="D299" s="36">
        <f>AggCap!$M$95</f>
        <v>0</v>
      </c>
      <c r="E299" s="6">
        <f t="shared" si="20"/>
        <v>1.3159885918140039E-2</v>
      </c>
      <c r="F299" s="17">
        <f>0.01*Input!$F$58*(D299*$D$284)+10*(B299*$B$284+C299*$C$284)</f>
        <v>120.43968115883894</v>
      </c>
      <c r="G299" s="6">
        <f t="shared" si="21"/>
        <v>1.3159885918140039E-2</v>
      </c>
      <c r="H299" s="35">
        <f t="shared" si="22"/>
        <v>9.2645908583722267</v>
      </c>
      <c r="I299" s="10"/>
    </row>
    <row r="300" spans="1:9" x14ac:dyDescent="0.25">
      <c r="A300" s="11" t="s">
        <v>1667</v>
      </c>
      <c r="B300" s="7">
        <f>Standing!$N$87</f>
        <v>4.4674073771697236E-2</v>
      </c>
      <c r="C300" s="7">
        <f>Standing!$N$110</f>
        <v>3.718300347193294E-3</v>
      </c>
      <c r="D300" s="36">
        <f>AggCap!$N$95</f>
        <v>2.6751596857541089</v>
      </c>
      <c r="E300" s="6">
        <f t="shared" si="20"/>
        <v>3.7442596584923472E-2</v>
      </c>
      <c r="F300" s="17">
        <f>0.01*Input!$F$58*(D300*$D$284)+10*(B300*$B$284+C300*$C$284)</f>
        <v>469.9598947736738</v>
      </c>
      <c r="G300" s="6">
        <f t="shared" si="21"/>
        <v>5.1350340201965584E-2</v>
      </c>
      <c r="H300" s="35">
        <f t="shared" si="22"/>
        <v>36.150761136436444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9.249383480984255</v>
      </c>
      <c r="E301" s="6">
        <f t="shared" si="20"/>
        <v>0</v>
      </c>
      <c r="F301" s="17">
        <f>0.01*Input!$F$58*(D301*$D$284)+10*(B301*$B$284+C301*$C$284)</f>
        <v>440.08566602523086</v>
      </c>
      <c r="G301" s="6">
        <f t="shared" si="21"/>
        <v>4.8086121645097749E-2</v>
      </c>
      <c r="H301" s="35">
        <f t="shared" si="22"/>
        <v>33.852743540402372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3.2704537651962871</v>
      </c>
      <c r="E302" s="6">
        <f t="shared" si="20"/>
        <v>0</v>
      </c>
      <c r="F302" s="17">
        <f>0.01*Input!$F$58*(D302*$D$284)+10*(B302*$B$284+C302*$C$284)</f>
        <v>155.60819014803934</v>
      </c>
      <c r="G302" s="6">
        <f t="shared" si="21"/>
        <v>1.7002585946535077E-2</v>
      </c>
      <c r="H302" s="35">
        <f t="shared" si="22"/>
        <v>11.969860780618411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38.245929585057027</v>
      </c>
      <c r="E303" s="6">
        <f t="shared" si="20"/>
        <v>0</v>
      </c>
      <c r="F303" s="17">
        <f>0.01*Input!$F$58*(D303*$D$284)+10*(B303*$B$284+C303*$C$284)</f>
        <v>1819.7413296570135</v>
      </c>
      <c r="G303" s="6">
        <f t="shared" si="21"/>
        <v>0.19883470354947277</v>
      </c>
      <c r="H303" s="35">
        <f t="shared" si="22"/>
        <v>139.98010228130872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75.818886919721621</v>
      </c>
      <c r="E307" s="6">
        <f t="shared" si="20"/>
        <v>0</v>
      </c>
      <c r="F307" s="17">
        <f>0.01*Input!$F$58*(D307*$D$284)+10*(B307*$B$284+C307*$C$284)</f>
        <v>3607.4626396403551</v>
      </c>
      <c r="G307" s="6">
        <f t="shared" si="21"/>
        <v>0.3941707279099298</v>
      </c>
      <c r="H307" s="35">
        <f t="shared" si="22"/>
        <v>277.49712612618117</v>
      </c>
      <c r="I307" s="10"/>
    </row>
    <row r="308" spans="1:10" x14ac:dyDescent="0.25">
      <c r="A308" s="11" t="s">
        <v>1675</v>
      </c>
      <c r="B308" s="7">
        <f>Scaler!$B$430</f>
        <v>0.92855223048600954</v>
      </c>
      <c r="C308" s="7">
        <f>Scaler!$C$430</f>
        <v>1.0661357122522636E-2</v>
      </c>
      <c r="D308" s="36">
        <f>Scaler!$E$430</f>
        <v>0</v>
      </c>
      <c r="E308" s="6">
        <f t="shared" si="20"/>
        <v>0.76648211544077538</v>
      </c>
      <c r="F308" s="17">
        <f>0.01*Input!$F$58*(D308*$D$284)+10*(B308*$B$284+C308*$C$284)</f>
        <v>7014.8679230105927</v>
      </c>
      <c r="G308" s="6">
        <f t="shared" si="21"/>
        <v>0.76648211544077538</v>
      </c>
      <c r="H308" s="35">
        <f t="shared" si="22"/>
        <v>539.60522484696867</v>
      </c>
      <c r="I308" s="10"/>
    </row>
    <row r="309" spans="1:10" x14ac:dyDescent="0.25">
      <c r="A309" s="11" t="s">
        <v>1676</v>
      </c>
      <c r="B309" s="7">
        <f>Adjust!$B$80</f>
        <v>4.4296082161299211E-4</v>
      </c>
      <c r="C309" s="7">
        <f>Adjust!$C$80</f>
        <v>-6.3288651178300404E-5</v>
      </c>
      <c r="D309" s="36">
        <f>Adjust!$E$80</f>
        <v>1.222982336031464E-3</v>
      </c>
      <c r="E309" s="6">
        <f t="shared" si="20"/>
        <v>3.5357338713919623E-4</v>
      </c>
      <c r="F309" s="17">
        <f>0.01*Input!$F$58*(D309*$D$284)+10*(B309*$B$284+C309*$C$284)</f>
        <v>3.2941040263297907</v>
      </c>
      <c r="G309" s="6">
        <f t="shared" si="21"/>
        <v>3.5993148414113356E-4</v>
      </c>
      <c r="H309" s="35">
        <f t="shared" si="22"/>
        <v>0.25339261740998392</v>
      </c>
      <c r="I309" s="10"/>
    </row>
    <row r="311" spans="1:10" x14ac:dyDescent="0.25">
      <c r="A311" s="11" t="s">
        <v>1677</v>
      </c>
      <c r="B311" s="6">
        <f>SUM($B$287:$B$309)</f>
        <v>1.679</v>
      </c>
      <c r="C311" s="6">
        <f>SUM($C$287:$C$309)</f>
        <v>0.08</v>
      </c>
      <c r="D311" s="35">
        <f>SUM($D$287:$D$309)</f>
        <v>150.41</v>
      </c>
      <c r="E311" s="6">
        <f>SUM(E$287:E$309)</f>
        <v>1.3966678388709663</v>
      </c>
      <c r="F311" s="17">
        <f>SUM($F$287:$F$309)</f>
        <v>19938.854869327672</v>
      </c>
      <c r="G311" s="6">
        <f>SUM($G$287:$G$309)</f>
        <v>2.1786262873998519</v>
      </c>
      <c r="H311" s="35">
        <f>SUM($H$287:$H$309)</f>
        <v>1533.7580668713592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2.5096835925131096</v>
      </c>
      <c r="C319" s="7">
        <f>Standing!$C$111</f>
        <v>0.21244906104002811</v>
      </c>
      <c r="D319" s="7">
        <f>Standing!$C$125</f>
        <v>4.5757638632042213E-2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0.2322231639378996</v>
      </c>
      <c r="C320" s="7">
        <f>Standing!$D$111</f>
        <v>1.9658092867773959E-2</v>
      </c>
      <c r="D320" s="7">
        <f>Standing!$D$125</f>
        <v>4.2339933404989174E-3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0.74901075204147627</v>
      </c>
      <c r="C321" s="7">
        <f>Standing!$E$111</f>
        <v>8.4619466059403931E-2</v>
      </c>
      <c r="D321" s="7">
        <f>Standing!$E$125</f>
        <v>1.0940854689440027E-2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0.12948549789204636</v>
      </c>
      <c r="C322" s="7">
        <f>Standing!$F$111</f>
        <v>1.46286200354228E-2</v>
      </c>
      <c r="D322" s="7">
        <f>Standing!$F$125</f>
        <v>1.8914041126451338E-3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4.4963376560350127E-2</v>
      </c>
      <c r="C323" s="7">
        <f>Standing!$G$111</f>
        <v>3.8062276694689331E-3</v>
      </c>
      <c r="D323" s="7">
        <f>Standing!$G$125</f>
        <v>8.1979176277943114E-4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0.73352367165226773</v>
      </c>
      <c r="C324" s="7">
        <f>Standing!$H$111</f>
        <v>8.2869813641488696E-2</v>
      </c>
      <c r="D324" s="7">
        <f>Standing!$H$125</f>
        <v>1.0714633776535665E-2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5.1754276335514569E-2</v>
      </c>
      <c r="C325" s="7">
        <f>Standing!$I$111</f>
        <v>5.8469377346929982E-3</v>
      </c>
      <c r="D325" s="7">
        <f>Standing!$I$125</f>
        <v>7.5597848949521447E-4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0.17898380309140846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0.87995823328800471</v>
      </c>
      <c r="C329" s="7">
        <f>Standing!$K$111</f>
        <v>8.8750330291314738E-2</v>
      </c>
      <c r="D329" s="7">
        <f>Standing!$K$125</f>
        <v>1.3419190116705506E-3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1.2294576342211707</v>
      </c>
      <c r="C330" s="7">
        <f>Standing!$L$111</f>
        <v>0.10407571725694248</v>
      </c>
      <c r="D330" s="7">
        <f>Standing!$L$125</f>
        <v>2.2416004275568457E-2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0.11376276379945842</v>
      </c>
      <c r="C331" s="7">
        <f>Standing!$M$111</f>
        <v>9.6302149094068291E-3</v>
      </c>
      <c r="D331" s="7">
        <f>Standing!$M$125</f>
        <v>2.0741719997082863E-3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0.36692951651686068</v>
      </c>
      <c r="C332" s="7">
        <f>Standing!$N$111</f>
        <v>4.1453850541484136E-2</v>
      </c>
      <c r="D332" s="7">
        <f>Standing!$N$125</f>
        <v>5.3597662123482511E-3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0.25373227825088746</v>
      </c>
      <c r="C333" s="7">
        <f>Standing!$O$111</f>
        <v>2.8665396122961494E-2</v>
      </c>
      <c r="D333" s="7">
        <f>Standing!$O$125</f>
        <v>3.7062858961600079E-3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8.8107627172439973E-2</v>
      </c>
      <c r="C334" s="7">
        <f>Standing!$P$111</f>
        <v>7.4584631780238875E-3</v>
      </c>
      <c r="D334" s="7">
        <f>Standing!$P$125</f>
        <v>1.6064164330955005E-3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1.4373704807812151</v>
      </c>
      <c r="C335" s="7">
        <f>Standing!$Q$111</f>
        <v>0.16238688467654996</v>
      </c>
      <c r="D335" s="7">
        <f>Standing!$Q$125</f>
        <v>2.0995775457502381E-2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0.507073404265865</v>
      </c>
      <c r="C336" s="7">
        <f>Standing!$R$111</f>
        <v>5.7286601834422982E-2</v>
      </c>
      <c r="D336" s="7">
        <f>Standing!$R$125</f>
        <v>7.4068582030786386E-3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1.7536314439727234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2.036054453419911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6.3309418628513319</v>
      </c>
      <c r="C340" s="7">
        <f>Scaler!$C$431</f>
        <v>0.63852255723967932</v>
      </c>
      <c r="D340" s="7">
        <f>Scaler!$D$431</f>
        <v>9.6545619168729498E-3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2.1867920098728177E-5</v>
      </c>
      <c r="C341" s="7">
        <f>Adjust!$C$81</f>
        <v>-1.0823509906510154E-4</v>
      </c>
      <c r="D341" s="7">
        <f>Adjust!$D$81</f>
        <v>3.2394579055836092E-4</v>
      </c>
      <c r="E341" s="36">
        <f>Adjust!$E$81</f>
        <v>1.3302995159576447E-3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15.657999999999999</v>
      </c>
      <c r="C343" s="6">
        <f>SUM($C$319:$C$341)</f>
        <v>1.5620000000000001</v>
      </c>
      <c r="D343" s="6">
        <f>SUM($D$319:$D$341)</f>
        <v>0.15</v>
      </c>
      <c r="E343" s="35">
        <f>SUM($E$319:$E$341)</f>
        <v>3.97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0</v>
      </c>
      <c r="C348" s="33">
        <f>Loads!C$312</f>
        <v>0</v>
      </c>
      <c r="D348" s="33">
        <f>Loads!D$312</f>
        <v>0</v>
      </c>
      <c r="E348" s="33">
        <f>Loads!E$312</f>
        <v>0</v>
      </c>
      <c r="F348" s="33">
        <f>Multi!B$129</f>
        <v>0</v>
      </c>
      <c r="G348" s="6" t="str">
        <f>IF(E348,F348/E348,"")</f>
        <v/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2.541563029239692</v>
      </c>
      <c r="C351" s="7">
        <f>Standing!$C$112</f>
        <v>0.21514771055076803</v>
      </c>
      <c r="D351" s="7">
        <f>Standing!$C$126</f>
        <v>4.6338878334879527E-2</v>
      </c>
      <c r="E351" s="36">
        <f>AggCap!$C$97</f>
        <v>0</v>
      </c>
      <c r="F351" s="6">
        <f t="shared" ref="F351:F373" si="26">IF(F$348&lt;&gt;0,(($B351*B$348+$C351*C$348+$D351*D$348))/F$348,0)</f>
        <v>0</v>
      </c>
      <c r="G351" s="17">
        <f>0.01*Input!$F$58*(E351*$E$348)+10*(B351*$B$348+C351*$C$348+D351*$D$348)</f>
        <v>0</v>
      </c>
      <c r="H351" s="6" t="str">
        <f t="shared" ref="H351:H373" si="27">IF($F$348&lt;&gt;0,0.1*G351/$F$348,"")</f>
        <v/>
      </c>
      <c r="I351" s="35" t="str">
        <f t="shared" ref="I351:I373" si="28">IF($E$348&lt;&gt;0,G351/$E$348,"")</f>
        <v/>
      </c>
      <c r="J351" s="10"/>
    </row>
    <row r="352" spans="1:10" x14ac:dyDescent="0.25">
      <c r="A352" s="11" t="s">
        <v>457</v>
      </c>
      <c r="B352" s="7">
        <f>Standing!$D$89</f>
        <v>0.23517299541597522</v>
      </c>
      <c r="C352" s="7">
        <f>Standing!$D$112</f>
        <v>1.9907801209340614E-2</v>
      </c>
      <c r="D352" s="7">
        <f>Standing!$D$126</f>
        <v>4.2877759460838898E-3</v>
      </c>
      <c r="E352" s="36">
        <f>AggCap!$D$97</f>
        <v>0</v>
      </c>
      <c r="F352" s="6">
        <f t="shared" si="26"/>
        <v>0</v>
      </c>
      <c r="G352" s="17">
        <f>0.01*Input!$F$58*(E352*$E$348)+10*(B352*$B$348+C352*$C$348+D352*$D$348)</f>
        <v>0</v>
      </c>
      <c r="H352" s="6" t="str">
        <f t="shared" si="27"/>
        <v/>
      </c>
      <c r="I352" s="35" t="str">
        <f t="shared" si="28"/>
        <v/>
      </c>
      <c r="J352" s="10"/>
    </row>
    <row r="353" spans="1:10" x14ac:dyDescent="0.25">
      <c r="A353" s="11" t="s">
        <v>458</v>
      </c>
      <c r="B353" s="7">
        <f>Standing!$E$89</f>
        <v>0.73627314722953474</v>
      </c>
      <c r="C353" s="7">
        <f>Standing!$E$112</f>
        <v>8.3180435558006666E-2</v>
      </c>
      <c r="D353" s="7">
        <f>Standing!$E$126</f>
        <v>1.0754795566845155E-2</v>
      </c>
      <c r="E353" s="36">
        <f>AggCap!$E$97</f>
        <v>0</v>
      </c>
      <c r="F353" s="6">
        <f t="shared" si="26"/>
        <v>0</v>
      </c>
      <c r="G353" s="17">
        <f>0.01*Input!$F$58*(E353*$E$348)+10*(B353*$B$348+C353*$C$348+D353*$D$348)</f>
        <v>0</v>
      </c>
      <c r="H353" s="6" t="str">
        <f t="shared" si="27"/>
        <v/>
      </c>
      <c r="I353" s="35" t="str">
        <f t="shared" si="28"/>
        <v/>
      </c>
      <c r="J353" s="10"/>
    </row>
    <row r="354" spans="1:10" x14ac:dyDescent="0.25">
      <c r="A354" s="11" t="s">
        <v>459</v>
      </c>
      <c r="B354" s="7">
        <f>Standing!$F$89</f>
        <v>0.12728347996836373</v>
      </c>
      <c r="C354" s="7">
        <f>Standing!$F$112</f>
        <v>1.4379847130030723E-2</v>
      </c>
      <c r="D354" s="7">
        <f>Standing!$F$126</f>
        <v>1.8592390762142276E-3</v>
      </c>
      <c r="E354" s="36">
        <f>AggCap!$F$97</f>
        <v>0</v>
      </c>
      <c r="F354" s="6">
        <f t="shared" si="26"/>
        <v>0</v>
      </c>
      <c r="G354" s="17">
        <f>0.01*Input!$F$58*(E354*$E$348)+10*(B354*$B$348+C354*$C$348+D354*$D$348)</f>
        <v>0</v>
      </c>
      <c r="H354" s="6" t="str">
        <f t="shared" si="27"/>
        <v/>
      </c>
      <c r="I354" s="35" t="str">
        <f t="shared" si="28"/>
        <v/>
      </c>
      <c r="J354" s="10"/>
    </row>
    <row r="355" spans="1:10" x14ac:dyDescent="0.25">
      <c r="A355" s="11" t="s">
        <v>460</v>
      </c>
      <c r="B355" s="7">
        <f>Standing!$G$89</f>
        <v>4.5534527091973045E-2</v>
      </c>
      <c r="C355" s="7">
        <f>Standing!$G$112</f>
        <v>3.8545765507852015E-3</v>
      </c>
      <c r="D355" s="7">
        <f>Standing!$G$126</f>
        <v>8.3020522673499318E-4</v>
      </c>
      <c r="E355" s="36">
        <f>AggCap!$G$97</f>
        <v>0</v>
      </c>
      <c r="F355" s="6">
        <f t="shared" si="26"/>
        <v>0</v>
      </c>
      <c r="G355" s="17">
        <f>0.01*Input!$F$58*(E355*$E$348)+10*(B355*$B$348+C355*$C$348+D355*$D$348)</f>
        <v>0</v>
      </c>
      <c r="H355" s="6" t="str">
        <f t="shared" si="27"/>
        <v/>
      </c>
      <c r="I355" s="35" t="str">
        <f t="shared" si="28"/>
        <v/>
      </c>
      <c r="J355" s="10"/>
    </row>
    <row r="356" spans="1:10" x14ac:dyDescent="0.25">
      <c r="A356" s="11" t="s">
        <v>461</v>
      </c>
      <c r="B356" s="7">
        <f>Standing!$H$89</f>
        <v>0.72104943863993121</v>
      </c>
      <c r="C356" s="7">
        <f>Standing!$H$112</f>
        <v>8.1460537560834961E-2</v>
      </c>
      <c r="D356" s="7">
        <f>Standing!$H$126</f>
        <v>1.0532421745028496E-2</v>
      </c>
      <c r="E356" s="36">
        <f>AggCap!$H$97</f>
        <v>0</v>
      </c>
      <c r="F356" s="6">
        <f t="shared" si="26"/>
        <v>0</v>
      </c>
      <c r="G356" s="17">
        <f>0.01*Input!$F$58*(E356*$E$348)+10*(B356*$B$348+C356*$C$348+D356*$D$348)</f>
        <v>0</v>
      </c>
      <c r="H356" s="6" t="str">
        <f t="shared" si="27"/>
        <v/>
      </c>
      <c r="I356" s="35" t="str">
        <f t="shared" si="28"/>
        <v/>
      </c>
      <c r="J356" s="10"/>
    </row>
    <row r="357" spans="1:10" x14ac:dyDescent="0.25">
      <c r="A357" s="11" t="s">
        <v>462</v>
      </c>
      <c r="B357" s="7">
        <f>Standing!$I$89</f>
        <v>5.0874148089700956E-2</v>
      </c>
      <c r="C357" s="7">
        <f>Standing!$I$112</f>
        <v>5.7475052739151536E-3</v>
      </c>
      <c r="D357" s="7">
        <f>Standing!$I$126</f>
        <v>7.4312239201026759E-4</v>
      </c>
      <c r="E357" s="36">
        <f>AggCap!$I$97</f>
        <v>0</v>
      </c>
      <c r="F357" s="6">
        <f t="shared" si="26"/>
        <v>0</v>
      </c>
      <c r="G357" s="17">
        <f>0.01*Input!$F$58*(E357*$E$348)+10*(B357*$B$348+C357*$C$348+D357*$D$348)</f>
        <v>0</v>
      </c>
      <c r="H357" s="6" t="str">
        <f t="shared" si="27"/>
        <v/>
      </c>
      <c r="I357" s="35" t="str">
        <f t="shared" si="28"/>
        <v/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0.17898380309140846</v>
      </c>
      <c r="F358" s="6">
        <f t="shared" si="26"/>
        <v>0</v>
      </c>
      <c r="G358" s="17">
        <f>0.01*Input!$F$58*(E358*$E$348)+10*(B358*$B$348+C358*$C$348+D358*$D$348)</f>
        <v>0</v>
      </c>
      <c r="H358" s="6" t="str">
        <f t="shared" si="27"/>
        <v/>
      </c>
      <c r="I358" s="35" t="str">
        <f t="shared" si="28"/>
        <v/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 t="str">
        <f t="shared" si="27"/>
        <v/>
      </c>
      <c r="I359" s="35" t="str">
        <f t="shared" si="28"/>
        <v/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 t="str">
        <f t="shared" si="27"/>
        <v/>
      </c>
      <c r="I360" s="35" t="str">
        <f t="shared" si="28"/>
        <v/>
      </c>
      <c r="J360" s="10"/>
    </row>
    <row r="361" spans="1:10" x14ac:dyDescent="0.25">
      <c r="A361" s="11" t="s">
        <v>1664</v>
      </c>
      <c r="B361" s="7">
        <f>Standing!$K$89</f>
        <v>0.88228566437049805</v>
      </c>
      <c r="C361" s="7">
        <f>Standing!$K$112</f>
        <v>8.8985069020367527E-2</v>
      </c>
      <c r="D361" s="7">
        <f>Standing!$K$126</f>
        <v>1.3454682983296243E-3</v>
      </c>
      <c r="E361" s="36">
        <f>AggCap!$K$97</f>
        <v>0</v>
      </c>
      <c r="F361" s="6">
        <f t="shared" si="26"/>
        <v>0</v>
      </c>
      <c r="G361" s="17">
        <f>0.01*Input!$F$58*(E361*$E$348)+10*(B361*$B$348+C361*$C$348+D361*$D$348)</f>
        <v>0</v>
      </c>
      <c r="H361" s="6" t="str">
        <f t="shared" si="27"/>
        <v/>
      </c>
      <c r="I361" s="35" t="str">
        <f t="shared" si="28"/>
        <v/>
      </c>
      <c r="J361" s="10"/>
    </row>
    <row r="362" spans="1:10" x14ac:dyDescent="0.25">
      <c r="A362" s="11" t="s">
        <v>1665</v>
      </c>
      <c r="B362" s="7">
        <f>Standing!$L$89</f>
        <v>1.2450749084365709</v>
      </c>
      <c r="C362" s="7">
        <f>Standing!$L$112</f>
        <v>0.10539774655695638</v>
      </c>
      <c r="D362" s="7">
        <f>Standing!$L$126</f>
        <v>2.2700745185577034E-2</v>
      </c>
      <c r="E362" s="36">
        <f>AggCap!$L$97</f>
        <v>0</v>
      </c>
      <c r="F362" s="6">
        <f t="shared" si="26"/>
        <v>0</v>
      </c>
      <c r="G362" s="17">
        <f>0.01*Input!$F$58*(E362*$E$348)+10*(B362*$B$348+C362*$C$348+D362*$D$348)</f>
        <v>0</v>
      </c>
      <c r="H362" s="6" t="str">
        <f t="shared" si="27"/>
        <v/>
      </c>
      <c r="I362" s="35" t="str">
        <f t="shared" si="28"/>
        <v/>
      </c>
      <c r="J362" s="10"/>
    </row>
    <row r="363" spans="1:10" x14ac:dyDescent="0.25">
      <c r="A363" s="11" t="s">
        <v>1666</v>
      </c>
      <c r="B363" s="7">
        <f>Standing!$M$89</f>
        <v>0.11520784350640041</v>
      </c>
      <c r="C363" s="7">
        <f>Standing!$M$112</f>
        <v>9.7525434084190909E-3</v>
      </c>
      <c r="D363" s="7">
        <f>Standing!$M$126</f>
        <v>2.1005193190365111E-3</v>
      </c>
      <c r="E363" s="36">
        <f>AggCap!$M$97</f>
        <v>0</v>
      </c>
      <c r="F363" s="6">
        <f t="shared" si="26"/>
        <v>0</v>
      </c>
      <c r="G363" s="17">
        <f>0.01*Input!$F$58*(E363*$E$348)+10*(B363*$B$348+C363*$C$348+D363*$D$348)</f>
        <v>0</v>
      </c>
      <c r="H363" s="6" t="str">
        <f t="shared" si="27"/>
        <v/>
      </c>
      <c r="I363" s="35" t="str">
        <f t="shared" si="28"/>
        <v/>
      </c>
      <c r="J363" s="10"/>
    </row>
    <row r="364" spans="1:10" x14ac:dyDescent="0.25">
      <c r="A364" s="11" t="s">
        <v>1667</v>
      </c>
      <c r="B364" s="7">
        <f>Standing!$N$89</f>
        <v>0.36068954844899281</v>
      </c>
      <c r="C364" s="7">
        <f>Standing!$N$112</f>
        <v>4.0748890346064312E-2</v>
      </c>
      <c r="D364" s="7">
        <f>Standing!$N$126</f>
        <v>5.2686185436249221E-3</v>
      </c>
      <c r="E364" s="36">
        <f>AggCap!$N$97</f>
        <v>0</v>
      </c>
      <c r="F364" s="6">
        <f t="shared" si="26"/>
        <v>0</v>
      </c>
      <c r="G364" s="17">
        <f>0.01*Input!$F$58*(E364*$E$348)+10*(B364*$B$348+C364*$C$348+D364*$D$348)</f>
        <v>0</v>
      </c>
      <c r="H364" s="6" t="str">
        <f t="shared" si="27"/>
        <v/>
      </c>
      <c r="I364" s="35" t="str">
        <f t="shared" si="28"/>
        <v/>
      </c>
      <c r="J364" s="10"/>
    </row>
    <row r="365" spans="1:10" x14ac:dyDescent="0.25">
      <c r="A365" s="11" t="s">
        <v>1668</v>
      </c>
      <c r="B365" s="7">
        <f>Standing!$O$89</f>
        <v>0.24941733153004994</v>
      </c>
      <c r="C365" s="7">
        <f>Standing!$O$112</f>
        <v>2.8177915153433541E-2</v>
      </c>
      <c r="D365" s="7">
        <f>Standing!$O$126</f>
        <v>3.6432571546677305E-3</v>
      </c>
      <c r="E365" s="36">
        <f>AggCap!$O$97</f>
        <v>0</v>
      </c>
      <c r="F365" s="6">
        <f t="shared" si="26"/>
        <v>0</v>
      </c>
      <c r="G365" s="17">
        <f>0.01*Input!$F$58*(E365*$E$348)+10*(B365*$B$348+C365*$C$348+D365*$D$348)</f>
        <v>0</v>
      </c>
      <c r="H365" s="6" t="str">
        <f t="shared" si="27"/>
        <v/>
      </c>
      <c r="I365" s="35" t="str">
        <f t="shared" si="28"/>
        <v/>
      </c>
      <c r="J365" s="10"/>
    </row>
    <row r="366" spans="1:10" x14ac:dyDescent="0.25">
      <c r="A366" s="11" t="s">
        <v>1669</v>
      </c>
      <c r="B366" s="7">
        <f>Standing!$P$89</f>
        <v>8.9226820657209285E-2</v>
      </c>
      <c r="C366" s="7">
        <f>Standing!$P$112</f>
        <v>7.5532048441329875E-3</v>
      </c>
      <c r="D366" s="7">
        <f>Standing!$P$126</f>
        <v>1.6268220536239946E-3</v>
      </c>
      <c r="E366" s="36">
        <f>AggCap!$P$97</f>
        <v>0</v>
      </c>
      <c r="F366" s="6">
        <f t="shared" si="26"/>
        <v>0</v>
      </c>
      <c r="G366" s="17">
        <f>0.01*Input!$F$58*(E366*$E$348)+10*(B366*$B$348+C366*$C$348+D366*$D$348)</f>
        <v>0</v>
      </c>
      <c r="H366" s="6" t="str">
        <f t="shared" si="27"/>
        <v/>
      </c>
      <c r="I366" s="35" t="str">
        <f t="shared" si="28"/>
        <v/>
      </c>
      <c r="J366" s="10"/>
    </row>
    <row r="367" spans="1:10" x14ac:dyDescent="0.25">
      <c r="A367" s="11" t="s">
        <v>1670</v>
      </c>
      <c r="B367" s="7">
        <f>Standing!$Q$89</f>
        <v>1.4129266966263949</v>
      </c>
      <c r="C367" s="7">
        <f>Standing!$Q$112</f>
        <v>0.15962534893355218</v>
      </c>
      <c r="D367" s="7">
        <f>Standing!$Q$126</f>
        <v>2.0638723319373508E-2</v>
      </c>
      <c r="E367" s="36">
        <f>AggCap!$Q$97</f>
        <v>0</v>
      </c>
      <c r="F367" s="6">
        <f t="shared" si="26"/>
        <v>0</v>
      </c>
      <c r="G367" s="17">
        <f>0.01*Input!$F$58*(E367*$E$348)+10*(B367*$B$348+C367*$C$348+D367*$D$348)</f>
        <v>0</v>
      </c>
      <c r="H367" s="6" t="str">
        <f t="shared" si="27"/>
        <v/>
      </c>
      <c r="I367" s="35" t="str">
        <f t="shared" si="28"/>
        <v/>
      </c>
      <c r="J367" s="10"/>
    </row>
    <row r="368" spans="1:10" x14ac:dyDescent="0.25">
      <c r="A368" s="11" t="s">
        <v>1671</v>
      </c>
      <c r="B368" s="7">
        <f>Standing!$R$89</f>
        <v>0.49845016272149417</v>
      </c>
      <c r="C368" s="7">
        <f>Standing!$R$112</f>
        <v>5.6312391393254967E-2</v>
      </c>
      <c r="D368" s="7">
        <f>Standing!$R$126</f>
        <v>7.2808978848432097E-3</v>
      </c>
      <c r="E368" s="36">
        <f>AggCap!$R$97</f>
        <v>0</v>
      </c>
      <c r="F368" s="6">
        <f t="shared" si="26"/>
        <v>0</v>
      </c>
      <c r="G368" s="17">
        <f>0.01*Input!$F$58*(E368*$E$348)+10*(B368*$B$348+C368*$C$348+D368*$D$348)</f>
        <v>0</v>
      </c>
      <c r="H368" s="6" t="str">
        <f t="shared" si="27"/>
        <v/>
      </c>
      <c r="I368" s="35" t="str">
        <f t="shared" si="28"/>
        <v/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1.7536314439727234</v>
      </c>
      <c r="F369" s="6">
        <f t="shared" si="26"/>
        <v>0</v>
      </c>
      <c r="G369" s="17">
        <f>0.01*Input!$F$58*(E369*$E$348)+10*(B369*$B$348+C369*$C$348+D369*$D$348)</f>
        <v>0</v>
      </c>
      <c r="H369" s="6" t="str">
        <f t="shared" si="27"/>
        <v/>
      </c>
      <c r="I369" s="35" t="str">
        <f t="shared" si="28"/>
        <v/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4.976537749275975</v>
      </c>
      <c r="F370" s="6">
        <f t="shared" si="26"/>
        <v>0</v>
      </c>
      <c r="G370" s="17">
        <f>0.01*Input!$F$58*(E370*$E$348)+10*(B370*$B$348+C370*$C$348+D370*$D$348)</f>
        <v>0</v>
      </c>
      <c r="H370" s="6" t="str">
        <f t="shared" si="27"/>
        <v/>
      </c>
      <c r="I370" s="35" t="str">
        <f t="shared" si="28"/>
        <v/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 t="str">
        <f t="shared" si="27"/>
        <v/>
      </c>
      <c r="I371" s="35" t="str">
        <f t="shared" si="28"/>
        <v/>
      </c>
      <c r="J371" s="10"/>
    </row>
    <row r="372" spans="1:13" x14ac:dyDescent="0.25">
      <c r="A372" s="11" t="s">
        <v>1675</v>
      </c>
      <c r="B372" s="7">
        <f>Scaler!$B$432</f>
        <v>6.3476867835937636</v>
      </c>
      <c r="C372" s="7">
        <f>Scaler!$C$432</f>
        <v>0.64021140699455903</v>
      </c>
      <c r="D372" s="7">
        <f>Scaler!$D$432</f>
        <v>9.6800975919120111E-3</v>
      </c>
      <c r="E372" s="36">
        <f>Scaler!$E$432</f>
        <v>0</v>
      </c>
      <c r="F372" s="6">
        <f t="shared" si="26"/>
        <v>0</v>
      </c>
      <c r="G372" s="17">
        <f>0.01*Input!$F$58*(E372*$E$348)+10*(B372*$B$348+C372*$C$348+D372*$D$348)</f>
        <v>0</v>
      </c>
      <c r="H372" s="6" t="str">
        <f t="shared" si="27"/>
        <v/>
      </c>
      <c r="I372" s="35" t="str">
        <f t="shared" si="28"/>
        <v/>
      </c>
      <c r="J372" s="10"/>
    </row>
    <row r="373" spans="1:13" x14ac:dyDescent="0.25">
      <c r="A373" s="11" t="s">
        <v>1676</v>
      </c>
      <c r="B373" s="7">
        <f>Adjust!$B$82</f>
        <v>2.8347443345566603E-4</v>
      </c>
      <c r="C373" s="7">
        <f>Adjust!$C$82</f>
        <v>-4.4293048442134442E-4</v>
      </c>
      <c r="D373" s="7">
        <f>Adjust!$D$82</f>
        <v>3.6841236121487597E-4</v>
      </c>
      <c r="E373" s="36">
        <f>Adjust!$E$82</f>
        <v>8.4700365989309745E-4</v>
      </c>
      <c r="F373" s="6">
        <f t="shared" si="26"/>
        <v>0</v>
      </c>
      <c r="G373" s="17">
        <f>0.01*Input!$F$58*(E373*$E$348)+10*(B373*$B$348+C373*$C$348+D373*$D$348)</f>
        <v>0</v>
      </c>
      <c r="H373" s="6" t="str">
        <f t="shared" si="27"/>
        <v/>
      </c>
      <c r="I373" s="35" t="str">
        <f t="shared" si="28"/>
        <v/>
      </c>
      <c r="J373" s="10"/>
    </row>
    <row r="375" spans="1:13" x14ac:dyDescent="0.25">
      <c r="A375" s="11" t="s">
        <v>1677</v>
      </c>
      <c r="B375" s="6">
        <f>SUM($B$351:$B$373)</f>
        <v>15.659000000000001</v>
      </c>
      <c r="C375" s="6">
        <f>SUM($C$351:$C$373)</f>
        <v>1.56</v>
      </c>
      <c r="D375" s="6">
        <f>SUM($D$351:$D$373)</f>
        <v>0.15</v>
      </c>
      <c r="E375" s="35">
        <f>SUM($E$351:$E$373)</f>
        <v>6.91</v>
      </c>
      <c r="F375" s="6">
        <f>SUM(F$351:F$373)</f>
        <v>0</v>
      </c>
      <c r="G375" s="17">
        <f>SUM($G$351:$G$373)</f>
        <v>0</v>
      </c>
      <c r="H375" s="6">
        <f>SUM($H$351:$H$373)</f>
        <v>0</v>
      </c>
      <c r="I375" s="35">
        <f>SUM($I$351:$I$373)</f>
        <v>0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105867.91684506623</v>
      </c>
      <c r="C380" s="33">
        <f>Loads!C$313</f>
        <v>670114.36500563391</v>
      </c>
      <c r="D380" s="33">
        <f>Loads!D$313</f>
        <v>495586.50866663799</v>
      </c>
      <c r="E380" s="33">
        <f>Loads!E$313</f>
        <v>3118.230656868257</v>
      </c>
      <c r="F380" s="33">
        <f>Loads!F$313</f>
        <v>580882.3069112387</v>
      </c>
      <c r="G380" s="33">
        <f>Loads!G$313</f>
        <v>121363.73532662436</v>
      </c>
      <c r="H380" s="33">
        <f>Multi!B$130</f>
        <v>1271568.7905173381</v>
      </c>
      <c r="I380" s="6">
        <f>IF(E380,H380/E380,"")</f>
        <v>407.78535343963841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2.044401510963691</v>
      </c>
      <c r="C383" s="7">
        <f>Standing!$C$113</f>
        <v>0.17306212730909509</v>
      </c>
      <c r="D383" s="7">
        <f>Standing!$C$127</f>
        <v>3.7274414127959045E-2</v>
      </c>
      <c r="E383" s="9"/>
      <c r="F383" s="36">
        <f>Standing!$C$36</f>
        <v>0</v>
      </c>
      <c r="G383" s="7">
        <f>Reactive!$C$21</f>
        <v>7.1494135083813901E-2</v>
      </c>
      <c r="H383" s="6">
        <f t="shared" ref="H383:H405" si="29">IF(H$380&lt;&gt;0,(($B383*B$380+$C383*C$380+$D383*D$380+$G383*G$380))/H$380,0)</f>
        <v>0.28276680069396148</v>
      </c>
      <c r="I383" s="17">
        <f>0.01*Input!$F$58*(E383*$E$380+F383*$F$380)+10*(B383*$B$380+C383*$C$380+D383*$D$380+G383*$G$380)</f>
        <v>3595574.3875687779</v>
      </c>
      <c r="J383" s="6">
        <f t="shared" ref="J383:J405" si="30">IF($H$380&lt;&gt;0,0.1*I383/$H$380,"")</f>
        <v>0.28276680069396148</v>
      </c>
      <c r="K383" s="35">
        <f t="shared" ref="K383:K405" si="31">IF($E$380&lt;&gt;0,I383/$E$380,"")</f>
        <v>1153.0815976198287</v>
      </c>
      <c r="L383" s="35">
        <f>IF($F$380&lt;&gt;0,I383/$F$380*100/Input!$F$58,"")</f>
        <v>1.6912158658720964</v>
      </c>
      <c r="M383" s="10"/>
    </row>
    <row r="384" spans="1:13" x14ac:dyDescent="0.25">
      <c r="A384" s="11" t="s">
        <v>457</v>
      </c>
      <c r="B384" s="7">
        <f>Standing!$D$90</f>
        <v>0.18917021597930017</v>
      </c>
      <c r="C384" s="7">
        <f>Standing!$D$113</f>
        <v>1.601358628690629E-2</v>
      </c>
      <c r="D384" s="7">
        <f>Standing!$D$127</f>
        <v>3.4490333397200852E-3</v>
      </c>
      <c r="E384" s="9"/>
      <c r="F384" s="36">
        <f>Standing!$D$36</f>
        <v>0</v>
      </c>
      <c r="G384" s="7">
        <f>Reactive!$D$21</f>
        <v>6.6154133141308061E-3</v>
      </c>
      <c r="H384" s="6">
        <f t="shared" si="29"/>
        <v>2.6164653309142669E-2</v>
      </c>
      <c r="I384" s="17">
        <f>0.01*Input!$F$58*(E384*$E$380+F384*$F$380)+10*(B384*$B$380+C384*$C$380+D384*$D$380+G384*$G$380)</f>
        <v>332701.56562612014</v>
      </c>
      <c r="J384" s="6">
        <f t="shared" si="30"/>
        <v>2.6164653309142669E-2</v>
      </c>
      <c r="K384" s="35">
        <f t="shared" si="31"/>
        <v>106.69562397294349</v>
      </c>
      <c r="L384" s="35">
        <f>IF($F$380&lt;&gt;0,I384/$F$380*100/Input!$F$58,"")</f>
        <v>0.1564896469205973</v>
      </c>
      <c r="M384" s="10"/>
    </row>
    <row r="385" spans="1:13" x14ac:dyDescent="0.25">
      <c r="A385" s="11" t="s">
        <v>458</v>
      </c>
      <c r="B385" s="7">
        <f>Standing!$E$90</f>
        <v>0.60621555577014108</v>
      </c>
      <c r="C385" s="7">
        <f>Standing!$E$113</f>
        <v>6.8487183269878585E-2</v>
      </c>
      <c r="D385" s="7">
        <f>Standing!$E$127</f>
        <v>8.8550348417321123E-3</v>
      </c>
      <c r="E385" s="9"/>
      <c r="F385" s="36">
        <f>Standing!$E$36</f>
        <v>0</v>
      </c>
      <c r="G385" s="7">
        <f>Reactive!$E$21</f>
        <v>2.3029247535450929E-2</v>
      </c>
      <c r="H385" s="6">
        <f t="shared" si="29"/>
        <v>9.221394513203765E-2</v>
      </c>
      <c r="I385" s="17">
        <f>0.01*Input!$F$58*(E385*$E$380+F385*$F$380)+10*(B385*$B$380+C385*$C$380+D385*$D$380+G385*$G$380)</f>
        <v>1172563.7468037729</v>
      </c>
      <c r="J385" s="6">
        <f t="shared" si="30"/>
        <v>9.221394513203765E-2</v>
      </c>
      <c r="K385" s="35">
        <f t="shared" si="31"/>
        <v>376.03496207731399</v>
      </c>
      <c r="L385" s="35">
        <f>IF($F$380&lt;&gt;0,I385/$F$380*100/Input!$F$58,"")</f>
        <v>0.55152757211674841</v>
      </c>
      <c r="M385" s="10"/>
    </row>
    <row r="386" spans="1:13" x14ac:dyDescent="0.25">
      <c r="A386" s="11" t="s">
        <v>459</v>
      </c>
      <c r="B386" s="7">
        <f>Standing!$F$90</f>
        <v>0.10479972798101256</v>
      </c>
      <c r="C386" s="7">
        <f>Standing!$F$113</f>
        <v>1.1839745959258258E-2</v>
      </c>
      <c r="D386" s="7">
        <f>Standing!$F$127</f>
        <v>1.5308172709243141E-3</v>
      </c>
      <c r="E386" s="9"/>
      <c r="F386" s="36">
        <f>Standing!$F$36</f>
        <v>0</v>
      </c>
      <c r="G386" s="7">
        <f>Reactive!$F$21</f>
        <v>3.9811892887779551E-3</v>
      </c>
      <c r="H386" s="6">
        <f t="shared" si="29"/>
        <v>1.5941518283238941E-2</v>
      </c>
      <c r="I386" s="17">
        <f>0.01*Input!$F$58*(E386*$E$380+F386*$F$380)+10*(B386*$B$380+C386*$C$380+D386*$D$380+G386*$G$380)</f>
        <v>202707.37122428173</v>
      </c>
      <c r="J386" s="6">
        <f t="shared" si="30"/>
        <v>1.5941518283238941E-2</v>
      </c>
      <c r="K386" s="35">
        <f t="shared" si="31"/>
        <v>65.0071766749505</v>
      </c>
      <c r="L386" s="35">
        <f>IF($F$380&lt;&gt;0,I386/$F$380*100/Input!$F$58,"")</f>
        <v>9.5345523521635805E-2</v>
      </c>
      <c r="M386" s="10"/>
    </row>
    <row r="387" spans="1:13" x14ac:dyDescent="0.25">
      <c r="A387" s="11" t="s">
        <v>460</v>
      </c>
      <c r="B387" s="7">
        <f>Standing!$G$90</f>
        <v>3.6627404048954447E-2</v>
      </c>
      <c r="C387" s="7">
        <f>Standing!$G$113</f>
        <v>3.1005731645804861E-3</v>
      </c>
      <c r="D387" s="7">
        <f>Standing!$G$127</f>
        <v>6.6780670021577713E-4</v>
      </c>
      <c r="E387" s="9"/>
      <c r="F387" s="36">
        <f>Standing!$G$36</f>
        <v>0</v>
      </c>
      <c r="G387" s="7">
        <f>Reactive!$G$21</f>
        <v>1.2808856571481417E-3</v>
      </c>
      <c r="H387" s="6">
        <f t="shared" si="29"/>
        <v>5.066037079852188E-3</v>
      </c>
      <c r="I387" s="17">
        <f>0.01*Input!$F$58*(E387*$E$380+F387*$F$380)+10*(B387*$B$380+C387*$C$380+D387*$D$380+G387*$G$380)</f>
        <v>64418.146423436337</v>
      </c>
      <c r="J387" s="6">
        <f t="shared" si="30"/>
        <v>5.066037079852188E-3</v>
      </c>
      <c r="K387" s="35">
        <f t="shared" si="31"/>
        <v>20.658557211458383</v>
      </c>
      <c r="L387" s="35">
        <f>IF($F$380&lt;&gt;0,I387/$F$380*100/Input!$F$58,"")</f>
        <v>3.0299746170750982E-2</v>
      </c>
      <c r="M387" s="10"/>
    </row>
    <row r="388" spans="1:13" x14ac:dyDescent="0.25">
      <c r="A388" s="11" t="s">
        <v>461</v>
      </c>
      <c r="B388" s="7">
        <f>Standing!$H$90</f>
        <v>0.47494480854299992</v>
      </c>
      <c r="C388" s="7">
        <f>Standing!$H$113</f>
        <v>5.3656874747198574E-2</v>
      </c>
      <c r="D388" s="7">
        <f>Standing!$H$127</f>
        <v>6.9375534618295242E-3</v>
      </c>
      <c r="E388" s="9"/>
      <c r="F388" s="36">
        <f>Standing!$H$36</f>
        <v>0.17937224275347355</v>
      </c>
      <c r="G388" s="7">
        <f>Reactive!$H$21</f>
        <v>1.8042462713974486E-2</v>
      </c>
      <c r="H388" s="6">
        <f t="shared" si="29"/>
        <v>7.224581107967587E-2</v>
      </c>
      <c r="I388" s="17">
        <f>0.01*Input!$F$58*(E388*$E$380+F388*$F$380)+10*(B388*$B$380+C388*$C$380+D388*$D$380+G388*$G$380)</f>
        <v>1300005.8196745939</v>
      </c>
      <c r="J388" s="6">
        <f t="shared" si="30"/>
        <v>0.10223637363305262</v>
      </c>
      <c r="K388" s="35">
        <f t="shared" si="31"/>
        <v>416.90495756341289</v>
      </c>
      <c r="L388" s="35">
        <f>IF($F$380&lt;&gt;0,I388/$F$380*100/Input!$F$58,"")</f>
        <v>0.61147127856986305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6.3278671003715592E-2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134532.30503075119</v>
      </c>
      <c r="J389" s="6">
        <f t="shared" si="30"/>
        <v>1.0580025715794479E-2</v>
      </c>
      <c r="K389" s="35">
        <f t="shared" si="31"/>
        <v>43.143795259157152</v>
      </c>
      <c r="L389" s="35">
        <f>IF($F$380&lt;&gt;0,I389/$F$380*100/Input!$F$58,"")</f>
        <v>6.3278671003715606E-2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0.14475478769367728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307752.91174373642</v>
      </c>
      <c r="J390" s="6">
        <f t="shared" si="30"/>
        <v>2.4202616015648441E-2</v>
      </c>
      <c r="K390" s="35">
        <f t="shared" si="31"/>
        <v>98.694723261050527</v>
      </c>
      <c r="L390" s="35">
        <f>IF($F$380&lt;&gt;0,I390/$F$380*100/Input!$F$58,"")</f>
        <v>0.14475478769367725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0.73141602206816836</v>
      </c>
      <c r="C393" s="7">
        <f>Standing!$K$113</f>
        <v>7.3768743882715343E-2</v>
      </c>
      <c r="D393" s="7">
        <f>Standing!$K$127</f>
        <v>1.1153950589067143E-3</v>
      </c>
      <c r="E393" s="9"/>
      <c r="F393" s="36">
        <f>Standing!$K$36</f>
        <v>0</v>
      </c>
      <c r="G393" s="7">
        <f>Reactive!$K$21</f>
        <v>2.5291670105784467E-2</v>
      </c>
      <c r="H393" s="6">
        <f t="shared" si="29"/>
        <v>0.10262067836244687</v>
      </c>
      <c r="I393" s="17">
        <f>0.01*Input!$F$58*(E393*$E$380+F393*$F$380)+10*(B393*$B$380+C393*$C$380+D393*$D$380+G393*$G$380)</f>
        <v>1304892.5186740533</v>
      </c>
      <c r="J393" s="6">
        <f t="shared" si="30"/>
        <v>0.10262067836244687</v>
      </c>
      <c r="K393" s="35">
        <f t="shared" si="31"/>
        <v>418.47209596245852</v>
      </c>
      <c r="L393" s="35">
        <f>IF($F$380&lt;&gt;0,I393/$F$380*100/Input!$F$58,"")</f>
        <v>0.61376978834571416</v>
      </c>
      <c r="M393" s="10"/>
    </row>
    <row r="394" spans="1:13" x14ac:dyDescent="0.25">
      <c r="A394" s="11" t="s">
        <v>1665</v>
      </c>
      <c r="B394" s="7">
        <f>Standing!$L$90</f>
        <v>1.0015226830050998</v>
      </c>
      <c r="C394" s="7">
        <f>Standing!$L$113</f>
        <v>8.4780629020114892E-2</v>
      </c>
      <c r="D394" s="7">
        <f>Standing!$L$127</f>
        <v>1.8260195487372507E-2</v>
      </c>
      <c r="E394" s="9"/>
      <c r="F394" s="36">
        <f>Standing!$L$36</f>
        <v>0</v>
      </c>
      <c r="G394" s="7">
        <f>Reactive!$L$21</f>
        <v>3.5023941043028313E-2</v>
      </c>
      <c r="H394" s="6">
        <f t="shared" si="29"/>
        <v>0.13852335922129644</v>
      </c>
      <c r="I394" s="17">
        <f>0.01*Input!$F$58*(E394*$E$380+F394*$F$380)+10*(B394*$B$380+C394*$C$380+D394*$D$380+G394*$G$380)</f>
        <v>1761419.8034342264</v>
      </c>
      <c r="J394" s="6">
        <f t="shared" si="30"/>
        <v>0.13852335922129644</v>
      </c>
      <c r="K394" s="35">
        <f t="shared" si="31"/>
        <v>564.87796999702357</v>
      </c>
      <c r="L394" s="35">
        <f>IF($F$380&lt;&gt;0,I394/$F$380*100/Input!$F$58,"")</f>
        <v>0.82850215207021383</v>
      </c>
      <c r="M394" s="10"/>
    </row>
    <row r="395" spans="1:13" x14ac:dyDescent="0.25">
      <c r="A395" s="11" t="s">
        <v>1666</v>
      </c>
      <c r="B395" s="7">
        <f>Standing!$M$90</f>
        <v>9.2671748301993748E-2</v>
      </c>
      <c r="C395" s="7">
        <f>Standing!$M$113</f>
        <v>7.8448239333554735E-3</v>
      </c>
      <c r="D395" s="7">
        <f>Standing!$M$127</f>
        <v>1.6896314670312568E-3</v>
      </c>
      <c r="E395" s="9"/>
      <c r="F395" s="36">
        <f>Standing!$M$36</f>
        <v>0</v>
      </c>
      <c r="G395" s="7">
        <f>Reactive!$M$21</f>
        <v>3.2407951451927939E-3</v>
      </c>
      <c r="H395" s="6">
        <f t="shared" si="29"/>
        <v>1.2817684609183514E-2</v>
      </c>
      <c r="I395" s="17">
        <f>0.01*Input!$F$58*(E395*$E$380+F395*$F$380)+10*(B395*$B$380+C395*$C$380+D395*$D$380+G395*$G$380)</f>
        <v>162985.6771573218</v>
      </c>
      <c r="J395" s="6">
        <f t="shared" si="30"/>
        <v>1.2817684609183514E-2</v>
      </c>
      <c r="K395" s="35">
        <f t="shared" si="31"/>
        <v>52.268640486337127</v>
      </c>
      <c r="L395" s="35">
        <f>IF($F$380&lt;&gt;0,I395/$F$380*100/Input!$F$58,"")</f>
        <v>7.6662010963080757E-2</v>
      </c>
      <c r="M395" s="10"/>
    </row>
    <row r="396" spans="1:13" x14ac:dyDescent="0.25">
      <c r="A396" s="11" t="s">
        <v>1667</v>
      </c>
      <c r="B396" s="7">
        <f>Standing!$N$90</f>
        <v>0.29697621853553913</v>
      </c>
      <c r="C396" s="7">
        <f>Standing!$N$113</f>
        <v>3.3550878911050151E-2</v>
      </c>
      <c r="D396" s="7">
        <f>Standing!$N$127</f>
        <v>4.3379532861990188E-3</v>
      </c>
      <c r="E396" s="9"/>
      <c r="F396" s="36">
        <f>Standing!$N$36</f>
        <v>0</v>
      </c>
      <c r="G396" s="7">
        <f>Reactive!$N$21</f>
        <v>1.1281694743231397E-2</v>
      </c>
      <c r="H396" s="6">
        <f t="shared" si="29"/>
        <v>4.5174275818055609E-2</v>
      </c>
      <c r="I396" s="17">
        <f>0.01*Input!$F$58*(E396*$E$380+F396*$F$380)+10*(B396*$B$380+C396*$C$380+D396*$D$380+G396*$G$380)</f>
        <v>574421.99264461605</v>
      </c>
      <c r="J396" s="6">
        <f t="shared" si="30"/>
        <v>4.5174275818055616E-2</v>
      </c>
      <c r="K396" s="35">
        <f t="shared" si="31"/>
        <v>184.21408030845518</v>
      </c>
      <c r="L396" s="35">
        <f>IF($F$380&lt;&gt;0,I396/$F$380*100/Input!$F$58,"")</f>
        <v>0.2701853676077941</v>
      </c>
      <c r="M396" s="10"/>
    </row>
    <row r="397" spans="1:13" x14ac:dyDescent="0.25">
      <c r="A397" s="11" t="s">
        <v>1668</v>
      </c>
      <c r="B397" s="7">
        <f>Standing!$O$90</f>
        <v>0.20535947402283525</v>
      </c>
      <c r="C397" s="7">
        <f>Standing!$O$113</f>
        <v>2.3200480092827942E-2</v>
      </c>
      <c r="D397" s="7">
        <f>Standing!$O$127</f>
        <v>2.9997008163899614E-3</v>
      </c>
      <c r="E397" s="9"/>
      <c r="F397" s="36">
        <f>Standing!$O$36</f>
        <v>0</v>
      </c>
      <c r="G397" s="7">
        <f>Reactive!$O$21</f>
        <v>7.8013078285557522E-3</v>
      </c>
      <c r="H397" s="6">
        <f t="shared" si="29"/>
        <v>3.1238075449628006E-2</v>
      </c>
      <c r="I397" s="17">
        <f>0.01*Input!$F$58*(E397*$E$380+F397*$F$380)+10*(B397*$B$380+C397*$C$380+D397*$D$380+G397*$G$380)</f>
        <v>397213.61817572836</v>
      </c>
      <c r="J397" s="6">
        <f t="shared" si="30"/>
        <v>3.1238075449628009E-2</v>
      </c>
      <c r="K397" s="35">
        <f t="shared" si="31"/>
        <v>127.38429638000649</v>
      </c>
      <c r="L397" s="35">
        <f>IF($F$380&lt;&gt;0,I397/$F$380*100/Input!$F$58,"")</f>
        <v>0.18683356281595018</v>
      </c>
      <c r="M397" s="10"/>
    </row>
    <row r="398" spans="1:13" x14ac:dyDescent="0.25">
      <c r="A398" s="11" t="s">
        <v>1669</v>
      </c>
      <c r="B398" s="7">
        <f>Standing!$P$90</f>
        <v>7.1772938491576385E-2</v>
      </c>
      <c r="C398" s="7">
        <f>Standing!$P$113</f>
        <v>6.0757035014721442E-3</v>
      </c>
      <c r="D398" s="7">
        <f>Standing!$P$127</f>
        <v>1.3085953117176418E-3</v>
      </c>
      <c r="E398" s="9"/>
      <c r="F398" s="36">
        <f>Standing!$P$36</f>
        <v>0</v>
      </c>
      <c r="G398" s="7">
        <f>Reactive!$P$21</f>
        <v>2.5099493090573058E-3</v>
      </c>
      <c r="H398" s="6">
        <f t="shared" si="29"/>
        <v>9.9271126952458887E-3</v>
      </c>
      <c r="I398" s="17">
        <f>0.01*Input!$F$58*(E398*$E$380+F398*$F$380)+10*(B398*$B$380+C398*$C$380+D398*$D$380+G398*$G$380)</f>
        <v>126230.06683223126</v>
      </c>
      <c r="J398" s="6">
        <f t="shared" si="30"/>
        <v>9.9271126952458887E-3</v>
      </c>
      <c r="K398" s="35">
        <f t="shared" si="31"/>
        <v>40.481311590659658</v>
      </c>
      <c r="L398" s="35">
        <f>IF($F$380&lt;&gt;0,I398/$F$380*100/Input!$F$58,"")</f>
        <v>5.9373626788212577E-2</v>
      </c>
      <c r="M398" s="10"/>
    </row>
    <row r="399" spans="1:13" x14ac:dyDescent="0.25">
      <c r="A399" s="11" t="s">
        <v>1670</v>
      </c>
      <c r="B399" s="7">
        <f>Standing!$Q$90</f>
        <v>0.93067432474574519</v>
      </c>
      <c r="C399" s="7">
        <f>Standing!$Q$113</f>
        <v>0.10514290244904299</v>
      </c>
      <c r="D399" s="7">
        <f>Standing!$Q$127</f>
        <v>1.3594427746842379E-2</v>
      </c>
      <c r="E399" s="9"/>
      <c r="F399" s="36">
        <f>Standing!$Q$36</f>
        <v>0.35148745264704778</v>
      </c>
      <c r="G399" s="7">
        <f>Reactive!$Q$21</f>
        <v>3.5354964410687369E-2</v>
      </c>
      <c r="H399" s="6">
        <f t="shared" si="29"/>
        <v>0.14156870489552592</v>
      </c>
      <c r="I399" s="17">
        <f>0.01*Input!$F$58*(E399*$E$380+F399*$F$380)+10*(B399*$B$380+C399*$C$380+D399*$D$380+G399*$G$380)</f>
        <v>2547416.0715700355</v>
      </c>
      <c r="J399" s="6">
        <f t="shared" si="30"/>
        <v>0.20033647338368685</v>
      </c>
      <c r="K399" s="35">
        <f t="shared" si="31"/>
        <v>816.94279605617453</v>
      </c>
      <c r="L399" s="35">
        <f>IF($F$380&lt;&gt;0,I399/$F$380*100/Input!$F$58,"")</f>
        <v>1.198203683982161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0.61998608415002043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1318108.5453389811</v>
      </c>
      <c r="J400" s="6">
        <f t="shared" si="30"/>
        <v>0.10366002650967145</v>
      </c>
      <c r="K400" s="35">
        <f t="shared" si="31"/>
        <v>422.71040547808656</v>
      </c>
      <c r="L400" s="35">
        <f>IF($F$380&lt;&gt;0,I400/$F$380*100/Input!$F$58,"")</f>
        <v>0.61998608415002043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1.4182654686110723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3015273.861022816</v>
      </c>
      <c r="J401" s="6">
        <f t="shared" si="30"/>
        <v>0.23713021926214872</v>
      </c>
      <c r="K401" s="35">
        <f t="shared" si="31"/>
        <v>966.98230273034267</v>
      </c>
      <c r="L401" s="35">
        <f>IF($F$380&lt;&gt;0,I401/$F$380*100/Input!$F$58,"")</f>
        <v>1.4182654686110723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9.9721739548812032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113809.67106274549</v>
      </c>
      <c r="J402" s="6">
        <f t="shared" si="30"/>
        <v>8.9503353582972098E-3</v>
      </c>
      <c r="K402" s="35">
        <f t="shared" si="31"/>
        <v>36.498156674865207</v>
      </c>
      <c r="L402" s="35">
        <f>IF($F$380&lt;&gt;0,I402/$F$380*100/Input!$F$58,"")</f>
        <v>5.3531564263129244E-2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5.2622410224736313</v>
      </c>
      <c r="C404" s="7">
        <f>Scaler!$C$433</f>
        <v>0.5307361317275</v>
      </c>
      <c r="D404" s="7">
        <f>Scaler!$D$433</f>
        <v>8.0248141388079494E-3</v>
      </c>
      <c r="E404" s="36">
        <f>Scaler!$E$433</f>
        <v>0</v>
      </c>
      <c r="F404" s="36">
        <f>Scaler!$F$433</f>
        <v>0</v>
      </c>
      <c r="G404" s="7">
        <f>Scaler!$G$433</f>
        <v>0.18196328757086608</v>
      </c>
      <c r="H404" s="6">
        <f t="shared" si="29"/>
        <v>0.73831407453446574</v>
      </c>
      <c r="I404" s="17">
        <f>0.01*Input!$F$58*(E404*$E$380+F404*$F$380)+10*(B404*$B$380+C404*$C$380+D404*$D$380+G404*$G$380)</f>
        <v>9388171.3477771841</v>
      </c>
      <c r="J404" s="6">
        <f t="shared" si="30"/>
        <v>0.73831407453446574</v>
      </c>
      <c r="K404" s="35">
        <f t="shared" si="31"/>
        <v>3010.7366583349667</v>
      </c>
      <c r="L404" s="35">
        <f>IF($F$380&lt;&gt;0,I404/$F$380*100/Input!$F$58,"")</f>
        <v>4.4158241836911198</v>
      </c>
      <c r="M404" s="10"/>
    </row>
    <row r="405" spans="1:13" x14ac:dyDescent="0.25">
      <c r="A405" s="11" t="s">
        <v>1676</v>
      </c>
      <c r="B405" s="7">
        <f>Adjust!$B$83</f>
        <v>2.0634506931216379E-4</v>
      </c>
      <c r="C405" s="7">
        <f>Adjust!$C$83</f>
        <v>-2.6038425499619322E-4</v>
      </c>
      <c r="D405" s="7">
        <f>Adjust!$D$83</f>
        <v>-4.5373055648292859E-5</v>
      </c>
      <c r="E405" s="36">
        <f>Adjust!$E$83</f>
        <v>-2.1739548812025333E-3</v>
      </c>
      <c r="F405" s="36">
        <f>Adjust!$F$83</f>
        <v>2.8552931409930871E-3</v>
      </c>
      <c r="G405" s="7">
        <f>Adjust!$G$83</f>
        <v>8.9056250300256767E-5</v>
      </c>
      <c r="H405" s="6">
        <f t="shared" si="29"/>
        <v>-1.2922618369212133E-4</v>
      </c>
      <c r="I405" s="17">
        <f>0.01*Input!$F$58*(E405*$E$380+F405*$F$380)+10*(B405*$B$380+C405*$C$380+D405*$D$380+G405*$G$380)</f>
        <v>4402.4261474342939</v>
      </c>
      <c r="J405" s="6">
        <f t="shared" si="30"/>
        <v>3.4622005354843332E-4</v>
      </c>
      <c r="K405" s="35">
        <f t="shared" si="31"/>
        <v>1.4118346690413843</v>
      </c>
      <c r="L405" s="35">
        <f>IF($F$380&lt;&gt;0,I405/$F$380*100/Input!$F$58,"")</f>
        <v>2.0707269955567362E-3</v>
      </c>
      <c r="M405" s="10"/>
    </row>
    <row r="407" spans="1:13" x14ac:dyDescent="0.25">
      <c r="A407" s="11" t="s">
        <v>1677</v>
      </c>
      <c r="B407" s="6">
        <f>SUM($B$383:$B$405)</f>
        <v>12.048999999999999</v>
      </c>
      <c r="C407" s="6">
        <f>SUM($C$383:$C$405)</f>
        <v>1.1910000000000001</v>
      </c>
      <c r="D407" s="6">
        <f>SUM($D$383:$D$405)</f>
        <v>0.11</v>
      </c>
      <c r="E407" s="35">
        <f>SUM($E$383:$E$405)</f>
        <v>9.9700000000000006</v>
      </c>
      <c r="F407" s="35">
        <f>SUM($F$383:$F$405)</f>
        <v>2.78</v>
      </c>
      <c r="G407" s="6">
        <f>SUM($G$383:$G$405)</f>
        <v>0.42699999999999999</v>
      </c>
      <c r="H407" s="6">
        <f>SUM(H$383:H$405)</f>
        <v>1.7144535049800647</v>
      </c>
      <c r="I407" s="17">
        <f>SUM($I$383:$I$405)</f>
        <v>27824601.853932843</v>
      </c>
      <c r="J407" s="6">
        <f>SUM($J$383:$J$405)</f>
        <v>2.188210505120403</v>
      </c>
      <c r="K407" s="35">
        <f>SUM($K$383:$K$405)</f>
        <v>8923.201942308533</v>
      </c>
      <c r="L407" s="35">
        <f>SUM($L$383:$L$405)</f>
        <v>13.08759131215311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1574.7329902950655</v>
      </c>
      <c r="C412" s="33">
        <f>Loads!C$314</f>
        <v>8893.1588313618013</v>
      </c>
      <c r="D412" s="33">
        <f>Loads!D$314</f>
        <v>6622.9400567616804</v>
      </c>
      <c r="E412" s="33">
        <f>Loads!E$314</f>
        <v>20.732542159447235</v>
      </c>
      <c r="F412" s="33">
        <f>Loads!F$314</f>
        <v>6821.1244968260398</v>
      </c>
      <c r="G412" s="33">
        <f>Loads!G$314</f>
        <v>1819.7554528035075</v>
      </c>
      <c r="H412" s="33">
        <f>Multi!B$131</f>
        <v>17090.831878418547</v>
      </c>
      <c r="I412" s="6">
        <f>IF(E412,H412/E412,"")</f>
        <v>824.34810680612736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1.8115856284758749</v>
      </c>
      <c r="C415" s="7">
        <f>Standing!$C$114</f>
        <v>0.15335385978991631</v>
      </c>
      <c r="D415" s="7">
        <f>Standing!$C$128</f>
        <v>3.3029614086050242E-2</v>
      </c>
      <c r="E415" s="9"/>
      <c r="F415" s="36">
        <f>Standing!$C$37</f>
        <v>0</v>
      </c>
      <c r="G415" s="7">
        <f>Reactive!$C$22</f>
        <v>7.0110377630578813E-2</v>
      </c>
      <c r="H415" s="6">
        <f t="shared" ref="H415:H437" si="32">IF(H$412&lt;&gt;0,(($B415*B$412+$C415*C$412+$D415*D$412+$G415*G$412))/H$412,0)</f>
        <v>0.26697944342677304</v>
      </c>
      <c r="I415" s="17">
        <f>0.01*Input!$F$58*(E415*$E$412+F415*$F$412)+10*(B415*$B$412+C415*$C$412+D415*$D$412+G415*$G$412)</f>
        <v>45629.007826007335</v>
      </c>
      <c r="J415" s="6">
        <f t="shared" ref="J415:J437" si="33">IF($H$412&lt;&gt;0,0.1*I415/$H$412,"")</f>
        <v>0.26697944342677304</v>
      </c>
      <c r="K415" s="35">
        <f t="shared" ref="K415:K437" si="34">IF($E$412&lt;&gt;0,I415/$E$412,"")</f>
        <v>2200.8399874501392</v>
      </c>
      <c r="L415" s="35">
        <f>IF($F$412&lt;&gt;0,I415/$F$412*100/Input!$F$58,"")</f>
        <v>1.8276960103520741</v>
      </c>
      <c r="M415" s="10"/>
    </row>
    <row r="416" spans="1:13" x14ac:dyDescent="0.25">
      <c r="A416" s="11" t="s">
        <v>457</v>
      </c>
      <c r="B416" s="7">
        <f>Standing!$D$91</f>
        <v>0.1676275637471214</v>
      </c>
      <c r="C416" s="7">
        <f>Standing!$D$114</f>
        <v>1.4189963479357359E-2</v>
      </c>
      <c r="D416" s="7">
        <f>Standing!$D$128</f>
        <v>3.0562583704146105E-3</v>
      </c>
      <c r="E416" s="9"/>
      <c r="F416" s="36">
        <f>Standing!$D$37</f>
        <v>0</v>
      </c>
      <c r="G416" s="7">
        <f>Reactive!$D$22</f>
        <v>6.4873730564379527E-3</v>
      </c>
      <c r="H416" s="6">
        <f t="shared" si="32"/>
        <v>2.4703835672313285E-2</v>
      </c>
      <c r="I416" s="17">
        <f>0.01*Input!$F$58*(E416*$E$412+F416*$F$412)+10*(B416*$B$412+C416*$C$412+D416*$D$412+G416*$G$412)</f>
        <v>4222.0910222758521</v>
      </c>
      <c r="J416" s="6">
        <f t="shared" si="33"/>
        <v>2.4703835672313289E-2</v>
      </c>
      <c r="K416" s="35">
        <f t="shared" si="34"/>
        <v>203.64560167321133</v>
      </c>
      <c r="L416" s="35">
        <f>IF($F$412&lt;&gt;0,I416/$F$412*100/Input!$F$58,"")</f>
        <v>0.16911827112660929</v>
      </c>
      <c r="M416" s="10"/>
    </row>
    <row r="417" spans="1:13" x14ac:dyDescent="0.25">
      <c r="A417" s="11" t="s">
        <v>458</v>
      </c>
      <c r="B417" s="7">
        <f>Standing!$E$91</f>
        <v>0.53717989480159778</v>
      </c>
      <c r="C417" s="7">
        <f>Standing!$E$114</f>
        <v>6.0687881651985777E-2</v>
      </c>
      <c r="D417" s="7">
        <f>Standing!$E$128</f>
        <v>7.8466259063628419E-3</v>
      </c>
      <c r="E417" s="9"/>
      <c r="F417" s="36">
        <f>Standing!$E$37</f>
        <v>0</v>
      </c>
      <c r="G417" s="7">
        <f>Reactive!$E$22</f>
        <v>2.2583520163797041E-2</v>
      </c>
      <c r="H417" s="6">
        <f t="shared" si="32"/>
        <v>8.6519257824527518E-2</v>
      </c>
      <c r="I417" s="17">
        <f>0.01*Input!$F$58*(E417*$E$412+F417*$F$412)+10*(B417*$B$412+C417*$C$412+D417*$D$412+G417*$G$412)</f>
        <v>14786.86089724548</v>
      </c>
      <c r="J417" s="6">
        <f t="shared" si="33"/>
        <v>8.6519257824527518E-2</v>
      </c>
      <c r="K417" s="35">
        <f t="shared" si="34"/>
        <v>713.21986389920471</v>
      </c>
      <c r="L417" s="35">
        <f>IF($F$412&lt;&gt;0,I417/$F$412*100/Input!$F$58,"")</f>
        <v>0.59229617200053619</v>
      </c>
      <c r="M417" s="10"/>
    </row>
    <row r="418" spans="1:13" x14ac:dyDescent="0.25">
      <c r="A418" s="11" t="s">
        <v>459</v>
      </c>
      <c r="B418" s="7">
        <f>Standing!$F$91</f>
        <v>9.2865163746181173E-2</v>
      </c>
      <c r="C418" s="7">
        <f>Standing!$F$114</f>
        <v>1.0491438941701365E-2</v>
      </c>
      <c r="D418" s="7">
        <f>Standing!$F$128</f>
        <v>1.356488220614703E-3</v>
      </c>
      <c r="E418" s="9"/>
      <c r="F418" s="36">
        <f>Standing!$F$37</f>
        <v>0</v>
      </c>
      <c r="G418" s="7">
        <f>Reactive!$F$22</f>
        <v>3.904134012220963E-3</v>
      </c>
      <c r="H418" s="6">
        <f t="shared" si="32"/>
        <v>1.4957047206765484E-2</v>
      </c>
      <c r="I418" s="17">
        <f>0.01*Input!$F$58*(E418*$E$412+F418*$F$412)+10*(B418*$B$412+C418*$C$412+D418*$D$412+G418*$G$412)</f>
        <v>2556.2837920839861</v>
      </c>
      <c r="J418" s="6">
        <f t="shared" si="33"/>
        <v>1.4957047206765484E-2</v>
      </c>
      <c r="K418" s="35">
        <f t="shared" si="34"/>
        <v>123.29813548307001</v>
      </c>
      <c r="L418" s="35">
        <f>IF($F$412&lt;&gt;0,I418/$F$412*100/Input!$F$58,"")</f>
        <v>0.10239340960327857</v>
      </c>
      <c r="M418" s="10"/>
    </row>
    <row r="419" spans="1:13" x14ac:dyDescent="0.25">
      <c r="A419" s="11" t="s">
        <v>460</v>
      </c>
      <c r="B419" s="7">
        <f>Standing!$G$91</f>
        <v>3.2456285337114178E-2</v>
      </c>
      <c r="C419" s="7">
        <f>Standing!$G$114</f>
        <v>2.7474807443006876E-3</v>
      </c>
      <c r="D419" s="7">
        <f>Standing!$G$128</f>
        <v>5.9175705663635906E-4</v>
      </c>
      <c r="E419" s="9"/>
      <c r="F419" s="36">
        <f>Standing!$G$37</f>
        <v>0</v>
      </c>
      <c r="G419" s="7">
        <f>Reactive!$G$22</f>
        <v>1.2560943218485005E-3</v>
      </c>
      <c r="H419" s="6">
        <f t="shared" si="32"/>
        <v>4.7831915084761761E-3</v>
      </c>
      <c r="I419" s="17">
        <f>0.01*Input!$F$58*(E419*$E$412+F419*$F$412)+10*(B419*$B$412+C419*$C$412+D419*$D$412+G419*$G$412)</f>
        <v>817.48721913645522</v>
      </c>
      <c r="J419" s="6">
        <f t="shared" si="33"/>
        <v>4.7831915084761761E-3</v>
      </c>
      <c r="K419" s="35">
        <f t="shared" si="34"/>
        <v>39.430148645034798</v>
      </c>
      <c r="L419" s="35">
        <f>IF($F$412&lt;&gt;0,I419/$F$412*100/Input!$F$58,"")</f>
        <v>3.2744918202624228E-2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0.87950260962993487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21957.060271783193</v>
      </c>
      <c r="J420" s="6">
        <f t="shared" si="33"/>
        <v>0.12847274157268773</v>
      </c>
      <c r="K420" s="35">
        <f t="shared" si="34"/>
        <v>1059.06261291638</v>
      </c>
      <c r="L420" s="35">
        <f>IF($F$412&lt;&gt;0,I420/$F$412*100/Input!$F$58,"")</f>
        <v>0.87950260962993487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6.2053922532675956E-2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1549.1957638691197</v>
      </c>
      <c r="J421" s="6">
        <f t="shared" si="33"/>
        <v>9.0644842503270259E-3</v>
      </c>
      <c r="K421" s="35">
        <f t="shared" si="34"/>
        <v>74.722904309310422</v>
      </c>
      <c r="L421" s="35">
        <f>IF($F$412&lt;&gt;0,I421/$F$412*100/Input!$F$58,"")</f>
        <v>6.2053922532675956E-2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0.64812256638917143</v>
      </c>
      <c r="C425" s="7">
        <f>Standing!$K$114</f>
        <v>6.5367979593035114E-2</v>
      </c>
      <c r="D425" s="7">
        <f>Standing!$K$128</f>
        <v>9.8837417598851129E-4</v>
      </c>
      <c r="E425" s="9"/>
      <c r="F425" s="36">
        <f>Standing!$K$37</f>
        <v>0</v>
      </c>
      <c r="G425" s="7">
        <f>Reactive!$K$22</f>
        <v>2.4802153910188644E-2</v>
      </c>
      <c r="H425" s="6">
        <f t="shared" si="32"/>
        <v>9.6755244072261312E-2</v>
      </c>
      <c r="I425" s="17">
        <f>0.01*Input!$F$58*(E425*$E$412+F425*$F$412)+10*(B425*$B$412+C425*$C$412+D425*$D$412+G425*$G$412)</f>
        <v>16536.276097943708</v>
      </c>
      <c r="J425" s="6">
        <f t="shared" si="33"/>
        <v>9.6755244072261326E-2</v>
      </c>
      <c r="K425" s="35">
        <f t="shared" si="34"/>
        <v>797.60002274533383</v>
      </c>
      <c r="L425" s="35">
        <f>IF($F$412&lt;&gt;0,I425/$F$412*100/Input!$F$58,"")</f>
        <v>0.66236999861008594</v>
      </c>
      <c r="M425" s="10"/>
    </row>
    <row r="426" spans="1:13" x14ac:dyDescent="0.25">
      <c r="A426" s="11" t="s">
        <v>1665</v>
      </c>
      <c r="B426" s="7">
        <f>Standing!$L$91</f>
        <v>0.88746955497474234</v>
      </c>
      <c r="C426" s="7">
        <f>Standing!$L$114</f>
        <v>7.5125834275864292E-2</v>
      </c>
      <c r="D426" s="7">
        <f>Standing!$L$128</f>
        <v>1.6180729441200047E-2</v>
      </c>
      <c r="E426" s="9"/>
      <c r="F426" s="36">
        <f>Standing!$L$37</f>
        <v>0</v>
      </c>
      <c r="G426" s="7">
        <f>Reactive!$L$22</f>
        <v>3.4346058313163244E-2</v>
      </c>
      <c r="H426" s="6">
        <f t="shared" si="32"/>
        <v>0.1307893616073241</v>
      </c>
      <c r="I426" s="17">
        <f>0.01*Input!$F$58*(E426*$E$412+F426*$F$412)+10*(B426*$B$412+C426*$C$412+D426*$D$412+G426*$G$412)</f>
        <v>22352.989907164658</v>
      </c>
      <c r="J426" s="6">
        <f t="shared" si="33"/>
        <v>0.13078936160732413</v>
      </c>
      <c r="K426" s="35">
        <f t="shared" si="34"/>
        <v>1078.1596263137963</v>
      </c>
      <c r="L426" s="35">
        <f>IF($F$412&lt;&gt;0,I426/$F$412*100/Input!$F$58,"")</f>
        <v>0.89536179766501622</v>
      </c>
      <c r="M426" s="10"/>
    </row>
    <row r="427" spans="1:13" x14ac:dyDescent="0.25">
      <c r="A427" s="11" t="s">
        <v>1666</v>
      </c>
      <c r="B427" s="7">
        <f>Standing!$M$91</f>
        <v>8.2118315061550068E-2</v>
      </c>
      <c r="C427" s="7">
        <f>Standing!$M$114</f>
        <v>6.9514575387352867E-3</v>
      </c>
      <c r="D427" s="7">
        <f>Standing!$M$128</f>
        <v>1.4972166996939753E-3</v>
      </c>
      <c r="E427" s="9"/>
      <c r="F427" s="36">
        <f>Standing!$M$37</f>
        <v>0</v>
      </c>
      <c r="G427" s="7">
        <f>Reactive!$M$22</f>
        <v>3.1780700778664826E-3</v>
      </c>
      <c r="H427" s="6">
        <f t="shared" si="32"/>
        <v>1.2102051211745414E-2</v>
      </c>
      <c r="I427" s="17">
        <f>0.01*Input!$F$58*(E427*$E$412+F427*$F$412)+10*(B427*$B$412+C427*$C$412+D427*$D$412+G427*$G$412)</f>
        <v>2068.3412264395233</v>
      </c>
      <c r="J427" s="6">
        <f t="shared" si="33"/>
        <v>1.2102051211745415E-2</v>
      </c>
      <c r="K427" s="35">
        <f t="shared" si="34"/>
        <v>99.763030048731324</v>
      </c>
      <c r="L427" s="35">
        <f>IF($F$412&lt;&gt;0,I427/$F$412*100/Input!$F$58,"")</f>
        <v>8.2848591010904291E-2</v>
      </c>
      <c r="M427" s="10"/>
    </row>
    <row r="428" spans="1:13" x14ac:dyDescent="0.25">
      <c r="A428" s="11" t="s">
        <v>1667</v>
      </c>
      <c r="B428" s="7">
        <f>Standing!$N$91</f>
        <v>0.26315664834570174</v>
      </c>
      <c r="C428" s="7">
        <f>Standing!$N$114</f>
        <v>2.9730114036817613E-2</v>
      </c>
      <c r="D428" s="7">
        <f>Standing!$N$128</f>
        <v>3.8439483575677157E-3</v>
      </c>
      <c r="E428" s="9"/>
      <c r="F428" s="36">
        <f>Standing!$N$37</f>
        <v>0</v>
      </c>
      <c r="G428" s="7">
        <f>Reactive!$N$22</f>
        <v>1.1063339361104336E-2</v>
      </c>
      <c r="H428" s="6">
        <f t="shared" si="32"/>
        <v>4.238453100496152E-2</v>
      </c>
      <c r="I428" s="17">
        <f>0.01*Input!$F$58*(E428*$E$412+F428*$F$412)+10*(B428*$B$412+C428*$C$412+D428*$D$412+G428*$G$412)</f>
        <v>7243.8689365141563</v>
      </c>
      <c r="J428" s="6">
        <f t="shared" si="33"/>
        <v>4.238453100496152E-2</v>
      </c>
      <c r="K428" s="35">
        <f t="shared" si="34"/>
        <v>349.39607891805633</v>
      </c>
      <c r="L428" s="35">
        <f>IF($F$412&lt;&gt;0,I428/$F$412*100/Input!$F$58,"")</f>
        <v>0.29015731407672707</v>
      </c>
      <c r="M428" s="10"/>
    </row>
    <row r="429" spans="1:13" x14ac:dyDescent="0.25">
      <c r="A429" s="11" t="s">
        <v>1668</v>
      </c>
      <c r="B429" s="7">
        <f>Standing!$O$91</f>
        <v>0.18197319353171837</v>
      </c>
      <c r="C429" s="7">
        <f>Standing!$O$114</f>
        <v>2.0558415792842854E-2</v>
      </c>
      <c r="D429" s="7">
        <f>Standing!$O$128</f>
        <v>2.6580957114132734E-3</v>
      </c>
      <c r="E429" s="9"/>
      <c r="F429" s="36">
        <f>Standing!$O$37</f>
        <v>0</v>
      </c>
      <c r="G429" s="7">
        <f>Reactive!$O$22</f>
        <v>7.6503147738095122E-3</v>
      </c>
      <c r="H429" s="6">
        <f t="shared" si="32"/>
        <v>2.9308962976245315E-2</v>
      </c>
      <c r="I429" s="17">
        <f>0.01*Input!$F$58*(E429*$E$412+F429*$F$412)+10*(B429*$B$412+C429*$C$412+D429*$D$412+G429*$G$412)</f>
        <v>5009.1455875780239</v>
      </c>
      <c r="J429" s="6">
        <f t="shared" si="33"/>
        <v>2.9308962976245318E-2</v>
      </c>
      <c r="K429" s="35">
        <f t="shared" si="34"/>
        <v>241.60788141918707</v>
      </c>
      <c r="L429" s="35">
        <f>IF($F$412&lt;&gt;0,I429/$F$412*100/Input!$F$58,"")</f>
        <v>0.20064419197103014</v>
      </c>
      <c r="M429" s="10"/>
    </row>
    <row r="430" spans="1:13" x14ac:dyDescent="0.25">
      <c r="A430" s="11" t="s">
        <v>1669</v>
      </c>
      <c r="B430" s="7">
        <f>Standing!$P$91</f>
        <v>6.3599455971607294E-2</v>
      </c>
      <c r="C430" s="7">
        <f>Standing!$P$114</f>
        <v>5.3838040556716113E-3</v>
      </c>
      <c r="D430" s="7">
        <f>Standing!$P$128</f>
        <v>1.1595728370798932E-3</v>
      </c>
      <c r="E430" s="9"/>
      <c r="F430" s="36">
        <f>Standing!$P$37</f>
        <v>0</v>
      </c>
      <c r="G430" s="7">
        <f>Reactive!$P$22</f>
        <v>2.4613696450110352E-3</v>
      </c>
      <c r="H430" s="6">
        <f t="shared" si="32"/>
        <v>9.3728649038967542E-3</v>
      </c>
      <c r="I430" s="17">
        <f>0.01*Input!$F$58*(E430*$E$412+F430*$F$412)+10*(B430*$B$412+C430*$C$412+D430*$D$412+G430*$G$412)</f>
        <v>1601.9005829162904</v>
      </c>
      <c r="J430" s="6">
        <f t="shared" si="33"/>
        <v>9.3728649038967542E-3</v>
      </c>
      <c r="K430" s="35">
        <f t="shared" si="34"/>
        <v>77.265034388768839</v>
      </c>
      <c r="L430" s="35">
        <f>IF($F$412&lt;&gt;0,I430/$F$412*100/Input!$F$58,"")</f>
        <v>6.4165044209179678E-2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1.7234223484629441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43025.782942089667</v>
      </c>
      <c r="J431" s="6">
        <f t="shared" si="33"/>
        <v>0.25174773965461855</v>
      </c>
      <c r="K431" s="35">
        <f t="shared" si="34"/>
        <v>2075.2777257700659</v>
      </c>
      <c r="L431" s="35">
        <f>IF($F$412&lt;&gt;0,I431/$F$412*100/Input!$F$58,"")</f>
        <v>1.7234223484629441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0.60798635348905239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15178.571230843607</v>
      </c>
      <c r="J432" s="6">
        <f t="shared" si="33"/>
        <v>8.8811190343580371E-2</v>
      </c>
      <c r="K432" s="35">
        <f t="shared" si="34"/>
        <v>732.11336622929093</v>
      </c>
      <c r="L432" s="35">
        <f>IF($F$412&lt;&gt;0,I432/$F$412*100/Input!$F$58,"")</f>
        <v>0.60798635348905239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7.5428674293526843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572.36111015476388</v>
      </c>
      <c r="J434" s="6">
        <f t="shared" si="33"/>
        <v>3.3489365188684177E-3</v>
      </c>
      <c r="K434" s="35">
        <f t="shared" si="34"/>
        <v>27.606894791430825</v>
      </c>
      <c r="L434" s="35">
        <f>IF($F$412&lt;&gt;0,I434/$F$412*100/Input!$F$58,"")</f>
        <v>2.2926251684006492E-2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4.6629784603298177</v>
      </c>
      <c r="C436" s="7">
        <f>Scaler!$C$434</f>
        <v>0.47029604683533893</v>
      </c>
      <c r="D436" s="7">
        <f>Scaler!$D$434</f>
        <v>7.1109505090327027E-3</v>
      </c>
      <c r="E436" s="36">
        <f>Scaler!$E$434</f>
        <v>0</v>
      </c>
      <c r="F436" s="36">
        <f>Scaler!$F$434</f>
        <v>0</v>
      </c>
      <c r="G436" s="7">
        <f>Scaler!$G$434</f>
        <v>0.17844141748884931</v>
      </c>
      <c r="H436" s="6">
        <f t="shared" si="32"/>
        <v>0.69611465859993049</v>
      </c>
      <c r="I436" s="17">
        <f>0.01*Input!$F$58*(E436*$E$412+F436*$F$412)+10*(B436*$B$412+C436*$C$412+D436*$D$412+G436*$G$412)</f>
        <v>118971.78598234136</v>
      </c>
      <c r="J436" s="6">
        <f t="shared" si="33"/>
        <v>0.6961146585999306</v>
      </c>
      <c r="K436" s="35">
        <f t="shared" si="34"/>
        <v>5738.4080093684643</v>
      </c>
      <c r="L436" s="35">
        <f>IF($F$412&lt;&gt;0,I436/$F$412*100/Input!$F$58,"")</f>
        <v>4.7654829448307359</v>
      </c>
      <c r="M436" s="10"/>
    </row>
    <row r="437" spans="1:13" x14ac:dyDescent="0.25">
      <c r="A437" s="11" t="s">
        <v>1676</v>
      </c>
      <c r="B437" s="7">
        <f>Adjust!$B$84</f>
        <v>-1.327307121989918E-4</v>
      </c>
      <c r="C437" s="7">
        <f>Adjust!$C$84</f>
        <v>1.157232644328765E-4</v>
      </c>
      <c r="D437" s="7">
        <f>Adjust!$D$84</f>
        <v>-3.1963137205485992E-4</v>
      </c>
      <c r="E437" s="36">
        <f>Adjust!$E$84</f>
        <v>-2.8674293526842476E-3</v>
      </c>
      <c r="F437" s="36">
        <f>Adjust!$F$84</f>
        <v>-2.9652341146069183E-3</v>
      </c>
      <c r="G437" s="7">
        <f>Adjust!$G$84</f>
        <v>-2.8422275487582915E-4</v>
      </c>
      <c r="H437" s="6">
        <f t="shared" si="32"/>
        <v>-1.0613792228021519E-4</v>
      </c>
      <c r="I437" s="17">
        <f>0.01*Input!$F$58*(E437*$E$412+F437*$F$412)+10*(B437*$B$412+C437*$C$412+D437*$D$412+G437*$G$412)</f>
        <v>-92.385443234120743</v>
      </c>
      <c r="J437" s="6">
        <f t="shared" si="33"/>
        <v>-5.4055556740207884E-4</v>
      </c>
      <c r="K437" s="35">
        <f t="shared" si="34"/>
        <v>-4.4560595861141561</v>
      </c>
      <c r="L437" s="35">
        <f>IF($F$412&lt;&gt;0,I437/$F$412*100/Input!$F$58,"")</f>
        <v>-3.7005517774455973E-3</v>
      </c>
      <c r="M437" s="10"/>
    </row>
    <row r="439" spans="1:13" x14ac:dyDescent="0.25">
      <c r="A439" s="11" t="s">
        <v>1677</v>
      </c>
      <c r="B439" s="6">
        <f>SUM($B$415:$B$437)</f>
        <v>9.4309999999999992</v>
      </c>
      <c r="C439" s="6">
        <f>SUM($C$415:$C$437)</f>
        <v>0.91500000000000004</v>
      </c>
      <c r="D439" s="6">
        <f>SUM($D$415:$D$437)</f>
        <v>7.9000000000000001E-2</v>
      </c>
      <c r="E439" s="35">
        <f>SUM($E$415:$E$437)</f>
        <v>7.54</v>
      </c>
      <c r="F439" s="35">
        <f>SUM($F$415:$F$437)</f>
        <v>3.27</v>
      </c>
      <c r="G439" s="6">
        <f>SUM($G$415:$G$437)</f>
        <v>0.36599999999999999</v>
      </c>
      <c r="H439" s="6">
        <f>SUM(H$415:H$437)</f>
        <v>1.4146643120929403</v>
      </c>
      <c r="I439" s="17">
        <f>SUM($I$415:$I$437)</f>
        <v>323986.62495315308</v>
      </c>
      <c r="J439" s="6">
        <f>SUM($J$415:$J$437)</f>
        <v>1.8956749867879006</v>
      </c>
      <c r="K439" s="35">
        <f>SUM($K$415:$K$437)</f>
        <v>15626.960864783361</v>
      </c>
      <c r="L439" s="35">
        <f>SUM($L$415:$L$437)</f>
        <v>12.977469597679971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168663.230162814</v>
      </c>
      <c r="C444" s="33">
        <f>Loads!C$315</f>
        <v>1018076.2483948281</v>
      </c>
      <c r="D444" s="33">
        <f>Loads!D$315</f>
        <v>954732.84349892137</v>
      </c>
      <c r="E444" s="33">
        <f>Loads!E$315</f>
        <v>598.27777974783419</v>
      </c>
      <c r="F444" s="33">
        <f>Loads!F$315</f>
        <v>700005.19082072622</v>
      </c>
      <c r="G444" s="33">
        <f>Loads!G$315</f>
        <v>161075.68902994492</v>
      </c>
      <c r="H444" s="33">
        <f>Multi!B$132</f>
        <v>2141472.3220565636</v>
      </c>
      <c r="I444" s="6">
        <f>IF(E444,H444/E444,"")</f>
        <v>3579.3947135378562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1.7322473579226652</v>
      </c>
      <c r="C447" s="7">
        <f>Standing!$C$115</f>
        <v>0.14663773783181289</v>
      </c>
      <c r="D447" s="7">
        <f>Standing!$C$129</f>
        <v>3.1583084362345221E-2</v>
      </c>
      <c r="E447" s="9"/>
      <c r="F447" s="36">
        <f>Standing!$C$38</f>
        <v>0.24710896351569259</v>
      </c>
      <c r="G447" s="7">
        <f>Reactive!$C$23</f>
        <v>5.7305666919603732E-2</v>
      </c>
      <c r="H447" s="6">
        <f t="shared" ref="H447:H469" si="35">IF(H$444&lt;&gt;0,(($B447*B$444+$C447*C$444+$D447*D$444+$G447*G$444))/H$444,0)</f>
        <v>0.22453654226803338</v>
      </c>
      <c r="I447" s="17">
        <f>0.01*Input!$F$58*(E447*$E$444+F447*$F$444)+10*(B447*$B$444+C447*$C$444+D447*$D$444+G447*$G$444)</f>
        <v>5441485.764775862</v>
      </c>
      <c r="J447" s="6">
        <f t="shared" ref="J447:J469" si="36">IF($H$444&lt;&gt;0,0.1*I447/$H$444,"")</f>
        <v>0.25410021454538945</v>
      </c>
      <c r="K447" s="35">
        <f t="shared" ref="K447:K469" si="37">IF($E$444&lt;&gt;0,I447/$E$444,"")</f>
        <v>9095.249646526021</v>
      </c>
      <c r="L447" s="35">
        <f>IF($F$444&lt;&gt;0,I447/$F$444*100/Input!$F$58,"")</f>
        <v>2.1239053138036512</v>
      </c>
      <c r="M447" s="10"/>
    </row>
    <row r="448" spans="1:13" x14ac:dyDescent="0.25">
      <c r="A448" s="11" t="s">
        <v>457</v>
      </c>
      <c r="B448" s="7">
        <f>Standing!$D$92</f>
        <v>0.10913111549673302</v>
      </c>
      <c r="C448" s="7">
        <f>Standing!$D$115</f>
        <v>9.2381378619586629E-3</v>
      </c>
      <c r="D448" s="7">
        <f>Standing!$D$129</f>
        <v>1.9897257810936922E-3</v>
      </c>
      <c r="E448" s="9"/>
      <c r="F448" s="36">
        <f>Standing!$D$38</f>
        <v>0</v>
      </c>
      <c r="G448" s="7">
        <f>Reactive!$D$23</f>
        <v>3.610241531971663E-3</v>
      </c>
      <c r="H448" s="6">
        <f t="shared" si="35"/>
        <v>1.4145741493221425E-2</v>
      </c>
      <c r="I448" s="17">
        <f>0.01*Input!$F$58*(E448*$E$444+F448*$F$444)+10*(B448*$B$444+C448*$C$444+D448*$D$444+G448*$G$444)</f>
        <v>302927.13882700767</v>
      </c>
      <c r="J448" s="6">
        <f t="shared" si="36"/>
        <v>1.4145741493221427E-2</v>
      </c>
      <c r="K448" s="35">
        <f t="shared" si="37"/>
        <v>506.3319231990987</v>
      </c>
      <c r="L448" s="35">
        <f>IF($F$444&lt;&gt;0,I448/$F$444*100/Input!$F$58,"")</f>
        <v>0.11823766295867898</v>
      </c>
      <c r="M448" s="10"/>
    </row>
    <row r="449" spans="1:13" x14ac:dyDescent="0.25">
      <c r="A449" s="11" t="s">
        <v>458</v>
      </c>
      <c r="B449" s="7">
        <f>Standing!$E$92</f>
        <v>0.27977757276507703</v>
      </c>
      <c r="C449" s="7">
        <f>Standing!$E$115</f>
        <v>3.1607862448236095E-2</v>
      </c>
      <c r="D449" s="7">
        <f>Standing!$E$129</f>
        <v>4.0867314129256196E-3</v>
      </c>
      <c r="E449" s="9"/>
      <c r="F449" s="36">
        <f>Standing!$E$38</f>
        <v>0.15451080574575207</v>
      </c>
      <c r="G449" s="7">
        <f>Reactive!$E$23</f>
        <v>1.0054234492039732E-2</v>
      </c>
      <c r="H449" s="6">
        <f t="shared" si="35"/>
        <v>3.9640312763967712E-2</v>
      </c>
      <c r="I449" s="17">
        <f>0.01*Input!$F$58*(E449*$E$444+F449*$F$444)+10*(B449*$B$444+C449*$C$444+D449*$D$444+G449*$G$444)</f>
        <v>1244745.9459963285</v>
      </c>
      <c r="J449" s="6">
        <f t="shared" si="36"/>
        <v>5.8125707868170645E-2</v>
      </c>
      <c r="K449" s="35">
        <f t="shared" si="37"/>
        <v>2080.5485146397577</v>
      </c>
      <c r="L449" s="35">
        <f>IF($F$444&lt;&gt;0,I449/$F$444*100/Input!$F$58,"")</f>
        <v>0.48584571260861342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7.5124996960340182E-2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192471.66946742364</v>
      </c>
      <c r="J450" s="6">
        <f t="shared" si="36"/>
        <v>8.987819617606984E-3</v>
      </c>
      <c r="K450" s="35">
        <f t="shared" si="37"/>
        <v>321.70954025494274</v>
      </c>
      <c r="L450" s="35">
        <f>IF($F$444&lt;&gt;0,I450/$F$444*100/Input!$F$58,"")</f>
        <v>7.5124996960340182E-2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2.6563157390373373E-2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68055.313891728423</v>
      </c>
      <c r="J451" s="6">
        <f t="shared" si="36"/>
        <v>3.1779684094339119E-3</v>
      </c>
      <c r="K451" s="35">
        <f t="shared" si="37"/>
        <v>113.75203324518051</v>
      </c>
      <c r="L451" s="35">
        <f>IF($F$444&lt;&gt;0,I451/$F$444*100/Input!$F$58,"")</f>
        <v>2.6563157390373373E-2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0.31063966044113522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795864.7117079118</v>
      </c>
      <c r="J452" s="6">
        <f t="shared" si="36"/>
        <v>3.7164370676694203E-2</v>
      </c>
      <c r="K452" s="35">
        <f t="shared" si="37"/>
        <v>1330.2595193212053</v>
      </c>
      <c r="L452" s="35">
        <f>IF($F$444&lt;&gt;0,I452/$F$444*100/Input!$F$58,"")</f>
        <v>0.31063966044113522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0.65929583218930699</v>
      </c>
      <c r="C457" s="7">
        <f>Standing!$K$115</f>
        <v>6.6494886521889451E-2</v>
      </c>
      <c r="D457" s="7">
        <f>Standing!$K$129</f>
        <v>1.0054131867420393E-3</v>
      </c>
      <c r="E457" s="9"/>
      <c r="F457" s="36">
        <f>Standing!$K$38</f>
        <v>0</v>
      </c>
      <c r="G457" s="7">
        <f>Reactive!$K$23</f>
        <v>2.1566357963272786E-2</v>
      </c>
      <c r="H457" s="6">
        <f t="shared" si="35"/>
        <v>8.5609113117550664E-2</v>
      </c>
      <c r="I457" s="17">
        <f>0.01*Input!$F$58*(E457*$E$444+F457*$F$444)+10*(B457*$B$444+C457*$C$444+D457*$D$444+G457*$G$444)</f>
        <v>1833295.4625704424</v>
      </c>
      <c r="J457" s="6">
        <f t="shared" si="36"/>
        <v>8.5609113117550664E-2</v>
      </c>
      <c r="K457" s="35">
        <f t="shared" si="37"/>
        <v>3064.2880692362519</v>
      </c>
      <c r="L457" s="35">
        <f>IF($F$444&lt;&gt;0,I457/$F$444*100/Input!$F$58,"")</f>
        <v>0.7155666931871264</v>
      </c>
      <c r="M457" s="10"/>
    </row>
    <row r="458" spans="1:13" x14ac:dyDescent="0.25">
      <c r="A458" s="11" t="s">
        <v>1665</v>
      </c>
      <c r="B458" s="7">
        <f>Standing!$L$92</f>
        <v>0.84860288560313757</v>
      </c>
      <c r="C458" s="7">
        <f>Standing!$L$115</f>
        <v>7.1835703424954017E-2</v>
      </c>
      <c r="D458" s="7">
        <f>Standing!$L$129</f>
        <v>1.5472095485412779E-2</v>
      </c>
      <c r="E458" s="9"/>
      <c r="F458" s="36">
        <f>Standing!$L$38</f>
        <v>0.12105510136224952</v>
      </c>
      <c r="G458" s="7">
        <f>Reactive!$L$23</f>
        <v>2.8073216037521029E-2</v>
      </c>
      <c r="H458" s="6">
        <f t="shared" si="35"/>
        <v>0.10999719919937127</v>
      </c>
      <c r="I458" s="17">
        <f>0.01*Input!$F$58*(E458*$E$444+F458*$F$444)+10*(B458*$B$444+C458*$C$444+D458*$D$444+G458*$G$444)</f>
        <v>2665705.0454357481</v>
      </c>
      <c r="J458" s="6">
        <f t="shared" si="36"/>
        <v>0.12448001395954245</v>
      </c>
      <c r="K458" s="35">
        <f t="shared" si="37"/>
        <v>4455.6310390790477</v>
      </c>
      <c r="L458" s="35">
        <f>IF($F$444&lt;&gt;0,I458/$F$444*100/Input!$F$58,"")</f>
        <v>1.0404704442459196</v>
      </c>
      <c r="M458" s="10"/>
    </row>
    <row r="459" spans="1:13" x14ac:dyDescent="0.25">
      <c r="A459" s="11" t="s">
        <v>1666</v>
      </c>
      <c r="B459" s="7">
        <f>Standing!$M$92</f>
        <v>8.3533988282672014E-2</v>
      </c>
      <c r="C459" s="7">
        <f>Standing!$M$115</f>
        <v>7.0712967278123828E-3</v>
      </c>
      <c r="D459" s="7">
        <f>Standing!$M$129</f>
        <v>1.5230278672317482E-3</v>
      </c>
      <c r="E459" s="9"/>
      <c r="F459" s="36">
        <f>Standing!$M$38</f>
        <v>0</v>
      </c>
      <c r="G459" s="7">
        <f>Reactive!$M$23</f>
        <v>2.7634453515538826E-3</v>
      </c>
      <c r="H459" s="6">
        <f t="shared" si="35"/>
        <v>1.0827802856829037E-2</v>
      </c>
      <c r="I459" s="17">
        <f>0.01*Input!$F$58*(E459*$E$444+F459*$F$444)+10*(B459*$B$444+C459*$C$444+D459*$D$444+G459*$G$444)</f>
        <v>231874.40126584374</v>
      </c>
      <c r="J459" s="6">
        <f t="shared" si="36"/>
        <v>1.0827802856829039E-2</v>
      </c>
      <c r="K459" s="35">
        <f t="shared" si="37"/>
        <v>387.56980304963957</v>
      </c>
      <c r="L459" s="35">
        <f>IF($F$444&lt;&gt;0,I459/$F$444*100/Input!$F$58,"")</f>
        <v>9.050455965014384E-2</v>
      </c>
      <c r="M459" s="10"/>
    </row>
    <row r="460" spans="1:13" x14ac:dyDescent="0.25">
      <c r="A460" s="11" t="s">
        <v>1667</v>
      </c>
      <c r="B460" s="7">
        <f>Standing!$N$92</f>
        <v>0.2141546558809985</v>
      </c>
      <c r="C460" s="7">
        <f>Standing!$N$115</f>
        <v>2.4194115485517094E-2</v>
      </c>
      <c r="D460" s="7">
        <f>Standing!$N$129</f>
        <v>3.128172679330635E-3</v>
      </c>
      <c r="E460" s="9"/>
      <c r="F460" s="36">
        <f>Standing!$N$38</f>
        <v>0.11826969584213816</v>
      </c>
      <c r="G460" s="7">
        <f>Reactive!$N$23</f>
        <v>7.6959747220253262E-3</v>
      </c>
      <c r="H460" s="6">
        <f t="shared" si="35"/>
        <v>3.0342523366270014E-2</v>
      </c>
      <c r="I460" s="17">
        <f>0.01*Input!$F$58*(E460*$E$444+F460*$F$444)+10*(B460*$B$444+C460*$C$444+D460*$D$444+G460*$G$444)</f>
        <v>952785.9473852216</v>
      </c>
      <c r="J460" s="6">
        <f t="shared" si="36"/>
        <v>4.4492097216097259E-2</v>
      </c>
      <c r="K460" s="35">
        <f t="shared" si="37"/>
        <v>1592.5477756951088</v>
      </c>
      <c r="L460" s="35">
        <f>IF($F$444&lt;&gt;0,I460/$F$444*100/Input!$F$58,"")</f>
        <v>0.37188871276083779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0.40891830751214986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1047656.4726412791</v>
      </c>
      <c r="J461" s="6">
        <f t="shared" si="36"/>
        <v>4.8922251380543735E-2</v>
      </c>
      <c r="K461" s="35">
        <f t="shared" si="37"/>
        <v>1751.1204796588831</v>
      </c>
      <c r="L461" s="35">
        <f>IF($F$444&lt;&gt;0,I461/$F$444*100/Input!$F$58,"")</f>
        <v>0.40891830751214997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0.1445878442828378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370436.80399088911</v>
      </c>
      <c r="J462" s="6">
        <f t="shared" si="36"/>
        <v>1.7298229828865593E-2</v>
      </c>
      <c r="K462" s="35">
        <f t="shared" si="37"/>
        <v>619.17192403004356</v>
      </c>
      <c r="L462" s="35">
        <f>IF($F$444&lt;&gt;0,I462/$F$444*100/Input!$F$58,"")</f>
        <v>0.1445878442828378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1.6908652157523192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4332028.80649768</v>
      </c>
      <c r="J463" s="6">
        <f t="shared" si="36"/>
        <v>0.20229207549773118</v>
      </c>
      <c r="K463" s="35">
        <f t="shared" si="37"/>
        <v>7240.8318562717977</v>
      </c>
      <c r="L463" s="35">
        <f>IF($F$444&lt;&gt;0,I463/$F$444*100/Input!$F$58,"")</f>
        <v>1.6908652157523192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75.818886919721621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166020.36450517637</v>
      </c>
      <c r="J467" s="6">
        <f t="shared" si="36"/>
        <v>7.7526271432608882E-3</v>
      </c>
      <c r="K467" s="35">
        <f t="shared" si="37"/>
        <v>277.49712612618117</v>
      </c>
      <c r="L467" s="35">
        <f>IF($F$444&lt;&gt;0,I467/$F$444*100/Input!$F$58,"")</f>
        <v>6.480059851570473E-2</v>
      </c>
      <c r="M467" s="10"/>
    </row>
    <row r="468" spans="1:13" x14ac:dyDescent="0.25">
      <c r="A468" s="11" t="s">
        <v>1675</v>
      </c>
      <c r="B468" s="7">
        <f>Scaler!$B$435</f>
        <v>4.7433655668115993</v>
      </c>
      <c r="C468" s="7">
        <f>Scaler!$C$435</f>
        <v>0.47840368419985702</v>
      </c>
      <c r="D468" s="7">
        <f>Scaler!$D$435</f>
        <v>7.2335392665445371E-3</v>
      </c>
      <c r="E468" s="36">
        <f>Scaler!$E$435</f>
        <v>0</v>
      </c>
      <c r="F468" s="36">
        <f>Scaler!$F$435</f>
        <v>0</v>
      </c>
      <c r="G468" s="7">
        <f>Scaler!$G$435</f>
        <v>0.15516118071735083</v>
      </c>
      <c r="H468" s="6">
        <f t="shared" si="35"/>
        <v>0.61592277630305203</v>
      </c>
      <c r="I468" s="17">
        <f>0.01*Input!$F$58*(E468*$E$444+F468*$F$444)+10*(B468*$B$444+C468*$C$444+D468*$D$444+G468*$G$444)</f>
        <v>13189815.779772222</v>
      </c>
      <c r="J468" s="6">
        <f t="shared" si="36"/>
        <v>0.61592277630305214</v>
      </c>
      <c r="K468" s="35">
        <f t="shared" si="37"/>
        <v>22046.307294467038</v>
      </c>
      <c r="L468" s="35">
        <f>IF($F$444&lt;&gt;0,I468/$F$444*100/Input!$F$58,"")</f>
        <v>5.1482115425332511</v>
      </c>
      <c r="M468" s="10"/>
    </row>
    <row r="469" spans="1:13" x14ac:dyDescent="0.25">
      <c r="A469" s="11" t="s">
        <v>1676</v>
      </c>
      <c r="B469" s="7">
        <f>Adjust!$B$85</f>
        <v>-1.0897495218920028E-4</v>
      </c>
      <c r="C469" s="7">
        <f>Adjust!$C$85</f>
        <v>-4.8342450203764376E-4</v>
      </c>
      <c r="D469" s="7">
        <f>Adjust!$D$85</f>
        <v>-2.1790041626265633E-5</v>
      </c>
      <c r="E469" s="36">
        <f>Adjust!$E$85</f>
        <v>1.1130802783725358E-3</v>
      </c>
      <c r="F469" s="36">
        <f>Adjust!$F$85</f>
        <v>2.3562511950117049E-3</v>
      </c>
      <c r="G469" s="7">
        <f>Adjust!$G$85</f>
        <v>-2.3031773533904731E-4</v>
      </c>
      <c r="H469" s="6">
        <f t="shared" si="35"/>
        <v>-2.654460304353326E-4</v>
      </c>
      <c r="I469" s="17">
        <f>0.01*Input!$F$58*(E469*$E$444+F469*$F$444)+10*(B469*$B$444+C469*$C$444+D469*$D$444+G469*$G$444)</f>
        <v>354.74436304460323</v>
      </c>
      <c r="J469" s="6">
        <f t="shared" si="36"/>
        <v>1.6565442354348265E-5</v>
      </c>
      <c r="K469" s="35">
        <f t="shared" si="37"/>
        <v>0.59294256790570277</v>
      </c>
      <c r="L469" s="35">
        <f>IF($F$444&lt;&gt;0,I469/$F$444*100/Input!$F$58,"")</f>
        <v>1.384628151725688E-4</v>
      </c>
      <c r="M469" s="10"/>
    </row>
    <row r="471" spans="1:13" x14ac:dyDescent="0.25">
      <c r="A471" s="11" t="s">
        <v>1677</v>
      </c>
      <c r="B471" s="6">
        <f>SUM($B$447:$B$469)</f>
        <v>8.67</v>
      </c>
      <c r="C471" s="6">
        <f>SUM($C$447:$C$469)</f>
        <v>0.83499999999999996</v>
      </c>
      <c r="D471" s="6">
        <f>SUM($D$447:$D$469)</f>
        <v>6.6000000000000003E-2</v>
      </c>
      <c r="E471" s="35">
        <f>SUM($E$447:$E$469)</f>
        <v>75.819999999999993</v>
      </c>
      <c r="F471" s="35">
        <f>SUM($F$447:$F$469)</f>
        <v>3.3</v>
      </c>
      <c r="G471" s="6">
        <f>SUM($G$447:$G$469)</f>
        <v>0.28599999999999998</v>
      </c>
      <c r="H471" s="6">
        <f>SUM(H$447:H$469)</f>
        <v>1.13075656533786</v>
      </c>
      <c r="I471" s="17">
        <f>SUM($I$447:$I$469)</f>
        <v>32835524.373093806</v>
      </c>
      <c r="J471" s="6">
        <f>SUM($J$447:$J$469)</f>
        <v>1.5333153753563438</v>
      </c>
      <c r="K471" s="35">
        <f>SUM($K$447:$K$469)</f>
        <v>54883.409487368102</v>
      </c>
      <c r="L471" s="35">
        <f>SUM($L$447:$L$469)</f>
        <v>12.816268885418257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7688.7695715680156</v>
      </c>
      <c r="C476" s="33">
        <f>Multi!B$133</f>
        <v>7688.7695715680156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0.22003654378220491</v>
      </c>
      <c r="C479" s="17">
        <f t="shared" ref="C479:C499" si="38">0+10*(B479*$B$476)</f>
        <v>16918.102824656104</v>
      </c>
      <c r="D479" s="6">
        <f t="shared" ref="D479:D499" si="39">IF($C$476&lt;&gt;0,0.1*C479/$C$476,"")</f>
        <v>0.22003654378220491</v>
      </c>
      <c r="E479" s="10"/>
    </row>
    <row r="480" spans="1:13" x14ac:dyDescent="0.25">
      <c r="A480" s="11" t="s">
        <v>457</v>
      </c>
      <c r="B480" s="7">
        <f>Yard!$D$75</f>
        <v>2.0360169119126467E-2</v>
      </c>
      <c r="C480" s="17">
        <f t="shared" si="38"/>
        <v>1565.4464879511834</v>
      </c>
      <c r="D480" s="6">
        <f t="shared" si="39"/>
        <v>2.0360169119126467E-2</v>
      </c>
      <c r="E480" s="10"/>
    </row>
    <row r="481" spans="1:5" x14ac:dyDescent="0.25">
      <c r="A481" s="11" t="s">
        <v>458</v>
      </c>
      <c r="B481" s="7">
        <f>Yard!$E$75</f>
        <v>7.0810341650454203E-2</v>
      </c>
      <c r="C481" s="17">
        <f t="shared" si="38"/>
        <v>5444.4440023434754</v>
      </c>
      <c r="D481" s="6">
        <f t="shared" si="39"/>
        <v>7.0810341650454203E-2</v>
      </c>
      <c r="E481" s="10"/>
    </row>
    <row r="482" spans="1:5" x14ac:dyDescent="0.25">
      <c r="A482" s="11" t="s">
        <v>459</v>
      </c>
      <c r="B482" s="7">
        <f>Yard!$F$75</f>
        <v>1.224136278354419E-2</v>
      </c>
      <c r="C482" s="17">
        <f t="shared" si="38"/>
        <v>941.21017684639708</v>
      </c>
      <c r="D482" s="6">
        <f t="shared" si="39"/>
        <v>1.224136278354419E-2</v>
      </c>
      <c r="E482" s="10"/>
    </row>
    <row r="483" spans="1:5" x14ac:dyDescent="0.25">
      <c r="A483" s="11" t="s">
        <v>460</v>
      </c>
      <c r="B483" s="7">
        <f>Yard!$G$75</f>
        <v>3.942164663558307E-3</v>
      </c>
      <c r="C483" s="17">
        <f t="shared" si="38"/>
        <v>303.10395711277772</v>
      </c>
      <c r="D483" s="6">
        <f t="shared" si="39"/>
        <v>3.942164663558307E-3</v>
      </c>
      <c r="E483" s="10"/>
    </row>
    <row r="484" spans="1:5" x14ac:dyDescent="0.25">
      <c r="A484" s="11" t="s">
        <v>461</v>
      </c>
      <c r="B484" s="7">
        <f>Yard!$H$75</f>
        <v>6.9346216535375538E-2</v>
      </c>
      <c r="C484" s="17">
        <f t="shared" si="38"/>
        <v>5331.8707960056227</v>
      </c>
      <c r="D484" s="6">
        <f t="shared" si="39"/>
        <v>6.9346216535375538E-2</v>
      </c>
      <c r="E484" s="10"/>
    </row>
    <row r="485" spans="1:5" x14ac:dyDescent="0.25">
      <c r="A485" s="11" t="s">
        <v>462</v>
      </c>
      <c r="B485" s="7">
        <f>Yard!$I$75</f>
        <v>4.8927708703798032E-3</v>
      </c>
      <c r="C485" s="17">
        <f t="shared" si="38"/>
        <v>376.19387788830585</v>
      </c>
      <c r="D485" s="6">
        <f t="shared" si="39"/>
        <v>4.8927708703798032E-3</v>
      </c>
      <c r="E485" s="10"/>
    </row>
    <row r="486" spans="1:5" x14ac:dyDescent="0.25">
      <c r="A486" s="11" t="s">
        <v>463</v>
      </c>
      <c r="B486" s="7">
        <f>Yard!$J$75</f>
        <v>1.0493331131576404E-2</v>
      </c>
      <c r="C486" s="17">
        <f t="shared" si="38"/>
        <v>806.8080510885203</v>
      </c>
      <c r="D486" s="6">
        <f t="shared" si="39"/>
        <v>1.0493331131576406E-2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7.7526964810175902E-2</v>
      </c>
      <c r="C488" s="17">
        <f t="shared" si="38"/>
        <v>5960.8696800850475</v>
      </c>
      <c r="D488" s="6">
        <f t="shared" si="39"/>
        <v>7.7526964810175902E-2</v>
      </c>
      <c r="E488" s="10"/>
    </row>
    <row r="489" spans="1:5" x14ac:dyDescent="0.25">
      <c r="A489" s="11" t="s">
        <v>1665</v>
      </c>
      <c r="B489" s="7">
        <f>Yard!$L$75</f>
        <v>0.10779271513257883</v>
      </c>
      <c r="C489" s="17">
        <f t="shared" si="38"/>
        <v>8287.9334814807135</v>
      </c>
      <c r="D489" s="6">
        <f t="shared" si="39"/>
        <v>0.10779271513257883</v>
      </c>
      <c r="E489" s="10"/>
    </row>
    <row r="490" spans="1:5" x14ac:dyDescent="0.25">
      <c r="A490" s="11" t="s">
        <v>1666</v>
      </c>
      <c r="B490" s="7">
        <f>Yard!$M$75</f>
        <v>9.974151893975618E-3</v>
      </c>
      <c r="C490" s="17">
        <f t="shared" si="38"/>
        <v>766.88955584597227</v>
      </c>
      <c r="D490" s="6">
        <f t="shared" si="39"/>
        <v>9.974151893975618E-3</v>
      </c>
      <c r="E490" s="10"/>
    </row>
    <row r="491" spans="1:5" x14ac:dyDescent="0.25">
      <c r="A491" s="11" t="s">
        <v>1667</v>
      </c>
      <c r="B491" s="7">
        <f>Yard!$N$75</f>
        <v>3.4688960546131284E-2</v>
      </c>
      <c r="C491" s="17">
        <f t="shared" si="38"/>
        <v>2667.1542431641765</v>
      </c>
      <c r="D491" s="6">
        <f t="shared" si="39"/>
        <v>3.4688960546131291E-2</v>
      </c>
      <c r="E491" s="10"/>
    </row>
    <row r="492" spans="1:5" x14ac:dyDescent="0.25">
      <c r="A492" s="11" t="s">
        <v>1668</v>
      </c>
      <c r="B492" s="7">
        <f>Yard!$O$75</f>
        <v>2.3987465148829452E-2</v>
      </c>
      <c r="C492" s="17">
        <f t="shared" si="38"/>
        <v>1844.3409213536813</v>
      </c>
      <c r="D492" s="6">
        <f t="shared" si="39"/>
        <v>2.3987465148829452E-2</v>
      </c>
      <c r="E492" s="10"/>
    </row>
    <row r="493" spans="1:5" x14ac:dyDescent="0.25">
      <c r="A493" s="11" t="s">
        <v>1669</v>
      </c>
      <c r="B493" s="7">
        <f>Yard!$P$75</f>
        <v>7.724837434372119E-3</v>
      </c>
      <c r="C493" s="17">
        <f t="shared" si="38"/>
        <v>593.94495010709886</v>
      </c>
      <c r="D493" s="6">
        <f t="shared" si="39"/>
        <v>7.724837434372119E-3</v>
      </c>
      <c r="E493" s="10"/>
    </row>
    <row r="494" spans="1:5" x14ac:dyDescent="0.25">
      <c r="A494" s="11" t="s">
        <v>1670</v>
      </c>
      <c r="B494" s="7">
        <f>Yard!$Q$75</f>
        <v>0.13588682745205694</v>
      </c>
      <c r="C494" s="17">
        <f t="shared" si="38"/>
        <v>10448.025040902887</v>
      </c>
      <c r="D494" s="6">
        <f t="shared" si="39"/>
        <v>0.13588682745205694</v>
      </c>
      <c r="E494" s="10"/>
    </row>
    <row r="495" spans="1:5" x14ac:dyDescent="0.25">
      <c r="A495" s="11" t="s">
        <v>1671</v>
      </c>
      <c r="B495" s="7">
        <f>Yard!$R$75</f>
        <v>4.79379513579219E-2</v>
      </c>
      <c r="C495" s="17">
        <f t="shared" si="38"/>
        <v>3685.8386172409751</v>
      </c>
      <c r="D495" s="6">
        <f t="shared" si="39"/>
        <v>4.79379513579219E-2</v>
      </c>
      <c r="E495" s="10"/>
    </row>
    <row r="496" spans="1:5" x14ac:dyDescent="0.25">
      <c r="A496" s="11" t="s">
        <v>1672</v>
      </c>
      <c r="B496" s="7">
        <f>Yard!$S$75</f>
        <v>0.10281061809236727</v>
      </c>
      <c r="C496" s="17">
        <f t="shared" si="38"/>
        <v>7904.8715202269359</v>
      </c>
      <c r="D496" s="6">
        <f t="shared" si="39"/>
        <v>0.10281061809236727</v>
      </c>
      <c r="E496" s="10"/>
    </row>
    <row r="497" spans="1:5" x14ac:dyDescent="0.25">
      <c r="A497" s="11" t="s">
        <v>1673</v>
      </c>
      <c r="B497" s="7">
        <f>Otex!$B$156</f>
        <v>0.70708319200719072</v>
      </c>
      <c r="C497" s="17">
        <f t="shared" si="38"/>
        <v>54365.997312720727</v>
      </c>
      <c r="D497" s="6">
        <f t="shared" si="39"/>
        <v>0.70708319200719072</v>
      </c>
      <c r="E497" s="10"/>
    </row>
    <row r="498" spans="1:5" x14ac:dyDescent="0.25">
      <c r="A498" s="11" t="s">
        <v>1675</v>
      </c>
      <c r="B498" s="7">
        <f>Scaler!$B$436</f>
        <v>0.55777500391419466</v>
      </c>
      <c r="C498" s="17">
        <f t="shared" si="38"/>
        <v>42886.034778766909</v>
      </c>
      <c r="D498" s="6">
        <f t="shared" si="39"/>
        <v>0.55777500391419466</v>
      </c>
      <c r="E498" s="10"/>
    </row>
    <row r="499" spans="1:5" x14ac:dyDescent="0.25">
      <c r="A499" s="11" t="s">
        <v>1676</v>
      </c>
      <c r="B499" s="7">
        <f>Adjust!$B$86</f>
        <v>-3.1158832601452247E-4</v>
      </c>
      <c r="C499" s="17">
        <f t="shared" si="38"/>
        <v>-23.957308399162752</v>
      </c>
      <c r="D499" s="6">
        <f t="shared" si="39"/>
        <v>-3.1158832601452247E-4</v>
      </c>
      <c r="E499" s="10"/>
    </row>
    <row r="501" spans="1:5" x14ac:dyDescent="0.25">
      <c r="A501" s="11" t="s">
        <v>1677</v>
      </c>
      <c r="B501" s="6">
        <f>SUM($B$479:$B$499)</f>
        <v>2.2250000000000001</v>
      </c>
      <c r="C501" s="17">
        <f>SUM($C$479:$C$499)</f>
        <v>171075.12296738836</v>
      </c>
      <c r="D501" s="6">
        <f>SUM($D$479:$D$499)</f>
        <v>2.2250000000000001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6049.835122971047</v>
      </c>
      <c r="C506" s="33">
        <f>Multi!B$134</f>
        <v>6049.835122971047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0.30323149358814538</v>
      </c>
      <c r="C509" s="17">
        <f t="shared" ref="C509:C529" si="40">0+10*(B509*$B$506)</f>
        <v>18345.005403005318</v>
      </c>
      <c r="D509" s="6">
        <f t="shared" ref="D509:D529" si="41">IF($C$506&lt;&gt;0,0.1*C509/$C$506,"")</f>
        <v>0.30323149358814538</v>
      </c>
      <c r="E509" s="10"/>
    </row>
    <row r="510" spans="1:5" x14ac:dyDescent="0.25">
      <c r="A510" s="11" t="s">
        <v>457</v>
      </c>
      <c r="B510" s="7">
        <f>Yard!$D$76</f>
        <v>2.8058268801980941E-2</v>
      </c>
      <c r="C510" s="17">
        <f t="shared" si="40"/>
        <v>1697.4790008798707</v>
      </c>
      <c r="D510" s="6">
        <f t="shared" si="41"/>
        <v>2.8058268801980948E-2</v>
      </c>
      <c r="E510" s="10"/>
    </row>
    <row r="511" spans="1:5" x14ac:dyDescent="0.25">
      <c r="A511" s="11" t="s">
        <v>458</v>
      </c>
      <c r="B511" s="7">
        <f>Yard!$E$76</f>
        <v>9.1700660636910999E-2</v>
      </c>
      <c r="C511" s="17">
        <f t="shared" si="40"/>
        <v>5547.7387752083268</v>
      </c>
      <c r="D511" s="6">
        <f t="shared" si="41"/>
        <v>9.1700660636910999E-2</v>
      </c>
      <c r="E511" s="10"/>
    </row>
    <row r="512" spans="1:5" x14ac:dyDescent="0.25">
      <c r="A512" s="11" t="s">
        <v>459</v>
      </c>
      <c r="B512" s="7">
        <f>Yard!$F$76</f>
        <v>1.5852784045138096E-2</v>
      </c>
      <c r="C512" s="17">
        <f t="shared" si="40"/>
        <v>959.06729713151492</v>
      </c>
      <c r="D512" s="6">
        <f t="shared" si="41"/>
        <v>1.5852784045138096E-2</v>
      </c>
      <c r="E512" s="10"/>
    </row>
    <row r="513" spans="1:5" x14ac:dyDescent="0.25">
      <c r="A513" s="11" t="s">
        <v>460</v>
      </c>
      <c r="B513" s="7">
        <f>Yard!$G$76</f>
        <v>5.4326815825847781E-3</v>
      </c>
      <c r="C513" s="17">
        <f t="shared" si="40"/>
        <v>328.66827850239326</v>
      </c>
      <c r="D513" s="6">
        <f t="shared" si="41"/>
        <v>5.4326815825847781E-3</v>
      </c>
      <c r="E513" s="10"/>
    </row>
    <row r="514" spans="1:5" x14ac:dyDescent="0.25">
      <c r="A514" s="11" t="s">
        <v>461</v>
      </c>
      <c r="B514" s="7">
        <f>Yard!$H$76</f>
        <v>8.9804592390685445E-2</v>
      </c>
      <c r="C514" s="17">
        <f t="shared" si="40"/>
        <v>5433.0297724926722</v>
      </c>
      <c r="D514" s="6">
        <f t="shared" si="41"/>
        <v>8.9804592390685445E-2</v>
      </c>
      <c r="E514" s="10"/>
    </row>
    <row r="515" spans="1:5" x14ac:dyDescent="0.25">
      <c r="A515" s="11" t="s">
        <v>462</v>
      </c>
      <c r="B515" s="7">
        <f>Yard!$I$76</f>
        <v>6.3362259057252266E-3</v>
      </c>
      <c r="C515" s="17">
        <f t="shared" si="40"/>
        <v>383.3312203153551</v>
      </c>
      <c r="D515" s="6">
        <f t="shared" si="41"/>
        <v>6.3362259057252266E-3</v>
      </c>
      <c r="E515" s="10"/>
    </row>
    <row r="516" spans="1:5" x14ac:dyDescent="0.25">
      <c r="A516" s="11" t="s">
        <v>463</v>
      </c>
      <c r="B516" s="7">
        <f>Yard!$J$76</f>
        <v>1.3589051748929794E-2</v>
      </c>
      <c r="C516" s="17">
        <f t="shared" si="40"/>
        <v>822.11522558546608</v>
      </c>
      <c r="D516" s="6">
        <f t="shared" si="41"/>
        <v>1.3589051748929796E-2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8.0240023652576306E-2</v>
      </c>
      <c r="C518" s="17">
        <f t="shared" si="40"/>
        <v>4854.3891336138367</v>
      </c>
      <c r="D518" s="6">
        <f t="shared" si="41"/>
        <v>8.0240023652576306E-2</v>
      </c>
      <c r="E518" s="10"/>
    </row>
    <row r="519" spans="1:5" x14ac:dyDescent="0.25">
      <c r="A519" s="11" t="s">
        <v>1665</v>
      </c>
      <c r="B519" s="7">
        <f>Yard!$L$76</f>
        <v>0.1485487157984382</v>
      </c>
      <c r="C519" s="17">
        <f t="shared" si="40"/>
        <v>8986.9523830963553</v>
      </c>
      <c r="D519" s="6">
        <f t="shared" si="41"/>
        <v>0.1485487157984382</v>
      </c>
      <c r="E519" s="10"/>
    </row>
    <row r="520" spans="1:5" x14ac:dyDescent="0.25">
      <c r="A520" s="11" t="s">
        <v>1666</v>
      </c>
      <c r="B520" s="7">
        <f>Yard!$M$76</f>
        <v>1.37453394063439E-2</v>
      </c>
      <c r="C520" s="17">
        <f t="shared" si="40"/>
        <v>831.57037117657319</v>
      </c>
      <c r="D520" s="6">
        <f t="shared" si="41"/>
        <v>1.37453394063439E-2</v>
      </c>
      <c r="E520" s="10"/>
    </row>
    <row r="521" spans="1:5" x14ac:dyDescent="0.25">
      <c r="A521" s="11" t="s">
        <v>1667</v>
      </c>
      <c r="B521" s="7">
        <f>Yard!$N$76</f>
        <v>4.4922825179838338E-2</v>
      </c>
      <c r="C521" s="17">
        <f t="shared" si="40"/>
        <v>2717.7568559607416</v>
      </c>
      <c r="D521" s="6">
        <f t="shared" si="41"/>
        <v>4.4922825179838352E-2</v>
      </c>
      <c r="E521" s="10"/>
    </row>
    <row r="522" spans="1:5" x14ac:dyDescent="0.25">
      <c r="A522" s="11" t="s">
        <v>1668</v>
      </c>
      <c r="B522" s="7">
        <f>Yard!$O$76</f>
        <v>3.1064196978612235E-2</v>
      </c>
      <c r="C522" s="17">
        <f t="shared" si="40"/>
        <v>1879.3326994809936</v>
      </c>
      <c r="D522" s="6">
        <f t="shared" si="41"/>
        <v>3.1064196978612232E-2</v>
      </c>
      <c r="E522" s="10"/>
    </row>
    <row r="523" spans="1:5" x14ac:dyDescent="0.25">
      <c r="A523" s="11" t="s">
        <v>1669</v>
      </c>
      <c r="B523" s="7">
        <f>Yard!$P$76</f>
        <v>1.0645568016505598E-2</v>
      </c>
      <c r="C523" s="17">
        <f t="shared" si="40"/>
        <v>644.03931290232788</v>
      </c>
      <c r="D523" s="6">
        <f t="shared" si="41"/>
        <v>1.0645568016505598E-2</v>
      </c>
      <c r="E523" s="10"/>
    </row>
    <row r="524" spans="1:5" x14ac:dyDescent="0.25">
      <c r="A524" s="11" t="s">
        <v>1670</v>
      </c>
      <c r="B524" s="7">
        <f>Yard!$Q$76</f>
        <v>0.17597587525730607</v>
      </c>
      <c r="C524" s="17">
        <f t="shared" si="40"/>
        <v>10646.250309272218</v>
      </c>
      <c r="D524" s="6">
        <f t="shared" si="41"/>
        <v>0.17597587525730607</v>
      </c>
      <c r="E524" s="10"/>
    </row>
    <row r="525" spans="1:5" x14ac:dyDescent="0.25">
      <c r="A525" s="11" t="s">
        <v>1671</v>
      </c>
      <c r="B525" s="7">
        <f>Yard!$R$76</f>
        <v>6.2080505567979359E-2</v>
      </c>
      <c r="C525" s="17">
        <f t="shared" si="40"/>
        <v>3755.768230369612</v>
      </c>
      <c r="D525" s="6">
        <f t="shared" si="41"/>
        <v>6.2080505567979366E-2</v>
      </c>
      <c r="E525" s="10"/>
    </row>
    <row r="526" spans="1:5" x14ac:dyDescent="0.25">
      <c r="A526" s="11" t="s">
        <v>1672</v>
      </c>
      <c r="B526" s="7">
        <f>Yard!$S$76</f>
        <v>0.13314159174797263</v>
      </c>
      <c r="C526" s="17">
        <f t="shared" si="40"/>
        <v>8054.8467808515688</v>
      </c>
      <c r="D526" s="6">
        <f t="shared" si="41"/>
        <v>0.13314159174797263</v>
      </c>
      <c r="E526" s="10"/>
    </row>
    <row r="527" spans="1:5" x14ac:dyDescent="0.25">
      <c r="A527" s="11" t="s">
        <v>1673</v>
      </c>
      <c r="B527" s="7">
        <f>Otex!$B$157</f>
        <v>0.70708319200719072</v>
      </c>
      <c r="C527" s="17">
        <f t="shared" si="40"/>
        <v>42777.367298675825</v>
      </c>
      <c r="D527" s="6">
        <f t="shared" si="41"/>
        <v>0.70708319200719061</v>
      </c>
      <c r="E527" s="10"/>
    </row>
    <row r="528" spans="1:5" x14ac:dyDescent="0.25">
      <c r="A528" s="11" t="s">
        <v>1675</v>
      </c>
      <c r="B528" s="7">
        <f>Scaler!$B$437</f>
        <v>0.57729435966537845</v>
      </c>
      <c r="C528" s="17">
        <f t="shared" si="40"/>
        <v>34925.356933966868</v>
      </c>
      <c r="D528" s="6">
        <f t="shared" si="41"/>
        <v>0.57729435966537845</v>
      </c>
      <c r="E528" s="10"/>
    </row>
    <row r="529" spans="1:5" x14ac:dyDescent="0.25">
      <c r="A529" s="11" t="s">
        <v>1676</v>
      </c>
      <c r="B529" s="7">
        <f>Adjust!$B$87</f>
        <v>2.5204802175782248E-4</v>
      </c>
      <c r="C529" s="17">
        <f t="shared" si="40"/>
        <v>15.248489747058452</v>
      </c>
      <c r="D529" s="6">
        <f t="shared" si="41"/>
        <v>2.5204802175782254E-4</v>
      </c>
      <c r="E529" s="10"/>
    </row>
    <row r="531" spans="1:5" x14ac:dyDescent="0.25">
      <c r="A531" s="11" t="s">
        <v>1677</v>
      </c>
      <c r="B531" s="6">
        <f>SUM($B$509:$B$529)</f>
        <v>2.5390000000000001</v>
      </c>
      <c r="C531" s="17">
        <f>SUM($C$509:$C$529)</f>
        <v>153605.31377223489</v>
      </c>
      <c r="D531" s="6">
        <f>SUM($D$509:$D$529)</f>
        <v>2.5390000000000001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378.27038018128798</v>
      </c>
      <c r="C536" s="33">
        <f>Multi!B$135</f>
        <v>378.27038018128798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0.50190280521375497</v>
      </c>
      <c r="C539" s="17">
        <f t="shared" ref="C539:C559" si="42">0+10*(B539*$B$536)</f>
        <v>1898.5496494226204</v>
      </c>
      <c r="D539" s="6">
        <f t="shared" ref="D539:D559" si="43">IF($C$536&lt;&gt;0,0.1*C539/$C$536,"")</f>
        <v>0.50190280521375508</v>
      </c>
      <c r="E539" s="10"/>
    </row>
    <row r="540" spans="1:5" x14ac:dyDescent="0.25">
      <c r="A540" s="11" t="s">
        <v>457</v>
      </c>
      <c r="B540" s="7">
        <f>Yard!$D$77</f>
        <v>4.6441494762028121E-2</v>
      </c>
      <c r="C540" s="17">
        <f t="shared" si="42"/>
        <v>175.67441879819671</v>
      </c>
      <c r="D540" s="6">
        <f t="shared" si="43"/>
        <v>4.6441494762028121E-2</v>
      </c>
      <c r="E540" s="10"/>
    </row>
    <row r="541" spans="1:5" x14ac:dyDescent="0.25">
      <c r="A541" s="11" t="s">
        <v>458</v>
      </c>
      <c r="B541" s="7">
        <f>Yard!$E$77</f>
        <v>0.15323277710094821</v>
      </c>
      <c r="C541" s="17">
        <f t="shared" si="42"/>
        <v>579.6342085021023</v>
      </c>
      <c r="D541" s="6">
        <f t="shared" si="43"/>
        <v>0.15323277710094821</v>
      </c>
      <c r="E541" s="10"/>
    </row>
    <row r="542" spans="1:5" x14ac:dyDescent="0.25">
      <c r="A542" s="11" t="s">
        <v>459</v>
      </c>
      <c r="B542" s="7">
        <f>Yard!$F$77</f>
        <v>2.6490170377685758E-2</v>
      </c>
      <c r="C542" s="17">
        <f t="shared" si="42"/>
        <v>100.20446819834284</v>
      </c>
      <c r="D542" s="6">
        <f t="shared" si="43"/>
        <v>2.6490170377685755E-2</v>
      </c>
      <c r="E542" s="10"/>
    </row>
    <row r="543" spans="1:5" x14ac:dyDescent="0.25">
      <c r="A543" s="11" t="s">
        <v>460</v>
      </c>
      <c r="B543" s="7">
        <f>Yard!$G$77</f>
        <v>8.9920677231363922E-3</v>
      </c>
      <c r="C543" s="17">
        <f t="shared" si="42"/>
        <v>34.014328762466917</v>
      </c>
      <c r="D543" s="6">
        <f t="shared" si="43"/>
        <v>8.9920677231363922E-3</v>
      </c>
      <c r="E543" s="10"/>
    </row>
    <row r="544" spans="1:5" x14ac:dyDescent="0.25">
      <c r="A544" s="11" t="s">
        <v>461</v>
      </c>
      <c r="B544" s="7">
        <f>Yard!$H$77</f>
        <v>0.15006442693941055</v>
      </c>
      <c r="C544" s="17">
        <f t="shared" si="42"/>
        <v>567.64927830057945</v>
      </c>
      <c r="D544" s="6">
        <f t="shared" si="43"/>
        <v>0.15006442693941058</v>
      </c>
      <c r="E544" s="10"/>
    </row>
    <row r="545" spans="1:5" x14ac:dyDescent="0.25">
      <c r="A545" s="11" t="s">
        <v>462</v>
      </c>
      <c r="B545" s="7">
        <f>Yard!$I$77</f>
        <v>1.0587900731899823E-2</v>
      </c>
      <c r="C545" s="17">
        <f t="shared" si="42"/>
        <v>40.050892351774834</v>
      </c>
      <c r="D545" s="6">
        <f t="shared" si="43"/>
        <v>1.0587900731899825E-2</v>
      </c>
      <c r="E545" s="10"/>
    </row>
    <row r="546" spans="1:5" x14ac:dyDescent="0.25">
      <c r="A546" s="11" t="s">
        <v>463</v>
      </c>
      <c r="B546" s="7">
        <f>Yard!$J$77</f>
        <v>2.2707449686778538E-2</v>
      </c>
      <c r="C546" s="17">
        <f t="shared" si="42"/>
        <v>85.895556259651869</v>
      </c>
      <c r="D546" s="6">
        <f t="shared" si="43"/>
        <v>2.2707449686778541E-2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0.13796645322443954</v>
      </c>
      <c r="C548" s="17">
        <f t="shared" si="42"/>
        <v>521.88622713472625</v>
      </c>
      <c r="D548" s="6">
        <f t="shared" si="43"/>
        <v>0.13796645322443954</v>
      </c>
      <c r="E548" s="10"/>
    </row>
    <row r="549" spans="1:5" x14ac:dyDescent="0.25">
      <c r="A549" s="11" t="s">
        <v>1665</v>
      </c>
      <c r="B549" s="7">
        <f>Yard!$L$77</f>
        <v>0.24587491321531951</v>
      </c>
      <c r="C549" s="17">
        <f t="shared" si="42"/>
        <v>930.07196899000087</v>
      </c>
      <c r="D549" s="6">
        <f t="shared" si="43"/>
        <v>0.24587491321531948</v>
      </c>
      <c r="E549" s="10"/>
    </row>
    <row r="550" spans="1:5" x14ac:dyDescent="0.25">
      <c r="A550" s="11" t="s">
        <v>1666</v>
      </c>
      <c r="B550" s="7">
        <f>Yard!$M$77</f>
        <v>2.2751015486634392E-2</v>
      </c>
      <c r="C550" s="17">
        <f t="shared" si="42"/>
        <v>86.060352776395618</v>
      </c>
      <c r="D550" s="6">
        <f t="shared" si="43"/>
        <v>2.2751015486634392E-2</v>
      </c>
      <c r="E550" s="10"/>
    </row>
    <row r="551" spans="1:5" x14ac:dyDescent="0.25">
      <c r="A551" s="11" t="s">
        <v>1667</v>
      </c>
      <c r="B551" s="7">
        <f>Yard!$N$77</f>
        <v>7.5066517620662049E-2</v>
      </c>
      <c r="C551" s="17">
        <f t="shared" si="42"/>
        <v>283.95440159253189</v>
      </c>
      <c r="D551" s="6">
        <f t="shared" si="43"/>
        <v>7.5066517620662063E-2</v>
      </c>
      <c r="E551" s="10"/>
    </row>
    <row r="552" spans="1:5" x14ac:dyDescent="0.25">
      <c r="A552" s="11" t="s">
        <v>1668</v>
      </c>
      <c r="B552" s="7">
        <f>Yard!$O$77</f>
        <v>5.1908602821206261E-2</v>
      </c>
      <c r="C552" s="17">
        <f t="shared" si="42"/>
        <v>196.35486923857169</v>
      </c>
      <c r="D552" s="6">
        <f t="shared" si="43"/>
        <v>5.1908602821206268E-2</v>
      </c>
      <c r="E552" s="10"/>
    </row>
    <row r="553" spans="1:5" x14ac:dyDescent="0.25">
      <c r="A553" s="11" t="s">
        <v>1669</v>
      </c>
      <c r="B553" s="7">
        <f>Yard!$P$77</f>
        <v>1.762033483842218E-2</v>
      </c>
      <c r="C553" s="17">
        <f t="shared" si="42"/>
        <v>66.652507582515511</v>
      </c>
      <c r="D553" s="6">
        <f t="shared" si="43"/>
        <v>1.762033483842218E-2</v>
      </c>
      <c r="E553" s="10"/>
    </row>
    <row r="554" spans="1:5" x14ac:dyDescent="0.25">
      <c r="A554" s="11" t="s">
        <v>1670</v>
      </c>
      <c r="B554" s="7">
        <f>Yard!$Q$77</f>
        <v>0.29405755510547643</v>
      </c>
      <c r="C554" s="17">
        <f t="shared" si="42"/>
        <v>1112.3326316492862</v>
      </c>
      <c r="D554" s="6">
        <f t="shared" si="43"/>
        <v>0.29405755510547649</v>
      </c>
      <c r="E554" s="10"/>
    </row>
    <row r="555" spans="1:5" x14ac:dyDescent="0.25">
      <c r="A555" s="11" t="s">
        <v>1671</v>
      </c>
      <c r="B555" s="7">
        <f>Yard!$R$77</f>
        <v>0.10373718363576664</v>
      </c>
      <c r="C555" s="17">
        <f t="shared" si="42"/>
        <v>392.40703892837536</v>
      </c>
      <c r="D555" s="6">
        <f t="shared" si="43"/>
        <v>0.10373718363576666</v>
      </c>
      <c r="E555" s="10"/>
    </row>
    <row r="556" spans="1:5" x14ac:dyDescent="0.25">
      <c r="A556" s="11" t="s">
        <v>1672</v>
      </c>
      <c r="B556" s="7">
        <f>Yard!$S$77</f>
        <v>0.22248101278095411</v>
      </c>
      <c r="C556" s="17">
        <f t="shared" si="42"/>
        <v>841.57977287769495</v>
      </c>
      <c r="D556" s="6">
        <f t="shared" si="43"/>
        <v>0.22248101278095411</v>
      </c>
      <c r="E556" s="10"/>
    </row>
    <row r="557" spans="1:5" x14ac:dyDescent="0.25">
      <c r="A557" s="11" t="s">
        <v>1673</v>
      </c>
      <c r="B557" s="7">
        <f>Otex!$B$158</f>
        <v>0.70708319200719072</v>
      </c>
      <c r="C557" s="17">
        <f t="shared" si="42"/>
        <v>2674.6862786035863</v>
      </c>
      <c r="D557" s="6">
        <f t="shared" si="43"/>
        <v>0.70708319200719061</v>
      </c>
      <c r="E557" s="10"/>
    </row>
    <row r="558" spans="1:5" x14ac:dyDescent="0.25">
      <c r="A558" s="11" t="s">
        <v>1675</v>
      </c>
      <c r="B558" s="7">
        <f>Scaler!$B$438</f>
        <v>0.99261255971662377</v>
      </c>
      <c r="C558" s="17">
        <f t="shared" si="42"/>
        <v>3754.759303367287</v>
      </c>
      <c r="D558" s="6">
        <f t="shared" si="43"/>
        <v>0.99261255971662388</v>
      </c>
      <c r="E558" s="10"/>
    </row>
    <row r="559" spans="1:5" x14ac:dyDescent="0.25">
      <c r="A559" s="11" t="s">
        <v>1676</v>
      </c>
      <c r="B559" s="7">
        <f>Adjust!$B$88</f>
        <v>4.2156701166184973E-4</v>
      </c>
      <c r="C559" s="17">
        <f t="shared" si="42"/>
        <v>1.5946631377321734</v>
      </c>
      <c r="D559" s="6">
        <f t="shared" si="43"/>
        <v>4.2156701166184968E-4</v>
      </c>
      <c r="E559" s="10"/>
    </row>
    <row r="561" spans="1:5" x14ac:dyDescent="0.25">
      <c r="A561" s="11" t="s">
        <v>1677</v>
      </c>
      <c r="B561" s="6">
        <f>SUM($B$539:$B$559)</f>
        <v>3.7919999999999998</v>
      </c>
      <c r="C561" s="17">
        <f>SUM($C$539:$C$559)</f>
        <v>14344.012816474442</v>
      </c>
      <c r="D561" s="6">
        <f>SUM($D$539:$D$559)</f>
        <v>3.7919999999999998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0</v>
      </c>
      <c r="C566" s="33">
        <f>Multi!B$136</f>
        <v>0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0.14726308428643528</v>
      </c>
      <c r="C569" s="17">
        <f t="shared" ref="C569:C589" si="44">0+10*(B569*$B$566)</f>
        <v>0</v>
      </c>
      <c r="D569" s="6" t="str">
        <f t="shared" ref="D569:D589" si="45">IF($C$566&lt;&gt;0,0.1*C569/$C$566,"")</f>
        <v/>
      </c>
      <c r="E569" s="10"/>
    </row>
    <row r="570" spans="1:5" x14ac:dyDescent="0.25">
      <c r="A570" s="11" t="s">
        <v>457</v>
      </c>
      <c r="B570" s="7">
        <f>Yard!$D$78</f>
        <v>1.3626378825708866E-2</v>
      </c>
      <c r="C570" s="17">
        <f t="shared" si="44"/>
        <v>0</v>
      </c>
      <c r="D570" s="6" t="str">
        <f t="shared" si="45"/>
        <v/>
      </c>
      <c r="E570" s="10"/>
    </row>
    <row r="571" spans="1:5" x14ac:dyDescent="0.25">
      <c r="A571" s="11" t="s">
        <v>458</v>
      </c>
      <c r="B571" s="7">
        <f>Yard!$E$78</f>
        <v>5.2626427914398949E-2</v>
      </c>
      <c r="C571" s="17">
        <f t="shared" si="44"/>
        <v>0</v>
      </c>
      <c r="D571" s="6" t="str">
        <f t="shared" si="45"/>
        <v/>
      </c>
      <c r="E571" s="10"/>
    </row>
    <row r="572" spans="1:5" x14ac:dyDescent="0.25">
      <c r="A572" s="11" t="s">
        <v>459</v>
      </c>
      <c r="B572" s="7">
        <f>Yard!$F$78</f>
        <v>9.097812284006428E-3</v>
      </c>
      <c r="C572" s="17">
        <f t="shared" si="44"/>
        <v>0</v>
      </c>
      <c r="D572" s="6" t="str">
        <f t="shared" si="45"/>
        <v/>
      </c>
      <c r="E572" s="10"/>
    </row>
    <row r="573" spans="1:5" x14ac:dyDescent="0.25">
      <c r="A573" s="11" t="s">
        <v>460</v>
      </c>
      <c r="B573" s="7">
        <f>Yard!$G$78</f>
        <v>2.6383586887058878E-3</v>
      </c>
      <c r="C573" s="17">
        <f t="shared" si="44"/>
        <v>0</v>
      </c>
      <c r="D573" s="6" t="str">
        <f t="shared" si="45"/>
        <v/>
      </c>
      <c r="E573" s="10"/>
    </row>
    <row r="574" spans="1:5" x14ac:dyDescent="0.25">
      <c r="A574" s="11" t="s">
        <v>461</v>
      </c>
      <c r="B574" s="7">
        <f>Yard!$H$78</f>
        <v>5.1538286365715211E-2</v>
      </c>
      <c r="C574" s="17">
        <f t="shared" si="44"/>
        <v>0</v>
      </c>
      <c r="D574" s="6" t="str">
        <f t="shared" si="45"/>
        <v/>
      </c>
      <c r="E574" s="10"/>
    </row>
    <row r="575" spans="1:5" x14ac:dyDescent="0.25">
      <c r="A575" s="11" t="s">
        <v>462</v>
      </c>
      <c r="B575" s="7">
        <f>Yard!$I$78</f>
        <v>3.6363198864761029E-3</v>
      </c>
      <c r="C575" s="17">
        <f t="shared" si="44"/>
        <v>0</v>
      </c>
      <c r="D575" s="6" t="str">
        <f t="shared" si="45"/>
        <v/>
      </c>
      <c r="E575" s="10"/>
    </row>
    <row r="576" spans="1:5" x14ac:dyDescent="0.25">
      <c r="A576" s="11" t="s">
        <v>463</v>
      </c>
      <c r="B576" s="7">
        <f>Yard!$J$78</f>
        <v>7.7986706673979413E-3</v>
      </c>
      <c r="C576" s="17">
        <f t="shared" si="44"/>
        <v>0</v>
      </c>
      <c r="D576" s="6" t="str">
        <f t="shared" si="45"/>
        <v/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 t="str">
        <f t="shared" si="45"/>
        <v/>
      </c>
      <c r="E577" s="10"/>
    </row>
    <row r="578" spans="1:5" x14ac:dyDescent="0.25">
      <c r="A578" s="11" t="s">
        <v>1664</v>
      </c>
      <c r="B578" s="7">
        <f>Yard!$K$78</f>
        <v>7.5547880266280967E-2</v>
      </c>
      <c r="C578" s="17">
        <f t="shared" si="44"/>
        <v>0</v>
      </c>
      <c r="D578" s="6" t="str">
        <f t="shared" si="45"/>
        <v/>
      </c>
      <c r="E578" s="10"/>
    </row>
    <row r="579" spans="1:5" x14ac:dyDescent="0.25">
      <c r="A579" s="11" t="s">
        <v>1665</v>
      </c>
      <c r="B579" s="7">
        <f>Yard!$L$78</f>
        <v>7.214205159368825E-2</v>
      </c>
      <c r="C579" s="17">
        <f t="shared" si="44"/>
        <v>0</v>
      </c>
      <c r="D579" s="6" t="str">
        <f t="shared" si="45"/>
        <v/>
      </c>
      <c r="E579" s="10"/>
    </row>
    <row r="580" spans="1:5" x14ac:dyDescent="0.25">
      <c r="A580" s="11" t="s">
        <v>1666</v>
      </c>
      <c r="B580" s="7">
        <f>Yard!$M$78</f>
        <v>6.6753655815558607E-3</v>
      </c>
      <c r="C580" s="17">
        <f t="shared" si="44"/>
        <v>0</v>
      </c>
      <c r="D580" s="6" t="str">
        <f t="shared" si="45"/>
        <v/>
      </c>
      <c r="E580" s="10"/>
    </row>
    <row r="581" spans="1:5" x14ac:dyDescent="0.25">
      <c r="A581" s="11" t="s">
        <v>1667</v>
      </c>
      <c r="B581" s="7">
        <f>Yard!$N$78</f>
        <v>2.5780924636941038E-2</v>
      </c>
      <c r="C581" s="17">
        <f t="shared" si="44"/>
        <v>0</v>
      </c>
      <c r="D581" s="6" t="str">
        <f t="shared" si="45"/>
        <v/>
      </c>
      <c r="E581" s="10"/>
    </row>
    <row r="582" spans="1:5" x14ac:dyDescent="0.25">
      <c r="A582" s="11" t="s">
        <v>1668</v>
      </c>
      <c r="B582" s="7">
        <f>Yard!$O$78</f>
        <v>1.7827545752223225E-2</v>
      </c>
      <c r="C582" s="17">
        <f t="shared" si="44"/>
        <v>0</v>
      </c>
      <c r="D582" s="6" t="str">
        <f t="shared" si="45"/>
        <v/>
      </c>
      <c r="E582" s="10"/>
    </row>
    <row r="583" spans="1:5" x14ac:dyDescent="0.25">
      <c r="A583" s="11" t="s">
        <v>1669</v>
      </c>
      <c r="B583" s="7">
        <f>Yard!$P$78</f>
        <v>5.1699747989267962E-3</v>
      </c>
      <c r="C583" s="17">
        <f t="shared" si="44"/>
        <v>0</v>
      </c>
      <c r="D583" s="6" t="str">
        <f t="shared" si="45"/>
        <v/>
      </c>
      <c r="E583" s="10"/>
    </row>
    <row r="584" spans="1:5" x14ac:dyDescent="0.25">
      <c r="A584" s="11" t="s">
        <v>1670</v>
      </c>
      <c r="B584" s="7">
        <f>Yard!$Q$78</f>
        <v>0.10099143942452887</v>
      </c>
      <c r="C584" s="17">
        <f t="shared" si="44"/>
        <v>0</v>
      </c>
      <c r="D584" s="6" t="str">
        <f t="shared" si="45"/>
        <v/>
      </c>
      <c r="E584" s="10"/>
    </row>
    <row r="585" spans="1:5" x14ac:dyDescent="0.25">
      <c r="A585" s="11" t="s">
        <v>1671</v>
      </c>
      <c r="B585" s="7">
        <f>Yard!$R$78</f>
        <v>3.5627608661389046E-2</v>
      </c>
      <c r="C585" s="17">
        <f t="shared" si="44"/>
        <v>0</v>
      </c>
      <c r="D585" s="6" t="str">
        <f t="shared" si="45"/>
        <v/>
      </c>
      <c r="E585" s="10"/>
    </row>
    <row r="586" spans="1:5" x14ac:dyDescent="0.25">
      <c r="A586" s="11" t="s">
        <v>1672</v>
      </c>
      <c r="B586" s="7">
        <f>Yard!$S$78</f>
        <v>7.6409115614513662E-2</v>
      </c>
      <c r="C586" s="17">
        <f t="shared" si="44"/>
        <v>0</v>
      </c>
      <c r="D586" s="6" t="str">
        <f t="shared" si="45"/>
        <v/>
      </c>
      <c r="E586" s="10"/>
    </row>
    <row r="587" spans="1:5" x14ac:dyDescent="0.25">
      <c r="A587" s="11" t="s">
        <v>1673</v>
      </c>
      <c r="B587" s="7">
        <f>Otex!$B$159</f>
        <v>0.70708319200719072</v>
      </c>
      <c r="C587" s="17">
        <f t="shared" si="44"/>
        <v>0</v>
      </c>
      <c r="D587" s="6" t="str">
        <f t="shared" si="45"/>
        <v/>
      </c>
      <c r="E587" s="10"/>
    </row>
    <row r="588" spans="1:5" x14ac:dyDescent="0.25">
      <c r="A588" s="11" t="s">
        <v>1675</v>
      </c>
      <c r="B588" s="7">
        <f>Scaler!$B$439</f>
        <v>0.54353629494473654</v>
      </c>
      <c r="C588" s="17">
        <f t="shared" si="44"/>
        <v>0</v>
      </c>
      <c r="D588" s="6" t="str">
        <f t="shared" si="45"/>
        <v/>
      </c>
      <c r="E588" s="10"/>
    </row>
    <row r="589" spans="1:5" x14ac:dyDescent="0.25">
      <c r="A589" s="11" t="s">
        <v>1676</v>
      </c>
      <c r="B589" s="7">
        <f>Adjust!$B$89</f>
        <v>-1.6732200819546961E-5</v>
      </c>
      <c r="C589" s="17">
        <f t="shared" si="44"/>
        <v>0</v>
      </c>
      <c r="D589" s="6" t="str">
        <f t="shared" si="45"/>
        <v/>
      </c>
      <c r="E589" s="10"/>
    </row>
    <row r="591" spans="1:5" x14ac:dyDescent="0.25">
      <c r="A591" s="11" t="s">
        <v>1677</v>
      </c>
      <c r="B591" s="6">
        <f>SUM($B$569:$B$589)</f>
        <v>1.9550000000000001</v>
      </c>
      <c r="C591" s="17">
        <f>SUM($C$569:$C$589)</f>
        <v>0</v>
      </c>
      <c r="D591" s="6">
        <f>SUM($D$569:$D$589)</f>
        <v>0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6228.0959976775684</v>
      </c>
      <c r="C596" s="33">
        <f>Loads!C$320</f>
        <v>35918.74585465651</v>
      </c>
      <c r="D596" s="33">
        <f>Loads!D$320</f>
        <v>102458.54632787764</v>
      </c>
      <c r="E596" s="33">
        <f>Multi!B$137</f>
        <v>144605.38818021171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5.6964950415068119</v>
      </c>
      <c r="C599" s="7">
        <f>Yard!$C$104</f>
        <v>0.16192977180455639</v>
      </c>
      <c r="D599" s="7">
        <f>Yard!$C$124</f>
        <v>3.3092453512073419E-2</v>
      </c>
      <c r="E599" s="6">
        <f t="shared" ref="E599:E619" si="46">IF(E$596&lt;&gt;0,(($B599*B$596+$C599*C$596+$D599*D$596))/E$596,0)</f>
        <v>0.3090150203402578</v>
      </c>
      <c r="F599" s="17">
        <f t="shared" ref="F599:F619" si="47">0+10*(B599*$B$596+C599*$C$596+D599*$D$596)</f>
        <v>446852.36969818996</v>
      </c>
      <c r="G599" s="6">
        <f t="shared" ref="G599:G619" si="48">IF($E$596&lt;&gt;0,0.1*F599/$E$596,"")</f>
        <v>0.30901502034025785</v>
      </c>
      <c r="H599" s="10"/>
    </row>
    <row r="600" spans="1:8" x14ac:dyDescent="0.25">
      <c r="A600" s="11" t="s">
        <v>457</v>
      </c>
      <c r="B600" s="7">
        <f>Yard!$D$79</f>
        <v>0.5271015461238302</v>
      </c>
      <c r="C600" s="7">
        <f>Yard!$D$104</f>
        <v>1.4983499934563856E-2</v>
      </c>
      <c r="D600" s="7">
        <f>Yard!$D$124</f>
        <v>3.0620729561156436E-3</v>
      </c>
      <c r="E600" s="6">
        <f t="shared" si="46"/>
        <v>2.8593423466537732E-2</v>
      </c>
      <c r="F600" s="17">
        <f t="shared" si="47"/>
        <v>41347.630997798631</v>
      </c>
      <c r="G600" s="6">
        <f t="shared" si="48"/>
        <v>2.8593423466537732E-2</v>
      </c>
      <c r="H600" s="10"/>
    </row>
    <row r="601" spans="1:8" x14ac:dyDescent="0.25">
      <c r="A601" s="11" t="s">
        <v>458</v>
      </c>
      <c r="B601" s="7">
        <f>Yard!$E$79</f>
        <v>1.7078783670652751</v>
      </c>
      <c r="C601" s="7">
        <f>Yard!$E$104</f>
        <v>6.0744705427945259E-2</v>
      </c>
      <c r="D601" s="7">
        <f>Yard!$E$124</f>
        <v>7.8615542511775872E-3</v>
      </c>
      <c r="E601" s="6">
        <f t="shared" si="46"/>
        <v>9.4216319672654245E-2</v>
      </c>
      <c r="F601" s="17">
        <f t="shared" si="47"/>
        <v>136241.87479175083</v>
      </c>
      <c r="G601" s="6">
        <f t="shared" si="48"/>
        <v>9.4216319672654245E-2</v>
      </c>
      <c r="H601" s="10"/>
    </row>
    <row r="602" spans="1:8" x14ac:dyDescent="0.25">
      <c r="A602" s="11" t="s">
        <v>459</v>
      </c>
      <c r="B602" s="7">
        <f>Yard!$F$79</f>
        <v>0.29525007497656913</v>
      </c>
      <c r="C602" s="7">
        <f>Yard!$F$104</f>
        <v>1.0501262372008824E-2</v>
      </c>
      <c r="D602" s="7">
        <f>Yard!$F$124</f>
        <v>1.3590689634889175E-3</v>
      </c>
      <c r="E602" s="6">
        <f t="shared" si="46"/>
        <v>1.628767948807E-2</v>
      </c>
      <c r="F602" s="17">
        <f t="shared" si="47"/>
        <v>23552.86214927234</v>
      </c>
      <c r="G602" s="6">
        <f t="shared" si="48"/>
        <v>1.628767948807E-2</v>
      </c>
      <c r="H602" s="10"/>
    </row>
    <row r="603" spans="1:8" x14ac:dyDescent="0.25">
      <c r="A603" s="11" t="s">
        <v>460</v>
      </c>
      <c r="B603" s="7">
        <f>Yard!$G$79</f>
        <v>0.10205814485520653</v>
      </c>
      <c r="C603" s="7">
        <f>Yard!$G$104</f>
        <v>2.9011263920680078E-3</v>
      </c>
      <c r="D603" s="7">
        <f>Yard!$G$124</f>
        <v>5.9288288492146454E-4</v>
      </c>
      <c r="E603" s="6">
        <f t="shared" si="46"/>
        <v>5.5362989835901714E-3</v>
      </c>
      <c r="F603" s="17">
        <f t="shared" si="47"/>
        <v>8005.7866360376829</v>
      </c>
      <c r="G603" s="6">
        <f t="shared" si="48"/>
        <v>5.5362989835901714E-3</v>
      </c>
      <c r="H603" s="10"/>
    </row>
    <row r="604" spans="1:8" x14ac:dyDescent="0.25">
      <c r="A604" s="11" t="s">
        <v>461</v>
      </c>
      <c r="B604" s="7">
        <f>Yard!$H$79</f>
        <v>1.672565056149993</v>
      </c>
      <c r="C604" s="7">
        <f>Yard!$H$104</f>
        <v>5.9488704584676637E-2</v>
      </c>
      <c r="D604" s="7">
        <f>Yard!$H$124</f>
        <v>7.6990031498212095E-3</v>
      </c>
      <c r="E604" s="6">
        <f t="shared" si="46"/>
        <v>9.2268235866422091E-2</v>
      </c>
      <c r="F604" s="17">
        <f t="shared" si="47"/>
        <v>133424.84064167301</v>
      </c>
      <c r="G604" s="6">
        <f t="shared" si="48"/>
        <v>9.2268235866422105E-2</v>
      </c>
      <c r="H604" s="10"/>
    </row>
    <row r="605" spans="1:8" x14ac:dyDescent="0.25">
      <c r="A605" s="11" t="s">
        <v>462</v>
      </c>
      <c r="B605" s="7">
        <f>Yard!$I$79</f>
        <v>0.11800899882362315</v>
      </c>
      <c r="C605" s="7">
        <f>Yard!$I$104</f>
        <v>4.1972672115436135E-3</v>
      </c>
      <c r="D605" s="7">
        <f>Yard!$I$124</f>
        <v>5.4320855879990608E-4</v>
      </c>
      <c r="E605" s="6">
        <f t="shared" si="46"/>
        <v>6.5100499964301098E-3</v>
      </c>
      <c r="F605" s="17">
        <f t="shared" si="47"/>
        <v>9413.8830680636202</v>
      </c>
      <c r="G605" s="6">
        <f t="shared" si="48"/>
        <v>6.5100499964301107E-3</v>
      </c>
      <c r="H605" s="10"/>
    </row>
    <row r="606" spans="1:8" x14ac:dyDescent="0.25">
      <c r="A606" s="11" t="s">
        <v>463</v>
      </c>
      <c r="B606" s="7">
        <f>Yard!$J$79</f>
        <v>0.25308920731576456</v>
      </c>
      <c r="C606" s="7">
        <f>Yard!$J$104</f>
        <v>9.0017120901916686E-3</v>
      </c>
      <c r="D606" s="7">
        <f>Yard!$J$124</f>
        <v>1.1649977961365966E-3</v>
      </c>
      <c r="E606" s="6">
        <f t="shared" si="46"/>
        <v>1.3961845364394954E-2</v>
      </c>
      <c r="F606" s="17">
        <f t="shared" si="47"/>
        <v>20189.58068630422</v>
      </c>
      <c r="G606" s="6">
        <f t="shared" si="48"/>
        <v>1.3961845364394956E-2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1.4087457113633868</v>
      </c>
      <c r="C608" s="7">
        <f>Yard!$K$104</f>
        <v>9.554486247547625E-2</v>
      </c>
      <c r="D608" s="7">
        <f>Yard!$K$124</f>
        <v>9.9025457537051565E-4</v>
      </c>
      <c r="E608" s="6">
        <f t="shared" si="46"/>
        <v>8.5108275416487064E-2</v>
      </c>
      <c r="F608" s="17">
        <f t="shared" si="47"/>
        <v>123071.1520394948</v>
      </c>
      <c r="G608" s="6">
        <f t="shared" si="48"/>
        <v>8.5108275416487064E-2</v>
      </c>
      <c r="H608" s="10"/>
    </row>
    <row r="609" spans="1:8" x14ac:dyDescent="0.25">
      <c r="A609" s="11" t="s">
        <v>1665</v>
      </c>
      <c r="B609" s="7">
        <f>Yard!$L$79</f>
        <v>2.790630395790425</v>
      </c>
      <c r="C609" s="7">
        <f>Yard!$L$104</f>
        <v>7.9327049332719418E-2</v>
      </c>
      <c r="D609" s="7">
        <f>Yard!$L$124</f>
        <v>1.6211513565654919E-2</v>
      </c>
      <c r="E609" s="6">
        <f t="shared" si="46"/>
        <v>0.15138198176842713</v>
      </c>
      <c r="F609" s="17">
        <f t="shared" si="47"/>
        <v>218906.50237113136</v>
      </c>
      <c r="G609" s="6">
        <f t="shared" si="48"/>
        <v>0.15138198176842713</v>
      </c>
      <c r="H609" s="10"/>
    </row>
    <row r="610" spans="1:8" x14ac:dyDescent="0.25">
      <c r="A610" s="11" t="s">
        <v>1666</v>
      </c>
      <c r="B610" s="7">
        <f>Yard!$M$79</f>
        <v>0.25821941133335929</v>
      </c>
      <c r="C610" s="7">
        <f>Yard!$M$104</f>
        <v>7.3401995521894543E-3</v>
      </c>
      <c r="D610" s="7">
        <f>Yard!$M$124</f>
        <v>1.50006518099309E-3</v>
      </c>
      <c r="E610" s="6">
        <f t="shared" si="46"/>
        <v>1.4007503923732147E-2</v>
      </c>
      <c r="F610" s="17">
        <f t="shared" si="47"/>
        <v>20255.605423271259</v>
      </c>
      <c r="G610" s="6">
        <f t="shared" si="48"/>
        <v>1.4007503923732149E-2</v>
      </c>
      <c r="H610" s="10"/>
    </row>
    <row r="611" spans="1:8" x14ac:dyDescent="0.25">
      <c r="A611" s="11" t="s">
        <v>1667</v>
      </c>
      <c r="B611" s="7">
        <f>Yard!$N$79</f>
        <v>0.83666487001533085</v>
      </c>
      <c r="C611" s="7">
        <f>Yard!$N$104</f>
        <v>2.9757951181454911E-2</v>
      </c>
      <c r="D611" s="7">
        <f>Yard!$N$124</f>
        <v>3.8512615374257366E-3</v>
      </c>
      <c r="E611" s="6">
        <f t="shared" si="46"/>
        <v>4.6155210097131777E-2</v>
      </c>
      <c r="F611" s="17">
        <f t="shared" si="47"/>
        <v>66742.920726349679</v>
      </c>
      <c r="G611" s="6">
        <f t="shared" si="48"/>
        <v>4.6155210097131784E-2</v>
      </c>
      <c r="H611" s="10"/>
    </row>
    <row r="612" spans="1:8" x14ac:dyDescent="0.25">
      <c r="A612" s="11" t="s">
        <v>1668</v>
      </c>
      <c r="B612" s="7">
        <f>Yard!$O$79</f>
        <v>0.57855493778930611</v>
      </c>
      <c r="C612" s="7">
        <f>Yard!$O$104</f>
        <v>2.0577665217625763E-2</v>
      </c>
      <c r="D612" s="7">
        <f>Yard!$O$124</f>
        <v>2.6631527856008416E-3</v>
      </c>
      <c r="E612" s="6">
        <f t="shared" si="46"/>
        <v>3.1916392887284872E-2</v>
      </c>
      <c r="F612" s="17">
        <f t="shared" si="47"/>
        <v>46152.823827779765</v>
      </c>
      <c r="G612" s="6">
        <f t="shared" si="48"/>
        <v>3.1916392887284872E-2</v>
      </c>
      <c r="H612" s="10"/>
    </row>
    <row r="613" spans="1:8" x14ac:dyDescent="0.25">
      <c r="A613" s="11" t="s">
        <v>1669</v>
      </c>
      <c r="B613" s="7">
        <f>Yard!$P$79</f>
        <v>0.19998722659861093</v>
      </c>
      <c r="C613" s="7">
        <f>Yard!$P$104</f>
        <v>5.6848791635870765E-3</v>
      </c>
      <c r="D613" s="7">
        <f>Yard!$P$124</f>
        <v>1.1617789449479517E-3</v>
      </c>
      <c r="E613" s="6">
        <f t="shared" si="46"/>
        <v>1.0848610671100429E-2</v>
      </c>
      <c r="F613" s="17">
        <f t="shared" si="47"/>
        <v>15687.675573104645</v>
      </c>
      <c r="G613" s="6">
        <f t="shared" si="48"/>
        <v>1.0848610671100429E-2</v>
      </c>
      <c r="H613" s="10"/>
    </row>
    <row r="614" spans="1:8" x14ac:dyDescent="0.25">
      <c r="A614" s="11" t="s">
        <v>1670</v>
      </c>
      <c r="B614" s="7">
        <f>Yard!$Q$79</f>
        <v>3.2774615623254957</v>
      </c>
      <c r="C614" s="7">
        <f>Yard!$Q$104</f>
        <v>0.11657061825601681</v>
      </c>
      <c r="D614" s="7">
        <f>Yard!$Q$124</f>
        <v>1.5086520430987087E-2</v>
      </c>
      <c r="E614" s="6">
        <f t="shared" si="46"/>
        <v>0.18080348824928569</v>
      </c>
      <c r="F614" s="17">
        <f t="shared" si="47"/>
        <v>261451.58602624302</v>
      </c>
      <c r="G614" s="6">
        <f t="shared" si="48"/>
        <v>0.18080348824928569</v>
      </c>
      <c r="H614" s="10"/>
    </row>
    <row r="615" spans="1:8" x14ac:dyDescent="0.25">
      <c r="A615" s="11" t="s">
        <v>1671</v>
      </c>
      <c r="B615" s="7">
        <f>Yard!$R$79</f>
        <v>1.1562179785796454</v>
      </c>
      <c r="C615" s="7">
        <f>Yard!$R$104</f>
        <v>4.1123608023679904E-2</v>
      </c>
      <c r="D615" s="7">
        <f>Yard!$R$124</f>
        <v>5.3222000700260405E-3</v>
      </c>
      <c r="E615" s="6">
        <f t="shared" si="46"/>
        <v>6.3783583644962505E-2</v>
      </c>
      <c r="F615" s="17">
        <f t="shared" si="47"/>
        <v>92234.498725048048</v>
      </c>
      <c r="G615" s="6">
        <f t="shared" si="48"/>
        <v>6.3783583644962505E-2</v>
      </c>
      <c r="H615" s="10"/>
    </row>
    <row r="616" spans="1:8" x14ac:dyDescent="0.25">
      <c r="A616" s="11" t="s">
        <v>1672</v>
      </c>
      <c r="B616" s="7">
        <f>Yard!$S$79</f>
        <v>2.4796947232839339</v>
      </c>
      <c r="C616" s="7">
        <f>Yard!$S$104</f>
        <v>8.8196166906162235E-2</v>
      </c>
      <c r="D616" s="7">
        <f>Yard!$S$124</f>
        <v>1.1414310860411742E-2</v>
      </c>
      <c r="E616" s="6">
        <f t="shared" si="46"/>
        <v>0.13679411557918267</v>
      </c>
      <c r="F616" s="17">
        <f t="shared" si="47"/>
        <v>197811.66184096455</v>
      </c>
      <c r="G616" s="6">
        <f t="shared" si="48"/>
        <v>0.13679411557918267</v>
      </c>
      <c r="H616" s="10"/>
    </row>
    <row r="617" spans="1:8" x14ac:dyDescent="0.25">
      <c r="A617" s="11" t="s">
        <v>1673</v>
      </c>
      <c r="B617" s="7">
        <f>Otex!$B$160</f>
        <v>0.70708319200719072</v>
      </c>
      <c r="C617" s="7">
        <f>Otex!$B$160</f>
        <v>0.70708319200719072</v>
      </c>
      <c r="D617" s="7">
        <f>Otex!$B$160</f>
        <v>0.70708319200719072</v>
      </c>
      <c r="E617" s="6">
        <f t="shared" si="46"/>
        <v>0.70708319200719083</v>
      </c>
      <c r="F617" s="17">
        <f t="shared" si="47"/>
        <v>1022480.39455903</v>
      </c>
      <c r="G617" s="6">
        <f t="shared" si="48"/>
        <v>0.70708319200719083</v>
      </c>
      <c r="H617" s="10"/>
    </row>
    <row r="618" spans="1:8" x14ac:dyDescent="0.25">
      <c r="A618" s="11" t="s">
        <v>1675</v>
      </c>
      <c r="B618" s="7">
        <f>Scaler!$B$440</f>
        <v>10.135352861984888</v>
      </c>
      <c r="C618" s="7">
        <f>Scaler!$C$440</f>
        <v>0.68740645492476415</v>
      </c>
      <c r="D618" s="7">
        <f>Scaler!$D$440</f>
        <v>7.1244792183692007E-3</v>
      </c>
      <c r="E618" s="6">
        <f t="shared" si="46"/>
        <v>0.61231945259039122</v>
      </c>
      <c r="F618" s="17">
        <f t="shared" si="47"/>
        <v>885446.92132128263</v>
      </c>
      <c r="G618" s="6">
        <f t="shared" si="48"/>
        <v>0.61231945259039133</v>
      </c>
      <c r="H618" s="10"/>
    </row>
    <row r="619" spans="1:8" x14ac:dyDescent="0.25">
      <c r="A619" s="11" t="s">
        <v>1676</v>
      </c>
      <c r="B619" s="7">
        <f>Adjust!$B$90</f>
        <v>-5.9307888641058071E-5</v>
      </c>
      <c r="C619" s="7">
        <f>Adjust!$C$90</f>
        <v>-3.6069685842088361E-4</v>
      </c>
      <c r="D619" s="7">
        <f>Adjust!$D$90</f>
        <v>2.1602875048731818E-4</v>
      </c>
      <c r="E619" s="6">
        <f t="shared" si="46"/>
        <v>6.091638657967395E-5</v>
      </c>
      <c r="F619" s="17">
        <f t="shared" si="47"/>
        <v>88.088377278895905</v>
      </c>
      <c r="G619" s="6">
        <f t="shared" si="48"/>
        <v>6.091638657967395E-5</v>
      </c>
      <c r="H619" s="10"/>
    </row>
    <row r="621" spans="1:8" x14ac:dyDescent="0.25">
      <c r="A621" s="11" t="s">
        <v>1677</v>
      </c>
      <c r="B621" s="6">
        <f>SUM($B$599:$B$619)</f>
        <v>34.201000000000001</v>
      </c>
      <c r="C621" s="6">
        <f>SUM($C$599:$C$619)</f>
        <v>2.202</v>
      </c>
      <c r="D621" s="6">
        <f>SUM($D$599:$D$619)</f>
        <v>0.82799999999999996</v>
      </c>
      <c r="E621" s="6">
        <f>SUM(E$599:E$619)</f>
        <v>2.6066515964001131</v>
      </c>
      <c r="F621" s="17">
        <f>SUM($F$599:$F$619)</f>
        <v>3769358.6594800688</v>
      </c>
      <c r="G621" s="6">
        <f>SUM($G$599:$G$619)</f>
        <v>2.6066515964001131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602.29748729184382</v>
      </c>
      <c r="C626" s="33">
        <f>Loads!E$321</f>
        <v>130</v>
      </c>
      <c r="D626" s="33">
        <f>Multi!B$138</f>
        <v>602.29748729184382</v>
      </c>
      <c r="E626" s="6">
        <f>IF(C626,D626/C626,"")</f>
        <v>4.6330575945526444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-0.21031670052486695</v>
      </c>
      <c r="C629" s="9"/>
      <c r="D629" s="17">
        <f>0.01*Input!$F$58*(C629*$C$626)+10*(B629*$B$626)</f>
        <v>-1266.7322026163858</v>
      </c>
      <c r="E629" s="6">
        <f t="shared" ref="E629:E651" si="49">IF($D$626&lt;&gt;0,0.1*D629/$D$626,"")</f>
        <v>-0.21031670052486698</v>
      </c>
      <c r="F629" s="35">
        <f t="shared" ref="F629:F651" si="50">IF($C$626&lt;&gt;0,D629/$C$626,"")</f>
        <v>-9.7440938662798917</v>
      </c>
      <c r="G629" s="10"/>
    </row>
    <row r="630" spans="1:7" x14ac:dyDescent="0.25">
      <c r="A630" s="11" t="s">
        <v>457</v>
      </c>
      <c r="B630" s="7">
        <f>Yard!$D$42</f>
        <v>-1.9460783730094529E-2</v>
      </c>
      <c r="C630" s="9"/>
      <c r="D630" s="17">
        <f>0.01*Input!$F$58*(C630*$C$626)+10*(B630*$B$626)</f>
        <v>-117.21181141365931</v>
      </c>
      <c r="E630" s="6">
        <f t="shared" si="49"/>
        <v>-1.9460783730094532E-2</v>
      </c>
      <c r="F630" s="35">
        <f t="shared" si="50"/>
        <v>-0.90162931856660999</v>
      </c>
      <c r="G630" s="10"/>
    </row>
    <row r="631" spans="1:7" x14ac:dyDescent="0.25">
      <c r="A631" s="11" t="s">
        <v>458</v>
      </c>
      <c r="B631" s="7">
        <f>Yard!$E$42</f>
        <v>-6.774591162685463E-2</v>
      </c>
      <c r="C631" s="9"/>
      <c r="D631" s="17">
        <f>0.01*Input!$F$58*(C631*$C$626)+10*(B631*$B$626)</f>
        <v>-408.03192347149854</v>
      </c>
      <c r="E631" s="6">
        <f t="shared" si="49"/>
        <v>-6.7745911626854644E-2</v>
      </c>
      <c r="F631" s="35">
        <f t="shared" si="50"/>
        <v>-3.1387071036269121</v>
      </c>
      <c r="G631" s="10"/>
    </row>
    <row r="632" spans="1:7" x14ac:dyDescent="0.25">
      <c r="A632" s="11" t="s">
        <v>459</v>
      </c>
      <c r="B632" s="7">
        <f>Yard!$F$42</f>
        <v>-1.1711598362566753E-2</v>
      </c>
      <c r="C632" s="9"/>
      <c r="D632" s="17">
        <f>0.01*Input!$F$58*(C632*$C$626)+10*(B632*$B$626)</f>
        <v>-70.538662659452285</v>
      </c>
      <c r="E632" s="6">
        <f t="shared" si="49"/>
        <v>-1.1711598362566755E-2</v>
      </c>
      <c r="F632" s="35">
        <f t="shared" si="50"/>
        <v>-0.54260509738040219</v>
      </c>
      <c r="G632" s="10"/>
    </row>
    <row r="633" spans="1:7" x14ac:dyDescent="0.25">
      <c r="A633" s="11" t="s">
        <v>460</v>
      </c>
      <c r="B633" s="7">
        <f>Yard!$G$42</f>
        <v>-3.768024395920173E-3</v>
      </c>
      <c r="C633" s="9"/>
      <c r="D633" s="17">
        <f>0.01*Input!$F$58*(C633*$C$626)+10*(B633*$B$626)</f>
        <v>-22.694716257170878</v>
      </c>
      <c r="E633" s="6">
        <f t="shared" si="49"/>
        <v>-3.7680243959201725E-3</v>
      </c>
      <c r="F633" s="35">
        <f t="shared" si="50"/>
        <v>-0.17457474043977597</v>
      </c>
      <c r="G633" s="10"/>
    </row>
    <row r="634" spans="1:7" x14ac:dyDescent="0.25">
      <c r="A634" s="11" t="s">
        <v>461</v>
      </c>
      <c r="B634" s="7">
        <f>Yard!$H$42</f>
        <v>-6.6345148852027053E-2</v>
      </c>
      <c r="C634" s="9"/>
      <c r="D634" s="17">
        <f>0.01*Input!$F$58*(C634*$C$626)+10*(B634*$B$626)</f>
        <v>-399.59516447579244</v>
      </c>
      <c r="E634" s="6">
        <f t="shared" si="49"/>
        <v>-6.6345148852027053E-2</v>
      </c>
      <c r="F634" s="35">
        <f t="shared" si="50"/>
        <v>-3.0738089575060958</v>
      </c>
      <c r="G634" s="10"/>
    </row>
    <row r="635" spans="1:7" x14ac:dyDescent="0.25">
      <c r="A635" s="11" t="s">
        <v>462</v>
      </c>
      <c r="B635" s="7">
        <f>Yard!$I$42</f>
        <v>-4.6810284383520216E-3</v>
      </c>
      <c r="C635" s="9"/>
      <c r="D635" s="17">
        <f>0.01*Input!$F$58*(C635*$C$626)+10*(B635*$B$626)</f>
        <v>-28.193716663610861</v>
      </c>
      <c r="E635" s="6">
        <f t="shared" si="49"/>
        <v>-4.6810284383520216E-3</v>
      </c>
      <c r="F635" s="35">
        <f t="shared" si="50"/>
        <v>-0.2168747435662374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-7.440135615566415E-2</v>
      </c>
      <c r="C639" s="9"/>
      <c r="D639" s="17">
        <f>0.01*Input!$F$58*(C639*$C$626)+10*(B639*$B$626)</f>
        <v>-448.11749863662072</v>
      </c>
      <c r="E639" s="6">
        <f t="shared" si="49"/>
        <v>-7.440135615566415E-2</v>
      </c>
      <c r="F639" s="35">
        <f t="shared" si="50"/>
        <v>-3.4470576818201595</v>
      </c>
      <c r="G639" s="10"/>
    </row>
    <row r="640" spans="1:7" x14ac:dyDescent="0.25">
      <c r="A640" s="11" t="s">
        <v>1665</v>
      </c>
      <c r="B640" s="7">
        <f>Yard!$L$42</f>
        <v>-0.10303110473204191</v>
      </c>
      <c r="C640" s="9"/>
      <c r="D640" s="17">
        <f>0.01*Input!$F$58*(C640*$C$626)+10*(B640*$B$626)</f>
        <v>-620.5537549301165</v>
      </c>
      <c r="E640" s="6">
        <f t="shared" si="49"/>
        <v>-0.10303110473204193</v>
      </c>
      <c r="F640" s="35">
        <f t="shared" si="50"/>
        <v>-4.773490422539358</v>
      </c>
      <c r="G640" s="10"/>
    </row>
    <row r="641" spans="1:7" x14ac:dyDescent="0.25">
      <c r="A641" s="11" t="s">
        <v>1666</v>
      </c>
      <c r="B641" s="7">
        <f>Yard!$M$42</f>
        <v>-9.533556021272387E-3</v>
      </c>
      <c r="C641" s="9"/>
      <c r="D641" s="17">
        <f>0.01*Input!$F$58*(C641*$C$626)+10*(B641*$B$626)</f>
        <v>-57.420368365683871</v>
      </c>
      <c r="E641" s="6">
        <f t="shared" si="49"/>
        <v>-9.5335560212723887E-3</v>
      </c>
      <c r="F641" s="35">
        <f t="shared" si="50"/>
        <v>-0.44169514127449133</v>
      </c>
      <c r="G641" s="10"/>
    </row>
    <row r="642" spans="1:7" x14ac:dyDescent="0.25">
      <c r="A642" s="11" t="s">
        <v>1667</v>
      </c>
      <c r="B642" s="7">
        <f>Yard!$N$42</f>
        <v>-3.3187740671924613E-2</v>
      </c>
      <c r="C642" s="9"/>
      <c r="D642" s="17">
        <f>0.01*Input!$F$58*(C642*$C$626)+10*(B642*$B$626)</f>
        <v>-199.88892815593522</v>
      </c>
      <c r="E642" s="6">
        <f t="shared" si="49"/>
        <v>-3.3187740671924613E-2</v>
      </c>
      <c r="F642" s="35">
        <f t="shared" si="50"/>
        <v>-1.5376071396610402</v>
      </c>
      <c r="G642" s="10"/>
    </row>
    <row r="643" spans="1:7" x14ac:dyDescent="0.25">
      <c r="A643" s="11" t="s">
        <v>1668</v>
      </c>
      <c r="B643" s="7">
        <f>Yard!$O$42</f>
        <v>-2.2949369488241011E-2</v>
      </c>
      <c r="C643" s="9"/>
      <c r="D643" s="17">
        <f>0.01*Input!$F$58*(C643*$C$626)+10*(B643*$B$626)</f>
        <v>-138.22347577699668</v>
      </c>
      <c r="E643" s="6">
        <f t="shared" si="49"/>
        <v>-2.2949369488241011E-2</v>
      </c>
      <c r="F643" s="35">
        <f t="shared" si="50"/>
        <v>-1.0632575059768976</v>
      </c>
      <c r="G643" s="10"/>
    </row>
    <row r="644" spans="1:7" x14ac:dyDescent="0.25">
      <c r="A644" s="11" t="s">
        <v>1669</v>
      </c>
      <c r="B644" s="7">
        <f>Yard!$P$42</f>
        <v>-7.3836022569788908E-3</v>
      </c>
      <c r="C644" s="9"/>
      <c r="D644" s="17">
        <f>0.01*Input!$F$58*(C644*$C$626)+10*(B644*$B$626)</f>
        <v>-44.471250865407725</v>
      </c>
      <c r="E644" s="6">
        <f t="shared" si="49"/>
        <v>-7.38360225697889E-3</v>
      </c>
      <c r="F644" s="35">
        <f t="shared" si="50"/>
        <v>-0.34208654511852099</v>
      </c>
      <c r="G644" s="10"/>
    </row>
    <row r="645" spans="1:7" x14ac:dyDescent="0.25">
      <c r="A645" s="11" t="s">
        <v>1670</v>
      </c>
      <c r="B645" s="7">
        <f>Yard!$Q$42</f>
        <v>-0.130006109125469</v>
      </c>
      <c r="C645" s="9"/>
      <c r="D645" s="17">
        <f>0.01*Input!$F$58*(C645*$C$626)+10*(B645*$B$626)</f>
        <v>-783.02352858859217</v>
      </c>
      <c r="E645" s="6">
        <f t="shared" si="49"/>
        <v>-0.130006109125469</v>
      </c>
      <c r="F645" s="35">
        <f t="shared" si="50"/>
        <v>-6.0232579122199397</v>
      </c>
      <c r="G645" s="10"/>
    </row>
    <row r="646" spans="1:7" x14ac:dyDescent="0.25">
      <c r="A646" s="11" t="s">
        <v>1671</v>
      </c>
      <c r="B646" s="7">
        <f>Yard!$R$42</f>
        <v>-4.5863360359106542E-2</v>
      </c>
      <c r="C646" s="9"/>
      <c r="D646" s="17">
        <f>0.01*Input!$F$58*(C646*$C$626)+10*(B646*$B$626)</f>
        <v>-276.23386703050227</v>
      </c>
      <c r="E646" s="6">
        <f t="shared" si="49"/>
        <v>-4.5863360359106549E-2</v>
      </c>
      <c r="F646" s="35">
        <f t="shared" si="50"/>
        <v>-2.1248759002346329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3.8539474138055141E-4</v>
      </c>
      <c r="C651" s="36">
        <f>Adjust!$E$91</f>
        <v>0</v>
      </c>
      <c r="D651" s="17">
        <f>0.01*Input!$F$58*(C651*$C$626)+10*(B651*$B$626)</f>
        <v>2.3212228434899611</v>
      </c>
      <c r="E651" s="6">
        <f t="shared" si="49"/>
        <v>3.8539474138055146E-4</v>
      </c>
      <c r="F651" s="35">
        <f t="shared" si="50"/>
        <v>1.7855560334538164E-2</v>
      </c>
      <c r="G651" s="10"/>
    </row>
    <row r="653" spans="1:7" x14ac:dyDescent="0.25">
      <c r="A653" s="11" t="s">
        <v>1677</v>
      </c>
      <c r="B653" s="6">
        <f>SUM($B$629:$B$651)</f>
        <v>-0.81</v>
      </c>
      <c r="C653" s="35">
        <f>SUM($C$629:$C$651)</f>
        <v>0</v>
      </c>
      <c r="D653" s="17">
        <f>SUM($D$629:$D$651)</f>
        <v>-4878.6096470639368</v>
      </c>
      <c r="E653" s="6">
        <f>SUM($E$629:$E$651)</f>
        <v>-0.81</v>
      </c>
      <c r="F653" s="35">
        <f>SUM($F$629:$F$651)</f>
        <v>-37.527766515876422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-0.20624605470825666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-1.9084123399834639E-2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-6.6434700434076774E-2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-1.1484922265226755E-2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-3.6950948914830093E-3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-6.5061049196826523E-2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-7.2961329907490005E-2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-0.10103695431787336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-9.3490355821509875E-3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-3.254539730408091E-2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-2.250518814330732E-2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-7.2406938261986549E-3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-0.12748986185207281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1.3440582887824792E-4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-0.745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9529.9504738031992</v>
      </c>
      <c r="C690" s="33">
        <f>Loads!E$323</f>
        <v>146</v>
      </c>
      <c r="D690" s="33">
        <f>Loads!G$323</f>
        <v>338</v>
      </c>
      <c r="E690" s="33">
        <f>Multi!B$140</f>
        <v>9529.9504738031992</v>
      </c>
      <c r="F690" s="6">
        <f>IF(C690,E690/C690,"")</f>
        <v>65.273633382213688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-0.21031670052486695</v>
      </c>
      <c r="C693" s="9"/>
      <c r="D693" s="7">
        <f>Reactive!$C$77</f>
        <v>5.4924832649685541E-2</v>
      </c>
      <c r="E693" s="17">
        <f>0.01*Input!$F$58*(C693*$C$690)+10*(B693*$B$690+D693*$D$690)</f>
        <v>-19857.431463800876</v>
      </c>
      <c r="F693" s="6">
        <f t="shared" ref="F693:F715" si="53">IF($E$690&lt;&gt;0,0.1*E693/$E$690,"")</f>
        <v>-0.20836867430095049</v>
      </c>
      <c r="G693" s="35">
        <f t="shared" ref="G693:G715" si="54">IF($C$690&lt;&gt;0,E693/$C$690,"")</f>
        <v>-136.00980454658134</v>
      </c>
      <c r="H693" s="10"/>
    </row>
    <row r="694" spans="1:8" x14ac:dyDescent="0.25">
      <c r="A694" s="11" t="s">
        <v>457</v>
      </c>
      <c r="B694" s="7">
        <f>Yard!$D$44</f>
        <v>-1.9460783730094529E-2</v>
      </c>
      <c r="C694" s="9"/>
      <c r="D694" s="7">
        <f>Reactive!$D$77</f>
        <v>7.2603451769889657E-3</v>
      </c>
      <c r="E694" s="17">
        <f>0.01*Input!$F$58*(C694*$C$690)+10*(B694*$B$690+D694*$D$690)</f>
        <v>-1830.0630845937369</v>
      </c>
      <c r="F694" s="6">
        <f t="shared" si="53"/>
        <v>-1.9203280118027709E-2</v>
      </c>
      <c r="G694" s="35">
        <f t="shared" si="54"/>
        <v>-12.534678661600937</v>
      </c>
      <c r="H694" s="10"/>
    </row>
    <row r="695" spans="1:8" x14ac:dyDescent="0.25">
      <c r="A695" s="11" t="s">
        <v>458</v>
      </c>
      <c r="B695" s="7">
        <f>Yard!$E$44</f>
        <v>-6.774591162685463E-2</v>
      </c>
      <c r="C695" s="9"/>
      <c r="D695" s="7">
        <f>Reactive!$E$77</f>
        <v>2.5274352233827808E-2</v>
      </c>
      <c r="E695" s="17">
        <f>0.01*Input!$F$58*(C695*$C$690)+10*(B695*$B$690+D695*$D$690)</f>
        <v>-6370.7245155153923</v>
      </c>
      <c r="F695" s="6">
        <f t="shared" si="53"/>
        <v>-6.6849502870217681E-2</v>
      </c>
      <c r="G695" s="35">
        <f t="shared" si="54"/>
        <v>-43.635099421338303</v>
      </c>
      <c r="H695" s="10"/>
    </row>
    <row r="696" spans="1:8" x14ac:dyDescent="0.25">
      <c r="A696" s="11" t="s">
        <v>459</v>
      </c>
      <c r="B696" s="7">
        <f>Yard!$F$44</f>
        <v>-1.1711598362566753E-2</v>
      </c>
      <c r="C696" s="9"/>
      <c r="D696" s="7">
        <f>Reactive!$F$77</f>
        <v>4.3693125552287495E-3</v>
      </c>
      <c r="E696" s="17">
        <f>0.01*Input!$F$58*(C696*$C$690)+10*(B696*$B$690+D696*$D$690)</f>
        <v>-1101.3412472066848</v>
      </c>
      <c r="F696" s="6">
        <f t="shared" si="53"/>
        <v>-1.155663138265149E-2</v>
      </c>
      <c r="G696" s="35">
        <f t="shared" si="54"/>
        <v>-7.5434332000457864</v>
      </c>
      <c r="H696" s="10"/>
    </row>
    <row r="697" spans="1:8" x14ac:dyDescent="0.25">
      <c r="A697" s="11" t="s">
        <v>460</v>
      </c>
      <c r="B697" s="7">
        <f>Yard!$G$44</f>
        <v>-3.768024395920173E-3</v>
      </c>
      <c r="C697" s="9"/>
      <c r="D697" s="7">
        <f>Reactive!$G$77</f>
        <v>3.2801026396439706E-3</v>
      </c>
      <c r="E697" s="17">
        <f>0.01*Input!$F$58*(C697*$C$690)+10*(B697*$B$690+D697*$D$690)</f>
        <v>-348.00411185001798</v>
      </c>
      <c r="F697" s="6">
        <f t="shared" si="53"/>
        <v>-3.651688566552823E-3</v>
      </c>
      <c r="G697" s="35">
        <f t="shared" si="54"/>
        <v>-2.3835898071919042</v>
      </c>
      <c r="H697" s="10"/>
    </row>
    <row r="698" spans="1:8" x14ac:dyDescent="0.25">
      <c r="A698" s="11" t="s">
        <v>461</v>
      </c>
      <c r="B698" s="7">
        <f>Yard!$H$44</f>
        <v>-6.6345148852027053E-2</v>
      </c>
      <c r="C698" s="9"/>
      <c r="D698" s="7">
        <f>Reactive!$H$77</f>
        <v>1.7326233193665056E-2</v>
      </c>
      <c r="E698" s="17">
        <f>0.01*Input!$F$58*(C698*$C$690)+10*(B698*$B$690+D698*$D$690)</f>
        <v>-6264.097159174602</v>
      </c>
      <c r="F698" s="6">
        <f t="shared" si="53"/>
        <v>-6.5730637073024956E-2</v>
      </c>
      <c r="G698" s="35">
        <f t="shared" si="54"/>
        <v>-42.90477506283974</v>
      </c>
      <c r="H698" s="10"/>
    </row>
    <row r="699" spans="1:8" x14ac:dyDescent="0.25">
      <c r="A699" s="11" t="s">
        <v>462</v>
      </c>
      <c r="B699" s="7">
        <f>Yard!$I$44</f>
        <v>-4.6810284383520216E-3</v>
      </c>
      <c r="C699" s="9"/>
      <c r="D699" s="7">
        <f>Reactive!$I$77</f>
        <v>1.2224645164329434E-3</v>
      </c>
      <c r="E699" s="17">
        <f>0.01*Input!$F$58*(C699*$C$690)+10*(B699*$B$690+D699*$D$690)</f>
        <v>-441.96776177404757</v>
      </c>
      <c r="F699" s="6">
        <f t="shared" si="53"/>
        <v>-4.6376711294457305E-3</v>
      </c>
      <c r="G699" s="35">
        <f t="shared" si="54"/>
        <v>-3.027176450507175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2.6217710388178345E-3</v>
      </c>
      <c r="E700" s="17">
        <f>0.01*Input!$F$58*(C700*$C$690)+10*(B700*$B$690+D700*$D$690)</f>
        <v>8.8615861112042804</v>
      </c>
      <c r="F700" s="6">
        <f t="shared" si="53"/>
        <v>9.298669636913455E-5</v>
      </c>
      <c r="G700" s="35">
        <f t="shared" si="54"/>
        <v>6.0695795282221097E-2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-7.440135615566415E-2</v>
      </c>
      <c r="C703" s="9"/>
      <c r="D703" s="7">
        <f>Reactive!$K$77</f>
        <v>1.9430135721800829E-2</v>
      </c>
      <c r="E703" s="17">
        <f>0.01*Input!$F$58*(C703*$C$690)+10*(B703*$B$690+D703*$D$690)</f>
        <v>-7024.7385347330346</v>
      </c>
      <c r="F703" s="6">
        <f t="shared" si="53"/>
        <v>-7.3712224990499994E-2</v>
      </c>
      <c r="G703" s="35">
        <f t="shared" si="54"/>
        <v>-48.114647498171472</v>
      </c>
      <c r="H703" s="10"/>
    </row>
    <row r="704" spans="1:8" x14ac:dyDescent="0.25">
      <c r="A704" s="11" t="s">
        <v>1665</v>
      </c>
      <c r="B704" s="7">
        <f>Yard!$L$44</f>
        <v>-0.10303110473204191</v>
      </c>
      <c r="C704" s="9"/>
      <c r="D704" s="7">
        <f>Reactive!$L$77</f>
        <v>2.6906879819800777E-2</v>
      </c>
      <c r="E704" s="17">
        <f>0.01*Input!$F$58*(C704*$C$690)+10*(B704*$B$690+D704*$D$690)</f>
        <v>-9727.8679997849722</v>
      </c>
      <c r="F704" s="6">
        <f t="shared" si="53"/>
        <v>-0.10207679490597382</v>
      </c>
      <c r="G704" s="35">
        <f t="shared" si="54"/>
        <v>-66.629232875239538</v>
      </c>
      <c r="H704" s="10"/>
    </row>
    <row r="705" spans="1:8" x14ac:dyDescent="0.25">
      <c r="A705" s="11" t="s">
        <v>1666</v>
      </c>
      <c r="B705" s="7">
        <f>Yard!$M$44</f>
        <v>-9.533556021272387E-3</v>
      </c>
      <c r="C705" s="9"/>
      <c r="D705" s="7">
        <f>Reactive!$M$77</f>
        <v>3.5567379216881554E-3</v>
      </c>
      <c r="E705" s="17">
        <f>0.01*Input!$F$58*(C705*$C$690)+10*(B705*$B$690+D705*$D$690)</f>
        <v>-896.52139304423531</v>
      </c>
      <c r="F705" s="6">
        <f t="shared" si="53"/>
        <v>-9.4074087321720668E-3</v>
      </c>
      <c r="G705" s="35">
        <f t="shared" si="54"/>
        <v>-6.1405574866043517</v>
      </c>
      <c r="H705" s="10"/>
    </row>
    <row r="706" spans="1:8" x14ac:dyDescent="0.25">
      <c r="A706" s="11" t="s">
        <v>1667</v>
      </c>
      <c r="B706" s="7">
        <f>Yard!$N$44</f>
        <v>-3.3187740671924613E-2</v>
      </c>
      <c r="C706" s="9"/>
      <c r="D706" s="7">
        <f>Reactive!$N$77</f>
        <v>1.2381539010165955E-2</v>
      </c>
      <c r="E706" s="17">
        <f>0.01*Input!$F$58*(C706*$C$690)+10*(B706*$B$690+D706*$D$690)</f>
        <v>-3120.9256475542957</v>
      </c>
      <c r="F706" s="6">
        <f t="shared" si="53"/>
        <v>-3.2748603008309243E-2</v>
      </c>
      <c r="G706" s="35">
        <f t="shared" si="54"/>
        <v>-21.376203065440382</v>
      </c>
      <c r="H706" s="10"/>
    </row>
    <row r="707" spans="1:8" x14ac:dyDescent="0.25">
      <c r="A707" s="11" t="s">
        <v>1668</v>
      </c>
      <c r="B707" s="7">
        <f>Yard!$O$44</f>
        <v>-2.2949369488241011E-2</v>
      </c>
      <c r="C707" s="9"/>
      <c r="D707" s="7">
        <f>Reactive!$O$77</f>
        <v>8.5618516905474583E-3</v>
      </c>
      <c r="E707" s="17">
        <f>0.01*Input!$F$58*(C707*$C$690)+10*(B707*$B$690+D707*$D$690)</f>
        <v>-2158.1244875654202</v>
      </c>
      <c r="F707" s="6">
        <f t="shared" si="53"/>
        <v>-2.2645705174416914E-2</v>
      </c>
      <c r="G707" s="35">
        <f t="shared" si="54"/>
        <v>-14.781674572365892</v>
      </c>
      <c r="H707" s="10"/>
    </row>
    <row r="708" spans="1:8" x14ac:dyDescent="0.25">
      <c r="A708" s="11" t="s">
        <v>1669</v>
      </c>
      <c r="B708" s="7">
        <f>Yard!$P$44</f>
        <v>-7.3836022569788908E-3</v>
      </c>
      <c r="C708" s="9"/>
      <c r="D708" s="7">
        <f>Reactive!$P$77</f>
        <v>6.4274990574426007E-3</v>
      </c>
      <c r="E708" s="17">
        <f>0.01*Input!$F$58*(C708*$C$690)+10*(B708*$B$690+D708*$D$690)</f>
        <v>-681.92869145854752</v>
      </c>
      <c r="F708" s="6">
        <f t="shared" si="53"/>
        <v>-7.1556373071727459E-3</v>
      </c>
      <c r="G708" s="35">
        <f t="shared" si="54"/>
        <v>-4.6707444620448459</v>
      </c>
      <c r="H708" s="10"/>
    </row>
    <row r="709" spans="1:8" x14ac:dyDescent="0.25">
      <c r="A709" s="11" t="s">
        <v>1670</v>
      </c>
      <c r="B709" s="7">
        <f>Yard!$Q$44</f>
        <v>-0.130006109125469</v>
      </c>
      <c r="C709" s="9"/>
      <c r="D709" s="7">
        <f>Reactive!$Q$77</f>
        <v>3.3951482546717066E-2</v>
      </c>
      <c r="E709" s="17">
        <f>0.01*Input!$F$58*(C709*$C$690)+10*(B709*$B$690+D709*$D$690)</f>
        <v>-12274.761801567834</v>
      </c>
      <c r="F709" s="6">
        <f t="shared" si="53"/>
        <v>-0.12880194745303059</v>
      </c>
      <c r="G709" s="35">
        <f t="shared" si="54"/>
        <v>-84.073710969642704</v>
      </c>
      <c r="H709" s="10"/>
    </row>
    <row r="710" spans="1:8" x14ac:dyDescent="0.25">
      <c r="A710" s="11" t="s">
        <v>1671</v>
      </c>
      <c r="B710" s="7">
        <f>Yard!$R$44</f>
        <v>-4.5863360359106542E-2</v>
      </c>
      <c r="C710" s="9"/>
      <c r="D710" s="7">
        <f>Reactive!$R$77</f>
        <v>1.1977353135483924E-2</v>
      </c>
      <c r="E710" s="17">
        <f>0.01*Input!$F$58*(C710*$C$690)+10*(B710*$B$690+D710*$D$690)</f>
        <v>-4330.2720742468064</v>
      </c>
      <c r="F710" s="6">
        <f t="shared" si="53"/>
        <v>-4.5438558008777226E-2</v>
      </c>
      <c r="G710" s="35">
        <f t="shared" si="54"/>
        <v>-29.659397768813744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2.568735300713185E-2</v>
      </c>
      <c r="E711" s="17">
        <f>0.01*Input!$F$58*(C711*$C$690)+10*(B711*$B$690+D711*$D$690)</f>
        <v>86.823253164105665</v>
      </c>
      <c r="F711" s="6">
        <f t="shared" si="53"/>
        <v>9.1105670908546053E-4</v>
      </c>
      <c r="G711" s="35">
        <f t="shared" si="54"/>
        <v>0.59467981619250454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3.8539474138055141E-4</v>
      </c>
      <c r="C715" s="36">
        <f>Adjust!$E$93</f>
        <v>0</v>
      </c>
      <c r="D715" s="7">
        <f>Adjust!$G$93</f>
        <v>-1.6024591506946795E-4</v>
      </c>
      <c r="E715" s="17">
        <f>0.01*Input!$F$58*(C715*$C$690)+10*(B715*$B$690+D715*$D$690)</f>
        <v>36.186296789273669</v>
      </c>
      <c r="F715" s="6">
        <f t="shared" si="53"/>
        <v>3.797112785501444E-4</v>
      </c>
      <c r="G715" s="35">
        <f t="shared" si="54"/>
        <v>0.24785134787173746</v>
      </c>
      <c r="H715" s="10"/>
    </row>
    <row r="717" spans="1:8" x14ac:dyDescent="0.25">
      <c r="A717" s="11" t="s">
        <v>1677</v>
      </c>
      <c r="B717" s="6">
        <f>SUM($B$693:$B$715)</f>
        <v>-0.81</v>
      </c>
      <c r="C717" s="35">
        <f>SUM($C$693:$C$715)</f>
        <v>0</v>
      </c>
      <c r="D717" s="6">
        <f>SUM($D$693:$D$715)</f>
        <v>0.26500000000000001</v>
      </c>
      <c r="E717" s="17">
        <f>SUM($E$693:$E$715)</f>
        <v>-76296.898837805915</v>
      </c>
      <c r="F717" s="6">
        <f>SUM($F$693:$F$715)</f>
        <v>-0.80060121033721876</v>
      </c>
      <c r="G717" s="35">
        <f>SUM($G$693:$G$715)</f>
        <v>-522.58149888908179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130.2286029240839</v>
      </c>
      <c r="C722" s="33">
        <f>Loads!C$324</f>
        <v>867.1493329537202</v>
      </c>
      <c r="D722" s="33">
        <f>Loads!D$324</f>
        <v>897.89995991983972</v>
      </c>
      <c r="E722" s="33">
        <f>Loads!E$324</f>
        <v>11</v>
      </c>
      <c r="F722" s="33">
        <f>Loads!G$324</f>
        <v>31</v>
      </c>
      <c r="G722" s="33">
        <f>Multi!B$141</f>
        <v>1895.2778957976439</v>
      </c>
      <c r="H722" s="6">
        <f>IF(E722,G722/E722,"")</f>
        <v>172.29799052705854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-1.7536384279969446</v>
      </c>
      <c r="C725" s="7">
        <f>Yard!$C$105</f>
        <v>-0.14844852894726643</v>
      </c>
      <c r="D725" s="7">
        <f>Yard!$C$125</f>
        <v>-3.1973095620071716E-2</v>
      </c>
      <c r="E725" s="9"/>
      <c r="F725" s="7">
        <f>Reactive!$C$78</f>
        <v>5.4924832649685541E-2</v>
      </c>
      <c r="G725" s="6">
        <f t="shared" ref="G725:G747" si="55">IF(G$722&lt;&gt;0,(($B725*B$722+$C725*C$722+$D725*D$722+$F725*F$722))/G$722,0)</f>
        <v>-0.20266521214747385</v>
      </c>
      <c r="H725" s="17">
        <f>0.01*Input!$F$58*(E725*$E$722)+10*(B725*$B$722+C725*$C$722+D725*$D$722+F725*$F$722)</f>
        <v>-3841.068968302473</v>
      </c>
      <c r="I725" s="6">
        <f t="shared" ref="I725:I747" si="56">IF($G$722&lt;&gt;0,0.1*H725/$G$722,"")</f>
        <v>-0.20266521214747385</v>
      </c>
      <c r="J725" s="35">
        <f t="shared" ref="J725:J747" si="57">IF($E$722&lt;&gt;0,H725/$E$722,"")</f>
        <v>-349.18808802749754</v>
      </c>
      <c r="K725" s="10"/>
    </row>
    <row r="726" spans="1:11" x14ac:dyDescent="0.25">
      <c r="A726" s="11" t="s">
        <v>457</v>
      </c>
      <c r="B726" s="7">
        <f>Yard!$D$80</f>
        <v>-0.16226565984947275</v>
      </c>
      <c r="C726" s="7">
        <f>Yard!$D$105</f>
        <v>-1.3736069031531115E-2</v>
      </c>
      <c r="D726" s="7">
        <f>Yard!$D$125</f>
        <v>-2.9584978153947387E-3</v>
      </c>
      <c r="E726" s="9"/>
      <c r="F726" s="7">
        <f>Reactive!$D$78</f>
        <v>7.2603451769889657E-3</v>
      </c>
      <c r="G726" s="6">
        <f t="shared" si="55"/>
        <v>-1.8717158961693844E-2</v>
      </c>
      <c r="H726" s="17">
        <f>0.01*Input!$F$58*(E726*$E$722)+10*(B726*$B$722+C726*$C$722+D726*$D$722+F726*$F$722)</f>
        <v>-354.74217652229123</v>
      </c>
      <c r="I726" s="6">
        <f t="shared" si="56"/>
        <v>-1.8717158961693844E-2</v>
      </c>
      <c r="J726" s="35">
        <f t="shared" si="57"/>
        <v>-32.249288774753751</v>
      </c>
      <c r="K726" s="10"/>
    </row>
    <row r="727" spans="1:11" x14ac:dyDescent="0.25">
      <c r="A727" s="11" t="s">
        <v>458</v>
      </c>
      <c r="B727" s="7">
        <f>Yard!$E$80</f>
        <v>-0.51999711825047912</v>
      </c>
      <c r="C727" s="7">
        <f>Yard!$E$105</f>
        <v>-5.8746658013725944E-2</v>
      </c>
      <c r="D727" s="7">
        <f>Yard!$E$125</f>
        <v>-7.5956358359339253E-3</v>
      </c>
      <c r="E727" s="9"/>
      <c r="F727" s="7">
        <f>Reactive!$E$78</f>
        <v>2.5274352233827808E-2</v>
      </c>
      <c r="G727" s="6">
        <f t="shared" si="55"/>
        <v>-6.5793644306232218E-2</v>
      </c>
      <c r="H727" s="17">
        <f>0.01*Input!$F$58*(E727*$E$722)+10*(B727*$B$722+C727*$C$722+D727*$D$722+F727*$F$722)</f>
        <v>-1246.9723973757443</v>
      </c>
      <c r="I727" s="6">
        <f t="shared" si="56"/>
        <v>-6.5793644306232218E-2</v>
      </c>
      <c r="J727" s="35">
        <f t="shared" si="57"/>
        <v>-113.36112703415857</v>
      </c>
      <c r="K727" s="10"/>
    </row>
    <row r="728" spans="1:11" x14ac:dyDescent="0.25">
      <c r="A728" s="11" t="s">
        <v>459</v>
      </c>
      <c r="B728" s="7">
        <f>Yard!$F$80</f>
        <v>-8.9894685190532647E-2</v>
      </c>
      <c r="C728" s="7">
        <f>Yard!$F$105</f>
        <v>-1.0155849220679615E-2</v>
      </c>
      <c r="D728" s="7">
        <f>Yard!$F$125</f>
        <v>-1.3130982236795874E-3</v>
      </c>
      <c r="E728" s="9"/>
      <c r="F728" s="7">
        <f>Reactive!$F$78</f>
        <v>4.3693125552287495E-3</v>
      </c>
      <c r="G728" s="6">
        <f t="shared" si="55"/>
        <v>-1.1374099461062111E-2</v>
      </c>
      <c r="H728" s="17">
        <f>0.01*Input!$F$58*(E728*$E$722)+10*(B728*$B$722+C728*$C$722+D728*$D$722+F728*$F$722)</f>
        <v>-215.57079293154914</v>
      </c>
      <c r="I728" s="6">
        <f t="shared" si="56"/>
        <v>-1.1374099461062111E-2</v>
      </c>
      <c r="J728" s="35">
        <f t="shared" si="57"/>
        <v>-19.597344811959012</v>
      </c>
      <c r="K728" s="10"/>
    </row>
    <row r="729" spans="1:11" x14ac:dyDescent="0.25">
      <c r="A729" s="11" t="s">
        <v>460</v>
      </c>
      <c r="B729" s="7">
        <f>Yard!$G$80</f>
        <v>-3.1418105941303107E-2</v>
      </c>
      <c r="C729" s="7">
        <f>Yard!$G$105</f>
        <v>-2.6595970610789688E-3</v>
      </c>
      <c r="D729" s="7">
        <f>Yard!$G$125</f>
        <v>-5.7282852007881405E-4</v>
      </c>
      <c r="E729" s="9"/>
      <c r="F729" s="7">
        <f>Reactive!$G$78</f>
        <v>3.2801026396439706E-3</v>
      </c>
      <c r="G729" s="6">
        <f t="shared" si="55"/>
        <v>-3.5933851173954464E-3</v>
      </c>
      <c r="H729" s="17">
        <f>0.01*Input!$F$58*(E729*$E$722)+10*(B729*$B$722+C729*$C$722+D729*$D$722+F729*$F$722)</f>
        <v>-68.104633840878108</v>
      </c>
      <c r="I729" s="6">
        <f t="shared" si="56"/>
        <v>-3.5933851173954464E-3</v>
      </c>
      <c r="J729" s="35">
        <f t="shared" si="57"/>
        <v>-6.1913303491707374</v>
      </c>
      <c r="K729" s="10"/>
    </row>
    <row r="730" spans="1:11" x14ac:dyDescent="0.25">
      <c r="A730" s="11" t="s">
        <v>461</v>
      </c>
      <c r="B730" s="7">
        <f>Yard!$H$80</f>
        <v>-0.50924528705105743</v>
      </c>
      <c r="C730" s="7">
        <f>Yard!$H$105</f>
        <v>-5.7531970223495758E-2</v>
      </c>
      <c r="D730" s="7">
        <f>Yard!$H$125</f>
        <v>-7.4385830533435001E-3</v>
      </c>
      <c r="E730" s="9"/>
      <c r="F730" s="7">
        <f>Reactive!$H$78</f>
        <v>1.7326233193665056E-2</v>
      </c>
      <c r="G730" s="6">
        <f t="shared" si="55"/>
        <v>-6.4554703217341733E-2</v>
      </c>
      <c r="H730" s="17">
        <f>0.01*Input!$F$58*(E730*$E$722)+10*(B730*$B$722+C730*$C$722+D730*$D$722+F730*$F$722)</f>
        <v>-1223.4910207760483</v>
      </c>
      <c r="I730" s="6">
        <f t="shared" si="56"/>
        <v>-6.4554703217341733E-2</v>
      </c>
      <c r="J730" s="35">
        <f t="shared" si="57"/>
        <v>-111.22645643418622</v>
      </c>
      <c r="K730" s="10"/>
    </row>
    <row r="731" spans="1:11" x14ac:dyDescent="0.25">
      <c r="A731" s="11" t="s">
        <v>462</v>
      </c>
      <c r="B731" s="7">
        <f>Yard!$I$80</f>
        <v>-3.5930157849211088E-2</v>
      </c>
      <c r="C731" s="7">
        <f>Yard!$I$105</f>
        <v>-4.0592084484015294E-3</v>
      </c>
      <c r="D731" s="7">
        <f>Yard!$I$125</f>
        <v>-5.2483443652233906E-4</v>
      </c>
      <c r="E731" s="9"/>
      <c r="F731" s="7">
        <f>Reactive!$I$78</f>
        <v>1.2224645164329434E-3</v>
      </c>
      <c r="G731" s="6">
        <f t="shared" si="55"/>
        <v>-4.554702292758798E-3</v>
      </c>
      <c r="H731" s="17">
        <f>0.01*Input!$F$58*(E731*$E$722)+10*(B731*$B$722+C731*$C$722+D731*$D$722+F731*$F$722)</f>
        <v>-86.324265774045998</v>
      </c>
      <c r="I731" s="6">
        <f t="shared" si="56"/>
        <v>-4.554702292758798E-3</v>
      </c>
      <c r="J731" s="35">
        <f t="shared" si="57"/>
        <v>-7.8476605249132723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2.6217710388178345E-3</v>
      </c>
      <c r="G732" s="6">
        <f t="shared" si="55"/>
        <v>4.2882841816264436E-5</v>
      </c>
      <c r="H732" s="17">
        <f>0.01*Input!$F$58*(E732*$E$722)+10*(B732*$B$722+C732*$C$722+D732*$D$722+F732*$F$722)</f>
        <v>0.81274902203352872</v>
      </c>
      <c r="I732" s="6">
        <f t="shared" si="56"/>
        <v>4.2882841816264436E-5</v>
      </c>
      <c r="J732" s="35">
        <f t="shared" si="57"/>
        <v>7.3886274730320792E-2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-0.62739106592950533</v>
      </c>
      <c r="C735" s="7">
        <f>Yard!$K$105</f>
        <v>-6.3277053633566657E-2</v>
      </c>
      <c r="D735" s="7">
        <f>Yard!$K$125</f>
        <v>-9.5675904523016603E-4</v>
      </c>
      <c r="E735" s="9"/>
      <c r="F735" s="7">
        <f>Reactive!$K$78</f>
        <v>1.9430135721800829E-2</v>
      </c>
      <c r="G735" s="6">
        <f t="shared" si="55"/>
        <v>-7.2196091590082057E-2</v>
      </c>
      <c r="H735" s="17">
        <f>0.01*Input!$F$58*(E735*$E$722)+10*(B735*$B$722+C735*$C$722+D735*$D$722+F735*$F$722)</f>
        <v>-1368.316565536647</v>
      </c>
      <c r="I735" s="6">
        <f t="shared" si="56"/>
        <v>-7.219609159008207E-2</v>
      </c>
      <c r="J735" s="35">
        <f t="shared" si="57"/>
        <v>-124.39241504878609</v>
      </c>
      <c r="K735" s="10"/>
    </row>
    <row r="736" spans="1:11" x14ac:dyDescent="0.25">
      <c r="A736" s="11" t="s">
        <v>1665</v>
      </c>
      <c r="B736" s="7">
        <f>Yard!$L$80</f>
        <v>-0.85908206094039496</v>
      </c>
      <c r="C736" s="7">
        <f>Yard!$L$105</f>
        <v>-7.2722783759509232E-2</v>
      </c>
      <c r="D736" s="7">
        <f>Yard!$L$125</f>
        <v>-1.5663156350485371E-2</v>
      </c>
      <c r="E736" s="9"/>
      <c r="F736" s="7">
        <f>Reactive!$L$78</f>
        <v>2.6906879819800777E-2</v>
      </c>
      <c r="G736" s="6">
        <f t="shared" si="55"/>
        <v>-9.9282751422961807E-2</v>
      </c>
      <c r="H736" s="17">
        <f>0.01*Input!$F$58*(E736*$E$722)+10*(B736*$B$722+C736*$C$722+D736*$D$722+F736*$F$722)</f>
        <v>-1881.6840420591157</v>
      </c>
      <c r="I736" s="6">
        <f t="shared" si="56"/>
        <v>-9.9282751422961807E-2</v>
      </c>
      <c r="J736" s="35">
        <f t="shared" si="57"/>
        <v>-171.06218564173778</v>
      </c>
      <c r="K736" s="10"/>
    </row>
    <row r="737" spans="1:11" x14ac:dyDescent="0.25">
      <c r="A737" s="11" t="s">
        <v>1666</v>
      </c>
      <c r="B737" s="7">
        <f>Yard!$M$80</f>
        <v>-7.9491596019918537E-2</v>
      </c>
      <c r="C737" s="7">
        <f>Yard!$M$105</f>
        <v>-6.7291012243077082E-3</v>
      </c>
      <c r="D737" s="7">
        <f>Yard!$M$125</f>
        <v>-1.4493252200455295E-3</v>
      </c>
      <c r="E737" s="9"/>
      <c r="F737" s="7">
        <f>Reactive!$M$78</f>
        <v>3.5567379216881554E-3</v>
      </c>
      <c r="G737" s="6">
        <f t="shared" si="55"/>
        <v>-9.1692650201144806E-3</v>
      </c>
      <c r="H737" s="17">
        <f>0.01*Input!$F$58*(E737*$E$722)+10*(B737*$B$722+C737*$C$722+D737*$D$722+F737*$F$722)</f>
        <v>-173.78305313333513</v>
      </c>
      <c r="I737" s="6">
        <f t="shared" si="56"/>
        <v>-9.1692650201144806E-3</v>
      </c>
      <c r="J737" s="35">
        <f t="shared" si="57"/>
        <v>-15.798459375757739</v>
      </c>
      <c r="K737" s="10"/>
    </row>
    <row r="738" spans="1:11" x14ac:dyDescent="0.25">
      <c r="A738" s="11" t="s">
        <v>1667</v>
      </c>
      <c r="B738" s="7">
        <f>Yard!$N$80</f>
        <v>-0.2547390550399517</v>
      </c>
      <c r="C738" s="7">
        <f>Yard!$N$105</f>
        <v>-2.8779136698913733E-2</v>
      </c>
      <c r="D738" s="7">
        <f>Yard!$N$125</f>
        <v>-3.720991958154219E-3</v>
      </c>
      <c r="E738" s="9"/>
      <c r="F738" s="7">
        <f>Reactive!$N$78</f>
        <v>1.2381539010165955E-2</v>
      </c>
      <c r="G738" s="6">
        <f t="shared" si="55"/>
        <v>-3.2231353194020998E-2</v>
      </c>
      <c r="H738" s="17">
        <f>0.01*Input!$F$58*(E738*$E$722)+10*(B738*$B$722+C738*$C$722+D738*$D$722+F738*$F$722)</f>
        <v>-610.87371260274779</v>
      </c>
      <c r="I738" s="6">
        <f t="shared" si="56"/>
        <v>-3.2231353194020998E-2</v>
      </c>
      <c r="J738" s="35">
        <f t="shared" si="57"/>
        <v>-55.533973872977072</v>
      </c>
      <c r="K738" s="10"/>
    </row>
    <row r="739" spans="1:11" x14ac:dyDescent="0.25">
      <c r="A739" s="11" t="s">
        <v>1668</v>
      </c>
      <c r="B739" s="7">
        <f>Yard!$O$80</f>
        <v>-0.17615241588719416</v>
      </c>
      <c r="C739" s="7">
        <f>Yard!$O$105</f>
        <v>-1.990081362226296E-2</v>
      </c>
      <c r="D739" s="7">
        <f>Yard!$O$125</f>
        <v>-2.5730711877803287E-3</v>
      </c>
      <c r="E739" s="9"/>
      <c r="F739" s="7">
        <f>Reactive!$O$78</f>
        <v>8.5618516905474583E-3</v>
      </c>
      <c r="G739" s="6">
        <f t="shared" si="55"/>
        <v>-2.2288026198219919E-2</v>
      </c>
      <c r="H739" s="17">
        <f>0.01*Input!$F$58*(E739*$E$722)+10*(B739*$B$722+C739*$C$722+D739*$D$722+F739*$F$722)</f>
        <v>-422.4200339444501</v>
      </c>
      <c r="I739" s="6">
        <f t="shared" si="56"/>
        <v>-2.2288026198219922E-2</v>
      </c>
      <c r="J739" s="35">
        <f t="shared" si="57"/>
        <v>-38.401821267677285</v>
      </c>
      <c r="K739" s="10"/>
    </row>
    <row r="740" spans="1:11" x14ac:dyDescent="0.25">
      <c r="A740" s="11" t="s">
        <v>1669</v>
      </c>
      <c r="B740" s="7">
        <f>Yard!$P$80</f>
        <v>-6.1565099787937283E-2</v>
      </c>
      <c r="C740" s="7">
        <f>Yard!$P$105</f>
        <v>-5.211592282709075E-3</v>
      </c>
      <c r="D740" s="7">
        <f>Yard!$P$125</f>
        <v>-1.1224815737115024E-3</v>
      </c>
      <c r="E740" s="9"/>
      <c r="F740" s="7">
        <f>Reactive!$P$78</f>
        <v>6.4274990574426007E-3</v>
      </c>
      <c r="G740" s="6">
        <f t="shared" si="55"/>
        <v>-7.0413892467689502E-3</v>
      </c>
      <c r="H740" s="17">
        <f>0.01*Input!$F$58*(E740*$E$722)+10*(B740*$B$722+C740*$C$722+D740*$D$722+F740*$F$722)</f>
        <v>-133.45389395108413</v>
      </c>
      <c r="I740" s="6">
        <f t="shared" si="56"/>
        <v>-7.0413892467689502E-3</v>
      </c>
      <c r="J740" s="35">
        <f t="shared" si="57"/>
        <v>-12.132172177371285</v>
      </c>
      <c r="K740" s="10"/>
    </row>
    <row r="741" spans="1:11" x14ac:dyDescent="0.25">
      <c r="A741" s="11" t="s">
        <v>1670</v>
      </c>
      <c r="B741" s="7">
        <f>Yard!$Q$80</f>
        <v>-0.99788755478793045</v>
      </c>
      <c r="C741" s="7">
        <f>Yard!$Q$105</f>
        <v>-0.11273631499057975</v>
      </c>
      <c r="D741" s="7">
        <f>Yard!$Q$125</f>
        <v>-1.4576216300738508E-2</v>
      </c>
      <c r="E741" s="9"/>
      <c r="F741" s="7">
        <f>Reactive!$Q$78</f>
        <v>3.3951482546717066E-2</v>
      </c>
      <c r="G741" s="6">
        <f t="shared" si="55"/>
        <v>-0.1264976556123828</v>
      </c>
      <c r="H741" s="17">
        <f>0.01*Input!$F$58*(E741*$E$722)+10*(B741*$B$722+C741*$C$722+D741*$D$722+F741*$F$722)</f>
        <v>-2397.4821055237189</v>
      </c>
      <c r="I741" s="6">
        <f t="shared" si="56"/>
        <v>-0.12649765561238283</v>
      </c>
      <c r="J741" s="35">
        <f t="shared" si="57"/>
        <v>-217.95291868397445</v>
      </c>
      <c r="K741" s="10"/>
    </row>
    <row r="742" spans="1:11" x14ac:dyDescent="0.25">
      <c r="A742" s="11" t="s">
        <v>1671</v>
      </c>
      <c r="B742" s="7">
        <f>Yard!$R$80</f>
        <v>-0.35203327621271452</v>
      </c>
      <c r="C742" s="7">
        <f>Yard!$R$105</f>
        <v>-3.977094826352108E-2</v>
      </c>
      <c r="D742" s="7">
        <f>Yard!$R$125</f>
        <v>-5.1421757436634725E-3</v>
      </c>
      <c r="E742" s="9"/>
      <c r="F742" s="7">
        <f>Reactive!$R$78</f>
        <v>1.1977353135483924E-2</v>
      </c>
      <c r="G742" s="6">
        <f t="shared" si="55"/>
        <v>-4.4625653386286129E-2</v>
      </c>
      <c r="H742" s="17">
        <f>0.01*Input!$F$58*(E742*$E$722)+10*(B742*$B$722+C742*$C$722+D742*$D$722+F742*$F$722)</f>
        <v>-845.78014448555382</v>
      </c>
      <c r="I742" s="6">
        <f t="shared" si="56"/>
        <v>-4.4625653386286136E-2</v>
      </c>
      <c r="J742" s="35">
        <f t="shared" si="57"/>
        <v>-76.889104044141263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2.568735300713185E-2</v>
      </c>
      <c r="G743" s="6">
        <f t="shared" si="55"/>
        <v>4.2015365925320117E-4</v>
      </c>
      <c r="H743" s="17">
        <f>0.01*Input!$F$58*(E743*$E$722)+10*(B743*$B$722+C743*$C$722+D743*$D$722+F743*$F$722)</f>
        <v>7.9630794322108738</v>
      </c>
      <c r="I743" s="6">
        <f t="shared" si="56"/>
        <v>4.2015365925320122E-4</v>
      </c>
      <c r="J743" s="35">
        <f t="shared" si="57"/>
        <v>0.72391631201917039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-2.684332654521171E-4</v>
      </c>
      <c r="C747" s="7">
        <f>Adjust!$C$94</f>
        <v>4.6562542154959807E-4</v>
      </c>
      <c r="D747" s="7">
        <f>Adjust!$D$94</f>
        <v>-4.1924911516628971E-4</v>
      </c>
      <c r="E747" s="36">
        <f>Adjust!$E$94</f>
        <v>0</v>
      </c>
      <c r="F747" s="7">
        <f>Adjust!$G$94</f>
        <v>-1.6024591506946795E-4</v>
      </c>
      <c r="G747" s="6">
        <f t="shared" si="55"/>
        <v>-6.649316458808671E-6</v>
      </c>
      <c r="H747" s="17">
        <f>0.01*Input!$F$58*(E747*$E$722)+10*(B747*$B$722+C747*$C$722+D747*$D$722+F747*$F$722)</f>
        <v>-0.12602302506543539</v>
      </c>
      <c r="I747" s="6">
        <f t="shared" si="56"/>
        <v>-6.649316458808671E-6</v>
      </c>
      <c r="J747" s="35">
        <f t="shared" si="57"/>
        <v>-1.1456638642312307E-2</v>
      </c>
      <c r="K747" s="10"/>
    </row>
    <row r="749" spans="1:11" x14ac:dyDescent="0.25">
      <c r="A749" s="11" t="s">
        <v>1677</v>
      </c>
      <c r="B749" s="6">
        <f>SUM($B$725:$B$747)</f>
        <v>-6.5110000000000001</v>
      </c>
      <c r="C749" s="6">
        <f>SUM($C$725:$C$747)</f>
        <v>-0.64400000000000002</v>
      </c>
      <c r="D749" s="6">
        <f>SUM($D$725:$D$747)</f>
        <v>-9.8000000000000004E-2</v>
      </c>
      <c r="E749" s="35">
        <f>SUM($E$725:$E$747)</f>
        <v>0</v>
      </c>
      <c r="F749" s="6">
        <f>SUM($F$725:$F$747)</f>
        <v>0.26500000000000001</v>
      </c>
      <c r="G749" s="6">
        <f>SUM(G$725:G$747)</f>
        <v>-0.78412870399018453</v>
      </c>
      <c r="H749" s="17">
        <f>SUM($H$725:$H$747)</f>
        <v>-14861.418001330505</v>
      </c>
      <c r="I749" s="6">
        <f>SUM($I$725:$I$747)</f>
        <v>-0.78412870399018453</v>
      </c>
      <c r="J749" s="35">
        <f>SUM($J$725:$J$747)</f>
        <v>-1351.0380001209551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37.670999999999999</v>
      </c>
      <c r="C754" s="33">
        <f>Loads!E$325</f>
        <v>1</v>
      </c>
      <c r="D754" s="33">
        <f>Loads!G$325</f>
        <v>0</v>
      </c>
      <c r="E754" s="33">
        <f>Multi!B$142</f>
        <v>37.670999999999999</v>
      </c>
      <c r="F754" s="6">
        <f>IF(C754,E754/C754,"")</f>
        <v>37.670999999999999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-0.20624605470825666</v>
      </c>
      <c r="C757" s="9"/>
      <c r="D757" s="7">
        <f>Reactive!$C$79</f>
        <v>5.386177137259486E-2</v>
      </c>
      <c r="E757" s="17">
        <f>0.01*Input!$F$58*(C757*$C$754)+10*(B757*$B$754+D757*$D$754)</f>
        <v>-77.694951269147367</v>
      </c>
      <c r="F757" s="6">
        <f t="shared" ref="F757:F779" si="58">IF($E$754&lt;&gt;0,0.1*E757/$E$754,"")</f>
        <v>-0.20624605470825669</v>
      </c>
      <c r="G757" s="35">
        <f t="shared" ref="G757:G779" si="59">IF($C$754&lt;&gt;0,E757/$C$754,"")</f>
        <v>-77.694951269147367</v>
      </c>
      <c r="H757" s="10"/>
    </row>
    <row r="758" spans="1:8" x14ac:dyDescent="0.25">
      <c r="A758" s="11" t="s">
        <v>457</v>
      </c>
      <c r="B758" s="7">
        <f>Yard!$D$46</f>
        <v>-1.9084123399834639E-2</v>
      </c>
      <c r="C758" s="9"/>
      <c r="D758" s="7">
        <f>Reactive!$D$79</f>
        <v>7.119822367111759E-3</v>
      </c>
      <c r="E758" s="17">
        <f>0.01*Input!$F$58*(C758*$C$754)+10*(B758*$B$754+D758*$D$754)</f>
        <v>-7.1891801259517063</v>
      </c>
      <c r="F758" s="6">
        <f t="shared" si="58"/>
        <v>-1.9084123399834639E-2</v>
      </c>
      <c r="G758" s="35">
        <f t="shared" si="59"/>
        <v>-7.1891801259517063</v>
      </c>
      <c r="H758" s="10"/>
    </row>
    <row r="759" spans="1:8" x14ac:dyDescent="0.25">
      <c r="A759" s="11" t="s">
        <v>458</v>
      </c>
      <c r="B759" s="7">
        <f>Yard!$E$46</f>
        <v>-6.6434700434076774E-2</v>
      </c>
      <c r="C759" s="9"/>
      <c r="D759" s="7">
        <f>Reactive!$E$79</f>
        <v>2.4785171222850504E-2</v>
      </c>
      <c r="E759" s="17">
        <f>0.01*Input!$F$58*(C759*$C$754)+10*(B759*$B$754+D759*$D$754)</f>
        <v>-25.026616000521059</v>
      </c>
      <c r="F759" s="6">
        <f t="shared" si="58"/>
        <v>-6.6434700434076774E-2</v>
      </c>
      <c r="G759" s="35">
        <f t="shared" si="59"/>
        <v>-25.026616000521059</v>
      </c>
      <c r="H759" s="10"/>
    </row>
    <row r="760" spans="1:8" x14ac:dyDescent="0.25">
      <c r="A760" s="11" t="s">
        <v>459</v>
      </c>
      <c r="B760" s="7">
        <f>Yard!$F$46</f>
        <v>-1.1484922265226755E-2</v>
      </c>
      <c r="C760" s="9"/>
      <c r="D760" s="7">
        <f>Reactive!$F$79</f>
        <v>4.2847452154501278E-3</v>
      </c>
      <c r="E760" s="17">
        <f>0.01*Input!$F$58*(C760*$C$754)+10*(B760*$B$754+D760*$D$754)</f>
        <v>-4.3264850665335706</v>
      </c>
      <c r="F760" s="6">
        <f t="shared" si="58"/>
        <v>-1.1484922265226755E-2</v>
      </c>
      <c r="G760" s="35">
        <f t="shared" si="59"/>
        <v>-4.3264850665335706</v>
      </c>
      <c r="H760" s="10"/>
    </row>
    <row r="761" spans="1:8" x14ac:dyDescent="0.25">
      <c r="A761" s="11" t="s">
        <v>460</v>
      </c>
      <c r="B761" s="7">
        <f>Yard!$G$46</f>
        <v>-3.6950948914830093E-3</v>
      </c>
      <c r="C761" s="9"/>
      <c r="D761" s="7">
        <f>Reactive!$G$79</f>
        <v>3.2166167821024751E-3</v>
      </c>
      <c r="E761" s="17">
        <f>0.01*Input!$F$58*(C761*$C$754)+10*(B761*$B$754+D761*$D$754)</f>
        <v>-1.3919791965705643</v>
      </c>
      <c r="F761" s="6">
        <f t="shared" si="58"/>
        <v>-3.6950948914830093E-3</v>
      </c>
      <c r="G761" s="35">
        <f t="shared" si="59"/>
        <v>-1.3919791965705643</v>
      </c>
      <c r="H761" s="10"/>
    </row>
    <row r="762" spans="1:8" x14ac:dyDescent="0.25">
      <c r="A762" s="11" t="s">
        <v>461</v>
      </c>
      <c r="B762" s="7">
        <f>Yard!$H$46</f>
        <v>-6.5061049196826523E-2</v>
      </c>
      <c r="C762" s="9"/>
      <c r="D762" s="7">
        <f>Reactive!$H$79</f>
        <v>1.6990886744755414E-2</v>
      </c>
      <c r="E762" s="17">
        <f>0.01*Input!$F$58*(C762*$C$754)+10*(B762*$B$754+D762*$D$754)</f>
        <v>-24.509147842936517</v>
      </c>
      <c r="F762" s="6">
        <f t="shared" si="58"/>
        <v>-6.5061049196826523E-2</v>
      </c>
      <c r="G762" s="35">
        <f t="shared" si="59"/>
        <v>-24.509147842936517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1.1988039128890801E-3</v>
      </c>
      <c r="E763" s="17">
        <f>0.01*Input!$F$58*(C763*$C$754)+10*(B763*$B$754+D763*$D$754)</f>
        <v>0</v>
      </c>
      <c r="F763" s="6">
        <f t="shared" si="58"/>
        <v>0</v>
      </c>
      <c r="G763" s="35">
        <f t="shared" si="59"/>
        <v>0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-7.2961329907490005E-2</v>
      </c>
      <c r="C767" s="9"/>
      <c r="D767" s="7">
        <f>Reactive!$K$79</f>
        <v>1.9054068578798232E-2</v>
      </c>
      <c r="E767" s="17">
        <f>0.01*Input!$F$58*(C767*$C$754)+10*(B767*$B$754+D767*$D$754)</f>
        <v>-27.48526258945056</v>
      </c>
      <c r="F767" s="6">
        <f t="shared" si="58"/>
        <v>-7.2961329907490005E-2</v>
      </c>
      <c r="G767" s="35">
        <f t="shared" si="59"/>
        <v>-27.48526258945056</v>
      </c>
      <c r="H767" s="10"/>
    </row>
    <row r="768" spans="1:8" x14ac:dyDescent="0.25">
      <c r="A768" s="11" t="s">
        <v>1665</v>
      </c>
      <c r="B768" s="7">
        <f>Yard!$L$46</f>
        <v>-0.10103695431787336</v>
      </c>
      <c r="C768" s="9"/>
      <c r="D768" s="7">
        <f>Reactive!$L$79</f>
        <v>2.6386101500707863E-2</v>
      </c>
      <c r="E768" s="17">
        <f>0.01*Input!$F$58*(C768*$C$754)+10*(B768*$B$754+D768*$D$754)</f>
        <v>-38.061631061086075</v>
      </c>
      <c r="F768" s="6">
        <f t="shared" si="58"/>
        <v>-0.10103695431787338</v>
      </c>
      <c r="G768" s="35">
        <f t="shared" si="59"/>
        <v>-38.061631061086075</v>
      </c>
      <c r="H768" s="10"/>
    </row>
    <row r="769" spans="1:8" x14ac:dyDescent="0.25">
      <c r="A769" s="11" t="s">
        <v>1666</v>
      </c>
      <c r="B769" s="7">
        <f>Yard!$M$46</f>
        <v>-9.3490355821509875E-3</v>
      </c>
      <c r="C769" s="9"/>
      <c r="D769" s="7">
        <f>Reactive!$M$79</f>
        <v>3.487897832881288E-3</v>
      </c>
      <c r="E769" s="17">
        <f>0.01*Input!$F$58*(C769*$C$754)+10*(B769*$B$754+D769*$D$754)</f>
        <v>-3.521875194152098</v>
      </c>
      <c r="F769" s="6">
        <f t="shared" si="58"/>
        <v>-9.3490355821509875E-3</v>
      </c>
      <c r="G769" s="35">
        <f t="shared" si="59"/>
        <v>-3.521875194152098</v>
      </c>
      <c r="H769" s="10"/>
    </row>
    <row r="770" spans="1:8" x14ac:dyDescent="0.25">
      <c r="A770" s="11" t="s">
        <v>1667</v>
      </c>
      <c r="B770" s="7">
        <f>Yard!$N$46</f>
        <v>-3.254539730408091E-2</v>
      </c>
      <c r="C770" s="9"/>
      <c r="D770" s="7">
        <f>Reactive!$N$79</f>
        <v>1.2141896319646614E-2</v>
      </c>
      <c r="E770" s="17">
        <f>0.01*Input!$F$58*(C770*$C$754)+10*(B770*$B$754+D770*$D$754)</f>
        <v>-12.260176618420321</v>
      </c>
      <c r="F770" s="6">
        <f t="shared" si="58"/>
        <v>-3.2545397304080917E-2</v>
      </c>
      <c r="G770" s="35">
        <f t="shared" si="59"/>
        <v>-12.260176618420321</v>
      </c>
      <c r="H770" s="10"/>
    </row>
    <row r="771" spans="1:8" x14ac:dyDescent="0.25">
      <c r="A771" s="11" t="s">
        <v>1668</v>
      </c>
      <c r="B771" s="7">
        <f>Yard!$O$46</f>
        <v>-2.250518814330732E-2</v>
      </c>
      <c r="C771" s="9"/>
      <c r="D771" s="7">
        <f>Reactive!$O$79</f>
        <v>8.3961384320207378E-3</v>
      </c>
      <c r="E771" s="17">
        <f>0.01*Input!$F$58*(C771*$C$754)+10*(B771*$B$754+D771*$D$754)</f>
        <v>-8.4779294254652999</v>
      </c>
      <c r="F771" s="6">
        <f t="shared" si="58"/>
        <v>-2.250518814330732E-2</v>
      </c>
      <c r="G771" s="35">
        <f t="shared" si="59"/>
        <v>-8.4779294254652999</v>
      </c>
      <c r="H771" s="10"/>
    </row>
    <row r="772" spans="1:8" x14ac:dyDescent="0.25">
      <c r="A772" s="11" t="s">
        <v>1669</v>
      </c>
      <c r="B772" s="7">
        <f>Yard!$P$46</f>
        <v>-7.2406938261986549E-3</v>
      </c>
      <c r="C772" s="9"/>
      <c r="D772" s="7">
        <f>Reactive!$P$79</f>
        <v>6.3030958498791973E-3</v>
      </c>
      <c r="E772" s="17">
        <f>0.01*Input!$F$58*(C772*$C$754)+10*(B772*$B$754+D772*$D$754)</f>
        <v>-2.7276417712672951</v>
      </c>
      <c r="F772" s="6">
        <f t="shared" si="58"/>
        <v>-7.2406938261986549E-3</v>
      </c>
      <c r="G772" s="35">
        <f t="shared" si="59"/>
        <v>-2.7276417712672951</v>
      </c>
      <c r="H772" s="10"/>
    </row>
    <row r="773" spans="1:8" x14ac:dyDescent="0.25">
      <c r="A773" s="11" t="s">
        <v>1670</v>
      </c>
      <c r="B773" s="7">
        <f>Yard!$Q$46</f>
        <v>-0.12748986185207281</v>
      </c>
      <c r="C773" s="9"/>
      <c r="D773" s="7">
        <f>Reactive!$Q$79</f>
        <v>3.3294357078070928E-2</v>
      </c>
      <c r="E773" s="17">
        <f>0.01*Input!$F$58*(C773*$C$754)+10*(B773*$B$754+D773*$D$754)</f>
        <v>-48.026705858294349</v>
      </c>
      <c r="F773" s="6">
        <f t="shared" si="58"/>
        <v>-0.12748986185207284</v>
      </c>
      <c r="G773" s="35">
        <f t="shared" si="59"/>
        <v>-48.026705858294349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1.1745533397377784E-2</v>
      </c>
      <c r="E774" s="17">
        <f>0.01*Input!$F$58*(C774*$C$754)+10*(B774*$B$754+D774*$D$754)</f>
        <v>0</v>
      </c>
      <c r="F774" s="6">
        <f t="shared" si="58"/>
        <v>0</v>
      </c>
      <c r="G774" s="35">
        <f t="shared" si="59"/>
        <v>0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1.3440582887824792E-4</v>
      </c>
      <c r="C779" s="36">
        <f>Adjust!$E$95</f>
        <v>0</v>
      </c>
      <c r="D779" s="7">
        <f>Adjust!$G$95</f>
        <v>-2.6690660713682424E-4</v>
      </c>
      <c r="E779" s="17">
        <f>0.01*Input!$F$58*(C779*$C$754)+10*(B779*$B$754+D779*$D$754)</f>
        <v>5.0632019796724777E-2</v>
      </c>
      <c r="F779" s="6">
        <f t="shared" si="58"/>
        <v>1.3440582887824795E-4</v>
      </c>
      <c r="G779" s="35">
        <f t="shared" si="59"/>
        <v>5.0632019796724777E-2</v>
      </c>
      <c r="H779" s="10"/>
    </row>
    <row r="781" spans="1:8" x14ac:dyDescent="0.25">
      <c r="A781" s="11" t="s">
        <v>1677</v>
      </c>
      <c r="B781" s="6">
        <f>SUM($B$757:$B$779)</f>
        <v>-0.745</v>
      </c>
      <c r="C781" s="35">
        <f>SUM($C$757:$C$779)</f>
        <v>0</v>
      </c>
      <c r="D781" s="6">
        <f>SUM($D$757:$D$779)</f>
        <v>0.23200000000000001</v>
      </c>
      <c r="E781" s="17">
        <f>SUM($E$757:$E$779)</f>
        <v>-280.64895000000007</v>
      </c>
      <c r="F781" s="6">
        <f>SUM($F$757:$F$779)</f>
        <v>-0.745</v>
      </c>
      <c r="G781" s="35">
        <f>SUM($G$757:$G$779)</f>
        <v>-280.64895000000007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0</v>
      </c>
      <c r="C786" s="33">
        <f>Loads!C$326</f>
        <v>0</v>
      </c>
      <c r="D786" s="33">
        <f>Loads!D$326</f>
        <v>0</v>
      </c>
      <c r="E786" s="33">
        <f>Loads!E$326</f>
        <v>0</v>
      </c>
      <c r="F786" s="33">
        <f>Loads!G$326</f>
        <v>0</v>
      </c>
      <c r="G786" s="33">
        <f>Multi!B$143</f>
        <v>0</v>
      </c>
      <c r="H786" s="6" t="str">
        <f>IF(E786,G786/E786,"")</f>
        <v/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-1.7196970390679718</v>
      </c>
      <c r="C789" s="7">
        <f>Yard!$C$106</f>
        <v>-0.14557533161280323</v>
      </c>
      <c r="D789" s="7">
        <f>Yard!$C$126</f>
        <v>-3.1354261511296146E-2</v>
      </c>
      <c r="E789" s="9"/>
      <c r="F789" s="7">
        <f>Reactive!$C$80</f>
        <v>5.386177137259486E-2</v>
      </c>
      <c r="G789" s="6">
        <f t="shared" ref="G789:G811" si="60">IF(G$786&lt;&gt;0,(($B789*B$786+$C789*C$786+$D789*D$786+$F789*F$786))/G$786,0)</f>
        <v>0</v>
      </c>
      <c r="H789" s="17">
        <f>0.01*Input!$F$58*(E789*$E$786)+10*(B789*$B$786+C789*$C$786+D789*$D$786+F789*$F$786)</f>
        <v>0</v>
      </c>
      <c r="I789" s="6" t="str">
        <f t="shared" ref="I789:I811" si="61">IF($G$786&lt;&gt;0,0.1*H789/$G$786,"")</f>
        <v/>
      </c>
      <c r="J789" s="35" t="str">
        <f t="shared" ref="J789:J811" si="62">IF($E$786&lt;&gt;0,H789/$E$786,"")</f>
        <v/>
      </c>
      <c r="K789" s="10"/>
    </row>
    <row r="790" spans="1:11" x14ac:dyDescent="0.25">
      <c r="A790" s="11" t="s">
        <v>457</v>
      </c>
      <c r="B790" s="7">
        <f>Yard!$D$81</f>
        <v>-0.15912503417496685</v>
      </c>
      <c r="C790" s="7">
        <f>Yard!$D$106</f>
        <v>-1.3470209630920837E-2</v>
      </c>
      <c r="D790" s="7">
        <f>Yard!$D$126</f>
        <v>-2.9012365673548408E-3</v>
      </c>
      <c r="E790" s="9"/>
      <c r="F790" s="7">
        <f>Reactive!$D$80</f>
        <v>7.119822367111759E-3</v>
      </c>
      <c r="G790" s="6">
        <f t="shared" si="60"/>
        <v>0</v>
      </c>
      <c r="H790" s="17">
        <f>0.01*Input!$F$58*(E790*$E$786)+10*(B790*$B$786+C790*$C$786+D790*$D$786+F790*$F$786)</f>
        <v>0</v>
      </c>
      <c r="I790" s="6" t="str">
        <f t="shared" si="61"/>
        <v/>
      </c>
      <c r="J790" s="35" t="str">
        <f t="shared" si="62"/>
        <v/>
      </c>
      <c r="K790" s="10"/>
    </row>
    <row r="791" spans="1:11" x14ac:dyDescent="0.25">
      <c r="A791" s="11" t="s">
        <v>458</v>
      </c>
      <c r="B791" s="7">
        <f>Yard!$E$81</f>
        <v>-0.50993265789724396</v>
      </c>
      <c r="C791" s="7">
        <f>Yard!$E$106</f>
        <v>-5.7609625923137696E-2</v>
      </c>
      <c r="D791" s="7">
        <f>Yard!$E$126</f>
        <v>-7.4486235294319771E-3</v>
      </c>
      <c r="E791" s="9"/>
      <c r="F791" s="7">
        <f>Reactive!$E$80</f>
        <v>2.4785171222850504E-2</v>
      </c>
      <c r="G791" s="6">
        <f t="shared" si="60"/>
        <v>0</v>
      </c>
      <c r="H791" s="17">
        <f>0.01*Input!$F$58*(E791*$E$786)+10*(B791*$B$786+C791*$C$786+D791*$D$786+F791*$F$786)</f>
        <v>0</v>
      </c>
      <c r="I791" s="6" t="str">
        <f t="shared" si="61"/>
        <v/>
      </c>
      <c r="J791" s="35" t="str">
        <f t="shared" si="62"/>
        <v/>
      </c>
      <c r="K791" s="10"/>
    </row>
    <row r="792" spans="1:11" x14ac:dyDescent="0.25">
      <c r="A792" s="11" t="s">
        <v>459</v>
      </c>
      <c r="B792" s="7">
        <f>Yard!$F$81</f>
        <v>-8.8154788057812683E-2</v>
      </c>
      <c r="C792" s="7">
        <f>Yard!$F$106</f>
        <v>-9.9592843970535607E-3</v>
      </c>
      <c r="D792" s="7">
        <f>Yard!$F$126</f>
        <v>-1.2876834193503053E-3</v>
      </c>
      <c r="E792" s="9"/>
      <c r="F792" s="7">
        <f>Reactive!$F$80</f>
        <v>4.2847452154501278E-3</v>
      </c>
      <c r="G792" s="6">
        <f t="shared" si="60"/>
        <v>0</v>
      </c>
      <c r="H792" s="17">
        <f>0.01*Input!$F$58*(E792*$E$786)+10*(B792*$B$786+C792*$C$786+D792*$D$786+F792*$F$786)</f>
        <v>0</v>
      </c>
      <c r="I792" s="6" t="str">
        <f t="shared" si="61"/>
        <v/>
      </c>
      <c r="J792" s="35" t="str">
        <f t="shared" si="62"/>
        <v/>
      </c>
      <c r="K792" s="10"/>
    </row>
    <row r="793" spans="1:11" x14ac:dyDescent="0.25">
      <c r="A793" s="11" t="s">
        <v>460</v>
      </c>
      <c r="B793" s="7">
        <f>Yard!$G$81</f>
        <v>-3.0810013568245632E-2</v>
      </c>
      <c r="C793" s="7">
        <f>Yard!$G$106</f>
        <v>-2.6081209889290539E-3</v>
      </c>
      <c r="D793" s="7">
        <f>Yard!$G$126</f>
        <v>-5.6174151646438551E-4</v>
      </c>
      <c r="E793" s="9"/>
      <c r="F793" s="7">
        <f>Reactive!$G$80</f>
        <v>3.2166167821024751E-3</v>
      </c>
      <c r="G793" s="6">
        <f t="shared" si="60"/>
        <v>0</v>
      </c>
      <c r="H793" s="17">
        <f>0.01*Input!$F$58*(E793*$E$786)+10*(B793*$B$786+C793*$C$786+D793*$D$786+F793*$F$786)</f>
        <v>0</v>
      </c>
      <c r="I793" s="6" t="str">
        <f t="shared" si="61"/>
        <v/>
      </c>
      <c r="J793" s="35" t="str">
        <f t="shared" si="62"/>
        <v/>
      </c>
      <c r="K793" s="10"/>
    </row>
    <row r="794" spans="1:11" x14ac:dyDescent="0.25">
      <c r="A794" s="11" t="s">
        <v>461</v>
      </c>
      <c r="B794" s="7">
        <f>Yard!$H$81</f>
        <v>-0.49938892665652079</v>
      </c>
      <c r="C794" s="7">
        <f>Yard!$H$106</f>
        <v>-5.6418448219170018E-2</v>
      </c>
      <c r="D794" s="7">
        <f>Yard!$H$126</f>
        <v>-7.2946104781174961E-3</v>
      </c>
      <c r="E794" s="9"/>
      <c r="F794" s="7">
        <f>Reactive!$H$80</f>
        <v>1.6990886744755414E-2</v>
      </c>
      <c r="G794" s="6">
        <f t="shared" si="60"/>
        <v>0</v>
      </c>
      <c r="H794" s="17">
        <f>0.01*Input!$F$58*(E794*$E$786)+10*(B794*$B$786+C794*$C$786+D794*$D$786+F794*$F$786)</f>
        <v>0</v>
      </c>
      <c r="I794" s="6" t="str">
        <f t="shared" si="61"/>
        <v/>
      </c>
      <c r="J794" s="35" t="str">
        <f t="shared" si="62"/>
        <v/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1.1988039128890801E-3</v>
      </c>
      <c r="G795" s="6">
        <f t="shared" si="60"/>
        <v>0</v>
      </c>
      <c r="H795" s="17">
        <f>0.01*Input!$F$58*(E795*$E$786)+10*(B795*$B$786+C795*$C$786+D795*$D$786+F795*$F$786)</f>
        <v>0</v>
      </c>
      <c r="I795" s="6" t="str">
        <f t="shared" si="61"/>
        <v/>
      </c>
      <c r="J795" s="35" t="str">
        <f t="shared" si="62"/>
        <v/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 t="str">
        <f t="shared" si="61"/>
        <v/>
      </c>
      <c r="J796" s="35" t="str">
        <f t="shared" si="62"/>
        <v/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 t="str">
        <f t="shared" si="61"/>
        <v/>
      </c>
      <c r="J797" s="35" t="str">
        <f t="shared" si="62"/>
        <v/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 t="str">
        <f t="shared" si="61"/>
        <v/>
      </c>
      <c r="J798" s="35" t="str">
        <f t="shared" si="62"/>
        <v/>
      </c>
      <c r="K798" s="10"/>
    </row>
    <row r="799" spans="1:11" x14ac:dyDescent="0.25">
      <c r="A799" s="11" t="s">
        <v>1664</v>
      </c>
      <c r="B799" s="7">
        <f>Yard!$K$81</f>
        <v>-0.61524801304054721</v>
      </c>
      <c r="C799" s="7">
        <f>Yard!$K$106</f>
        <v>-6.2052336466465359E-2</v>
      </c>
      <c r="D799" s="7">
        <f>Yard!$K$126</f>
        <v>-9.3824112822571133E-4</v>
      </c>
      <c r="E799" s="9"/>
      <c r="F799" s="7">
        <f>Reactive!$K$80</f>
        <v>1.9054068578798232E-2</v>
      </c>
      <c r="G799" s="6">
        <f t="shared" si="60"/>
        <v>0</v>
      </c>
      <c r="H799" s="17">
        <f>0.01*Input!$F$58*(E799*$E$786)+10*(B799*$B$786+C799*$C$786+D799*$D$786+F799*$F$786)</f>
        <v>0</v>
      </c>
      <c r="I799" s="6" t="str">
        <f t="shared" si="61"/>
        <v/>
      </c>
      <c r="J799" s="35" t="str">
        <f t="shared" si="62"/>
        <v/>
      </c>
      <c r="K799" s="10"/>
    </row>
    <row r="800" spans="1:11" x14ac:dyDescent="0.25">
      <c r="A800" s="11" t="s">
        <v>1665</v>
      </c>
      <c r="B800" s="7">
        <f>Yard!$L$81</f>
        <v>-0.84245466621251652</v>
      </c>
      <c r="C800" s="7">
        <f>Yard!$L$106</f>
        <v>-7.1315246009325192E-2</v>
      </c>
      <c r="D800" s="7">
        <f>Yard!$L$126</f>
        <v>-1.535999848563727E-2</v>
      </c>
      <c r="E800" s="9"/>
      <c r="F800" s="7">
        <f>Reactive!$L$80</f>
        <v>2.6386101500707863E-2</v>
      </c>
      <c r="G800" s="6">
        <f t="shared" si="60"/>
        <v>0</v>
      </c>
      <c r="H800" s="17">
        <f>0.01*Input!$F$58*(E800*$E$786)+10*(B800*$B$786+C800*$C$786+D800*$D$786+F800*$F$786)</f>
        <v>0</v>
      </c>
      <c r="I800" s="6" t="str">
        <f t="shared" si="61"/>
        <v/>
      </c>
      <c r="J800" s="35" t="str">
        <f t="shared" si="62"/>
        <v/>
      </c>
      <c r="K800" s="10"/>
    </row>
    <row r="801" spans="1:11" x14ac:dyDescent="0.25">
      <c r="A801" s="11" t="s">
        <v>1666</v>
      </c>
      <c r="B801" s="7">
        <f>Yard!$M$81</f>
        <v>-7.7953049000178201E-2</v>
      </c>
      <c r="C801" s="7">
        <f>Yard!$M$106</f>
        <v>-6.5988605554501397E-3</v>
      </c>
      <c r="D801" s="7">
        <f>Yard!$M$126</f>
        <v>-1.4212737641736807E-3</v>
      </c>
      <c r="E801" s="9"/>
      <c r="F801" s="7">
        <f>Reactive!$M$80</f>
        <v>3.487897832881288E-3</v>
      </c>
      <c r="G801" s="6">
        <f t="shared" si="60"/>
        <v>0</v>
      </c>
      <c r="H801" s="17">
        <f>0.01*Input!$F$58*(E801*$E$786)+10*(B801*$B$786+C801*$C$786+D801*$D$786+F801*$F$786)</f>
        <v>0</v>
      </c>
      <c r="I801" s="6" t="str">
        <f t="shared" si="61"/>
        <v/>
      </c>
      <c r="J801" s="35" t="str">
        <f t="shared" si="62"/>
        <v/>
      </c>
      <c r="K801" s="10"/>
    </row>
    <row r="802" spans="1:11" x14ac:dyDescent="0.25">
      <c r="A802" s="11" t="s">
        <v>1667</v>
      </c>
      <c r="B802" s="7">
        <f>Yard!$N$81</f>
        <v>-0.24980862171659773</v>
      </c>
      <c r="C802" s="7">
        <f>Yard!$N$106</f>
        <v>-2.8222121149902496E-2</v>
      </c>
      <c r="D802" s="7">
        <f>Yard!$N$126</f>
        <v>-3.6489727589641371E-3</v>
      </c>
      <c r="E802" s="9"/>
      <c r="F802" s="7">
        <f>Reactive!$N$80</f>
        <v>1.2141896319646614E-2</v>
      </c>
      <c r="G802" s="6">
        <f t="shared" si="60"/>
        <v>0</v>
      </c>
      <c r="H802" s="17">
        <f>0.01*Input!$F$58*(E802*$E$786)+10*(B802*$B$786+C802*$C$786+D802*$D$786+F802*$F$786)</f>
        <v>0</v>
      </c>
      <c r="I802" s="6" t="str">
        <f t="shared" si="61"/>
        <v/>
      </c>
      <c r="J802" s="35" t="str">
        <f t="shared" si="62"/>
        <v/>
      </c>
      <c r="K802" s="10"/>
    </row>
    <row r="803" spans="1:11" x14ac:dyDescent="0.25">
      <c r="A803" s="11" t="s">
        <v>1668</v>
      </c>
      <c r="B803" s="7">
        <f>Yard!$O$81</f>
        <v>-0.17274301428937755</v>
      </c>
      <c r="C803" s="7">
        <f>Yard!$O$106</f>
        <v>-1.9515636584412712E-2</v>
      </c>
      <c r="D803" s="7">
        <f>Yard!$O$126</f>
        <v>-2.5232698099523225E-3</v>
      </c>
      <c r="E803" s="9"/>
      <c r="F803" s="7">
        <f>Reactive!$O$80</f>
        <v>8.3961384320207378E-3</v>
      </c>
      <c r="G803" s="6">
        <f t="shared" si="60"/>
        <v>0</v>
      </c>
      <c r="H803" s="17">
        <f>0.01*Input!$F$58*(E803*$E$786)+10*(B803*$B$786+C803*$C$786+D803*$D$786+F803*$F$786)</f>
        <v>0</v>
      </c>
      <c r="I803" s="6" t="str">
        <f t="shared" si="61"/>
        <v/>
      </c>
      <c r="J803" s="35" t="str">
        <f t="shared" si="62"/>
        <v/>
      </c>
      <c r="K803" s="10"/>
    </row>
    <row r="804" spans="1:11" x14ac:dyDescent="0.25">
      <c r="A804" s="11" t="s">
        <v>1669</v>
      </c>
      <c r="B804" s="7">
        <f>Yard!$P$81</f>
        <v>-6.0373517211396562E-2</v>
      </c>
      <c r="C804" s="7">
        <f>Yard!$P$106</f>
        <v>-5.1107227546566417E-3</v>
      </c>
      <c r="D804" s="7">
        <f>Yard!$P$126</f>
        <v>-1.1007561238977315E-3</v>
      </c>
      <c r="E804" s="9"/>
      <c r="F804" s="7">
        <f>Reactive!$P$80</f>
        <v>6.3030958498791973E-3</v>
      </c>
      <c r="G804" s="6">
        <f t="shared" si="60"/>
        <v>0</v>
      </c>
      <c r="H804" s="17">
        <f>0.01*Input!$F$58*(E804*$E$786)+10*(B804*$B$786+C804*$C$786+D804*$D$786+F804*$F$786)</f>
        <v>0</v>
      </c>
      <c r="I804" s="6" t="str">
        <f t="shared" si="61"/>
        <v/>
      </c>
      <c r="J804" s="35" t="str">
        <f t="shared" si="62"/>
        <v/>
      </c>
      <c r="K804" s="10"/>
    </row>
    <row r="805" spans="1:11" x14ac:dyDescent="0.25">
      <c r="A805" s="11" t="s">
        <v>1670</v>
      </c>
      <c r="B805" s="7">
        <f>Yard!$Q$81</f>
        <v>-0.97857360211461564</v>
      </c>
      <c r="C805" s="7">
        <f>Yard!$Q$106</f>
        <v>-0.11055432179721368</v>
      </c>
      <c r="D805" s="7">
        <f>Yard!$Q$126</f>
        <v>-1.429409598524034E-2</v>
      </c>
      <c r="E805" s="9"/>
      <c r="F805" s="7">
        <f>Reactive!$Q$80</f>
        <v>3.3294357078070928E-2</v>
      </c>
      <c r="G805" s="6">
        <f t="shared" si="60"/>
        <v>0</v>
      </c>
      <c r="H805" s="17">
        <f>0.01*Input!$F$58*(E805*$E$786)+10*(B805*$B$786+C805*$C$786+D805*$D$786+F805*$F$786)</f>
        <v>0</v>
      </c>
      <c r="I805" s="6" t="str">
        <f t="shared" si="61"/>
        <v/>
      </c>
      <c r="J805" s="35" t="str">
        <f t="shared" si="62"/>
        <v/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1.1745533397377784E-2</v>
      </c>
      <c r="G806" s="6">
        <f t="shared" si="60"/>
        <v>0</v>
      </c>
      <c r="H806" s="17">
        <f>0.01*Input!$F$58*(E806*$E$786)+10*(B806*$B$786+C806*$C$786+D806*$D$786+F806*$F$786)</f>
        <v>0</v>
      </c>
      <c r="I806" s="6" t="str">
        <f t="shared" si="61"/>
        <v/>
      </c>
      <c r="J806" s="35" t="str">
        <f t="shared" si="62"/>
        <v/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 t="str">
        <f t="shared" si="61"/>
        <v/>
      </c>
      <c r="J807" s="35" t="str">
        <f t="shared" si="62"/>
        <v/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 t="str">
        <f t="shared" si="61"/>
        <v/>
      </c>
      <c r="J808" s="35" t="str">
        <f t="shared" si="62"/>
        <v/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 t="str">
        <f t="shared" si="61"/>
        <v/>
      </c>
      <c r="J809" s="35" t="str">
        <f t="shared" si="62"/>
        <v/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 t="str">
        <f t="shared" si="61"/>
        <v/>
      </c>
      <c r="J810" s="35" t="str">
        <f t="shared" si="62"/>
        <v/>
      </c>
      <c r="K810" s="10"/>
    </row>
    <row r="811" spans="1:11" x14ac:dyDescent="0.25">
      <c r="A811" s="11" t="s">
        <v>1676</v>
      </c>
      <c r="B811" s="7">
        <f>Adjust!$B$96</f>
        <v>2.629430079919004E-4</v>
      </c>
      <c r="C811" s="7">
        <f>Adjust!$C$96</f>
        <v>1.0266089440547077E-5</v>
      </c>
      <c r="D811" s="7">
        <f>Adjust!$D$96</f>
        <v>1.3476507810634974E-4</v>
      </c>
      <c r="E811" s="36">
        <f>Adjust!$E$96</f>
        <v>0</v>
      </c>
      <c r="F811" s="7">
        <f>Adjust!$G$96</f>
        <v>-2.6690660713682424E-4</v>
      </c>
      <c r="G811" s="6">
        <f t="shared" si="60"/>
        <v>0</v>
      </c>
      <c r="H811" s="17">
        <f>0.01*Input!$F$58*(E811*$E$786)+10*(B811*$B$786+C811*$C$786+D811*$D$786+F811*$F$786)</f>
        <v>0</v>
      </c>
      <c r="I811" s="6" t="str">
        <f t="shared" si="61"/>
        <v/>
      </c>
      <c r="J811" s="35" t="str">
        <f t="shared" si="62"/>
        <v/>
      </c>
      <c r="K811" s="10"/>
    </row>
    <row r="813" spans="1:11" x14ac:dyDescent="0.25">
      <c r="A813" s="11" t="s">
        <v>1677</v>
      </c>
      <c r="B813" s="6">
        <f>SUM($B$789:$B$811)</f>
        <v>-6.0039999999999996</v>
      </c>
      <c r="C813" s="6">
        <f>SUM($C$789:$C$811)</f>
        <v>-0.58899999999999997</v>
      </c>
      <c r="D813" s="6">
        <f>SUM($D$789:$D$811)</f>
        <v>-0.09</v>
      </c>
      <c r="E813" s="35">
        <f>SUM($E$789:$E$811)</f>
        <v>0</v>
      </c>
      <c r="F813" s="6">
        <f>SUM($F$789:$F$811)</f>
        <v>0.23200000000000001</v>
      </c>
      <c r="G813" s="6">
        <f>SUM(G$789:G$811)</f>
        <v>0</v>
      </c>
      <c r="H813" s="17">
        <f>SUM($H$789:$H$811)</f>
        <v>0</v>
      </c>
      <c r="I813" s="6">
        <f>SUM($I$789:$I$811)</f>
        <v>0</v>
      </c>
      <c r="J813" s="35">
        <f>SUM($J$789:$J$811)</f>
        <v>0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44577.689286771631</v>
      </c>
      <c r="C818" s="33">
        <f>Loads!E$327</f>
        <v>27</v>
      </c>
      <c r="D818" s="33">
        <f>Loads!G$327</f>
        <v>859</v>
      </c>
      <c r="E818" s="33">
        <f>Multi!B$144</f>
        <v>44577.689286771631</v>
      </c>
      <c r="F818" s="6">
        <f>IF(C818,E818/C818,"")</f>
        <v>1651.02552913969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-0.20234986514092962</v>
      </c>
      <c r="C821" s="9"/>
      <c r="D821" s="7">
        <f>Reactive!$C$81</f>
        <v>5.2844269864522342E-2</v>
      </c>
      <c r="E821" s="17">
        <f>0.01*Input!$F$58*(C821*$C$818)+10*(B821*$B$818+D821*$D$818)</f>
        <v>-89748.961876588757</v>
      </c>
      <c r="F821" s="6">
        <f t="shared" ref="F821:F843" si="63">IF($E$818&lt;&gt;0,0.1*E821/$E$818,"")</f>
        <v>-0.20133157037195656</v>
      </c>
      <c r="G821" s="35">
        <f t="shared" ref="G821:G843" si="64">IF($C$818&lt;&gt;0,E821/$C$818,"")</f>
        <v>-3324.0356250588429</v>
      </c>
      <c r="H821" s="10"/>
    </row>
    <row r="822" spans="1:8" x14ac:dyDescent="0.25">
      <c r="A822" s="11" t="s">
        <v>457</v>
      </c>
      <c r="B822" s="7">
        <f>Yard!$D$48</f>
        <v>-1.1983107619300678E-2</v>
      </c>
      <c r="C822" s="9"/>
      <c r="D822" s="7">
        <f>Reactive!$D$81</f>
        <v>4.4706060565581759E-3</v>
      </c>
      <c r="E822" s="17">
        <f>0.01*Input!$F$58*(C822*$C$818)+10*(B822*$B$818+D822*$D$818)</f>
        <v>-5303.3899754054783</v>
      </c>
      <c r="F822" s="6">
        <f t="shared" si="63"/>
        <v>-1.1896960251322971E-2</v>
      </c>
      <c r="G822" s="35">
        <f t="shared" si="64"/>
        <v>-196.42185094094364</v>
      </c>
      <c r="H822" s="10"/>
    </row>
    <row r="823" spans="1:8" x14ac:dyDescent="0.25">
      <c r="A823" s="11" t="s">
        <v>458</v>
      </c>
      <c r="B823" s="7">
        <f>Yard!$E$48</f>
        <v>-4.1714997764290385E-2</v>
      </c>
      <c r="C823" s="9"/>
      <c r="D823" s="7">
        <f>Reactive!$E$81</f>
        <v>1.5562851271899934E-2</v>
      </c>
      <c r="E823" s="17">
        <f>0.01*Input!$F$58*(C823*$C$818)+10*(B823*$B$818+D823*$D$818)</f>
        <v>-18461.897196923481</v>
      </c>
      <c r="F823" s="6">
        <f t="shared" si="63"/>
        <v>-4.1415105835021435E-2</v>
      </c>
      <c r="G823" s="35">
        <f t="shared" si="64"/>
        <v>-683.77397025642517</v>
      </c>
      <c r="H823" s="10"/>
    </row>
    <row r="824" spans="1:8" x14ac:dyDescent="0.25">
      <c r="A824" s="11" t="s">
        <v>459</v>
      </c>
      <c r="B824" s="7">
        <f>Yard!$F$48</f>
        <v>-4.056465908798189E-3</v>
      </c>
      <c r="C824" s="9"/>
      <c r="D824" s="7">
        <f>Reactive!$F$81</f>
        <v>1.5133687884840408E-3</v>
      </c>
      <c r="E824" s="17">
        <f>0.01*Input!$F$58*(C824*$C$818)+10*(B824*$B$818+D824*$D$818)</f>
        <v>-1795.2789309547959</v>
      </c>
      <c r="F824" s="6">
        <f t="shared" si="63"/>
        <v>-4.0273037020955296E-3</v>
      </c>
      <c r="G824" s="35">
        <f t="shared" si="64"/>
        <v>-66.491812257585039</v>
      </c>
      <c r="H824" s="10"/>
    </row>
    <row r="825" spans="1:8" x14ac:dyDescent="0.25">
      <c r="A825" s="11" t="s">
        <v>460</v>
      </c>
      <c r="B825" s="7">
        <f>Yard!$G$48</f>
        <v>-1.3051047374049623E-3</v>
      </c>
      <c r="C825" s="9"/>
      <c r="D825" s="7">
        <f>Reactive!$G$81</f>
        <v>1.1361066289297351E-3</v>
      </c>
      <c r="E825" s="17">
        <f>0.01*Input!$F$58*(C825*$C$818)+10*(B825*$B$818+D825*$D$818)</f>
        <v>-572.02637876481447</v>
      </c>
      <c r="F825" s="6">
        <f t="shared" si="63"/>
        <v>-1.2832122703465532E-3</v>
      </c>
      <c r="G825" s="35">
        <f t="shared" si="64"/>
        <v>-21.18616217647461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6.0011684231447929E-3</v>
      </c>
      <c r="E826" s="17">
        <f>0.01*Input!$F$58*(C826*$C$818)+10*(B826*$B$818+D826*$D$818)</f>
        <v>51.550036754813775</v>
      </c>
      <c r="F826" s="6">
        <f t="shared" si="63"/>
        <v>1.1564089027403038E-4</v>
      </c>
      <c r="G826" s="35">
        <f t="shared" si="64"/>
        <v>1.9092606205486584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-7.1583019069951903E-2</v>
      </c>
      <c r="C831" s="9"/>
      <c r="D831" s="7">
        <f>Reactive!$K$81</f>
        <v>1.8694118599067177E-2</v>
      </c>
      <c r="E831" s="17">
        <f>0.01*Input!$F$58*(C831*$C$818)+10*(B831*$B$818+D831*$D$818)</f>
        <v>-31749.473344327656</v>
      </c>
      <c r="F831" s="6">
        <f t="shared" si="63"/>
        <v>-7.1222788467300097E-2</v>
      </c>
      <c r="G831" s="35">
        <f t="shared" si="64"/>
        <v>-1175.9064201602835</v>
      </c>
      <c r="H831" s="10"/>
    </row>
    <row r="832" spans="1:8" x14ac:dyDescent="0.25">
      <c r="A832" s="11" t="s">
        <v>1665</v>
      </c>
      <c r="B832" s="7">
        <f>Yard!$L$48</f>
        <v>-9.912826749288349E-2</v>
      </c>
      <c r="C832" s="9"/>
      <c r="D832" s="7">
        <f>Reactive!$L$81</f>
        <v>2.5887642252433216E-2</v>
      </c>
      <c r="E832" s="17">
        <f>0.01*Input!$F$58*(C832*$C$818)+10*(B832*$B$818+D832*$D$818)</f>
        <v>-43966.716231389044</v>
      </c>
      <c r="F832" s="6">
        <f t="shared" si="63"/>
        <v>-9.8629419637585633E-2</v>
      </c>
      <c r="G832" s="35">
        <f t="shared" si="64"/>
        <v>-1628.3968974588536</v>
      </c>
      <c r="H832" s="10"/>
    </row>
    <row r="833" spans="1:8" x14ac:dyDescent="0.25">
      <c r="A833" s="11" t="s">
        <v>1666</v>
      </c>
      <c r="B833" s="7">
        <f>Yard!$M$48</f>
        <v>-9.1724231618490731E-3</v>
      </c>
      <c r="C833" s="9"/>
      <c r="D833" s="7">
        <f>Reactive!$M$81</f>
        <v>3.4220080335947145E-3</v>
      </c>
      <c r="E833" s="17">
        <f>0.01*Input!$F$58*(C833*$C$818)+10*(B833*$B$818+D833*$D$818)</f>
        <v>-4059.4592481483755</v>
      </c>
      <c r="F833" s="6">
        <f t="shared" si="63"/>
        <v>-9.1064819937919355E-3</v>
      </c>
      <c r="G833" s="35">
        <f t="shared" si="64"/>
        <v>-150.35034252401391</v>
      </c>
      <c r="H833" s="10"/>
    </row>
    <row r="834" spans="1:8" x14ac:dyDescent="0.25">
      <c r="A834" s="11" t="s">
        <v>1667</v>
      </c>
      <c r="B834" s="7">
        <f>Yard!$N$48</f>
        <v>-3.1930582937716223E-2</v>
      </c>
      <c r="C834" s="9"/>
      <c r="D834" s="7">
        <f>Reactive!$N$81</f>
        <v>1.1912524030149533E-2</v>
      </c>
      <c r="E834" s="17">
        <f>0.01*Input!$F$58*(C834*$C$818)+10*(B834*$B$818+D834*$D$818)</f>
        <v>-14131.587468011068</v>
      </c>
      <c r="F834" s="6">
        <f t="shared" si="63"/>
        <v>-3.1701031825812021E-2</v>
      </c>
      <c r="G834" s="35">
        <f t="shared" si="64"/>
        <v>-523.39212844485439</v>
      </c>
      <c r="H834" s="10"/>
    </row>
    <row r="835" spans="1:8" x14ac:dyDescent="0.25">
      <c r="A835" s="11" t="s">
        <v>1668</v>
      </c>
      <c r="B835" s="7">
        <f>Yard!$O$48</f>
        <v>-2.2080043141727922E-2</v>
      </c>
      <c r="C835" s="9"/>
      <c r="D835" s="7">
        <f>Reactive!$O$81</f>
        <v>8.2375271702880143E-3</v>
      </c>
      <c r="E835" s="17">
        <f>0.01*Input!$F$58*(C835*$C$818)+10*(B835*$B$818+D835*$D$818)</f>
        <v>-9772.0126677118278</v>
      </c>
      <c r="F835" s="6">
        <f t="shared" si="63"/>
        <v>-2.1921308224048437E-2</v>
      </c>
      <c r="G835" s="35">
        <f t="shared" si="64"/>
        <v>-361.92639510043807</v>
      </c>
      <c r="H835" s="10"/>
    </row>
    <row r="836" spans="1:8" x14ac:dyDescent="0.25">
      <c r="A836" s="11" t="s">
        <v>1669</v>
      </c>
      <c r="B836" s="7">
        <f>Yard!$P$48</f>
        <v>-7.103910042451856E-3</v>
      </c>
      <c r="C836" s="9"/>
      <c r="D836" s="7">
        <f>Reactive!$P$81</f>
        <v>6.1840242083542243E-3</v>
      </c>
      <c r="E836" s="17">
        <f>0.01*Input!$F$58*(C836*$C$818)+10*(B836*$B$818+D836*$D$818)</f>
        <v>-3113.6381779861922</v>
      </c>
      <c r="F836" s="6">
        <f t="shared" si="63"/>
        <v>-6.9847455707179526E-3</v>
      </c>
      <c r="G836" s="35">
        <f t="shared" si="64"/>
        <v>-115.31993251800712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3.2665394129509633E-2</v>
      </c>
      <c r="E837" s="17">
        <f>0.01*Input!$F$58*(C837*$C$818)+10*(B837*$B$818+D837*$D$818)</f>
        <v>280.59573557248774</v>
      </c>
      <c r="F837" s="6">
        <f t="shared" si="63"/>
        <v>6.2945329841435766E-4</v>
      </c>
      <c r="G837" s="35">
        <f t="shared" si="64"/>
        <v>10.392434650832879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36.63003839265572</v>
      </c>
      <c r="D841" s="9"/>
      <c r="E841" s="17">
        <f>0.01*Input!$F$58*(C841*$C$818)+10*(B841*$B$818+D841*$D$818)</f>
        <v>3619.7803939622381</v>
      </c>
      <c r="F841" s="6">
        <f t="shared" si="63"/>
        <v>8.1201615693355447E-3</v>
      </c>
      <c r="G841" s="35">
        <f t="shared" si="64"/>
        <v>134.06594051711994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4.0778701730426192E-4</v>
      </c>
      <c r="C843" s="36">
        <f>Adjust!$E$97</f>
        <v>-3.8392655717700563E-5</v>
      </c>
      <c r="D843" s="7">
        <f>Adjust!$G$97</f>
        <v>4.6839054306441197E-4</v>
      </c>
      <c r="E843" s="17">
        <f>0.01*Input!$F$58*(C843*$C$818)+10*(B843*$B$818+D843*$D$818)</f>
        <v>185.80171032837279</v>
      </c>
      <c r="F843" s="6">
        <f t="shared" si="63"/>
        <v>4.1680426532002686E-4</v>
      </c>
      <c r="G843" s="35">
        <f t="shared" si="64"/>
        <v>6.8815448269767705</v>
      </c>
      <c r="H843" s="10"/>
    </row>
    <row r="845" spans="1:8" x14ac:dyDescent="0.25">
      <c r="A845" s="11" t="s">
        <v>1677</v>
      </c>
      <c r="B845" s="6">
        <f>SUM($B$821:$B$843)</f>
        <v>-0.502</v>
      </c>
      <c r="C845" s="35">
        <f>SUM($C$821:$C$843)</f>
        <v>36.630000000000003</v>
      </c>
      <c r="D845" s="6">
        <f>SUM($D$821:$D$843)</f>
        <v>0.189</v>
      </c>
      <c r="E845" s="17">
        <f>SUM($E$821:$E$843)</f>
        <v>-218536.71361959362</v>
      </c>
      <c r="F845" s="6">
        <f>SUM($F$821:$F$843)</f>
        <v>-0.49023786812665515</v>
      </c>
      <c r="G845" s="35">
        <f>SUM($G$821:$G$843)</f>
        <v>-8093.9523562812446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9070.7235647319703</v>
      </c>
      <c r="C850" s="33">
        <f>Loads!C$328</f>
        <v>44174.558442663067</v>
      </c>
      <c r="D850" s="33">
        <f>Loads!D$328</f>
        <v>48120.15616862481</v>
      </c>
      <c r="E850" s="33">
        <f>Loads!E$328</f>
        <v>27</v>
      </c>
      <c r="F850" s="33">
        <f>Loads!G$328</f>
        <v>742</v>
      </c>
      <c r="G850" s="33">
        <f>Multi!B$145</f>
        <v>101365.43817601984</v>
      </c>
      <c r="H850" s="6">
        <f>IF(E850,G850/E850,"")</f>
        <v>3754.2754880007351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-1.6872102810930976</v>
      </c>
      <c r="C853" s="7">
        <f>Yard!$C$107</f>
        <v>-0.14282527130695982</v>
      </c>
      <c r="D853" s="7">
        <f>Yard!$C$127</f>
        <v>-3.076194886432523E-2</v>
      </c>
      <c r="E853" s="9"/>
      <c r="F853" s="7">
        <f>Reactive!$C$82</f>
        <v>5.2844269864522342E-2</v>
      </c>
      <c r="G853" s="6">
        <f t="shared" ref="G853:G875" si="65">IF(G$850&lt;&gt;0,(($B853*B$850+$C853*C$850+$D853*D$850+$F853*F$850))/G$850,0)</f>
        <v>-0.22743965891941323</v>
      </c>
      <c r="H853" s="17">
        <f>0.01*Input!$F$58*(E853*$E$850)+10*(B853*$B$850+C853*$C$850+D853*$D$850+F853*$F$850)</f>
        <v>-230545.20684970822</v>
      </c>
      <c r="I853" s="6">
        <f t="shared" ref="I853:I875" si="66">IF($G$850&lt;&gt;0,0.1*H853/$G$850,"")</f>
        <v>-0.22743965891941323</v>
      </c>
      <c r="J853" s="35">
        <f t="shared" ref="J853:J875" si="67">IF($E$850&lt;&gt;0,H853/$E$850,"")</f>
        <v>-8538.7113648040086</v>
      </c>
      <c r="K853" s="10"/>
    </row>
    <row r="854" spans="1:11" x14ac:dyDescent="0.25">
      <c r="A854" s="11" t="s">
        <v>457</v>
      </c>
      <c r="B854" s="7">
        <f>Yard!$D$82</f>
        <v>-9.9916164315938569E-2</v>
      </c>
      <c r="C854" s="7">
        <f>Yard!$D$107</f>
        <v>-8.4580762909583513E-3</v>
      </c>
      <c r="D854" s="7">
        <f>Yard!$D$127</f>
        <v>-1.8217147985935148E-3</v>
      </c>
      <c r="E854" s="9"/>
      <c r="F854" s="7">
        <f>Reactive!$D$82</f>
        <v>4.4706060565581759E-3</v>
      </c>
      <c r="G854" s="6">
        <f t="shared" si="65"/>
        <v>-1.3459101317409962E-2</v>
      </c>
      <c r="H854" s="17">
        <f>0.01*Input!$F$58*(E854*$E$850)+10*(B854*$B$850+C854*$C$850+D854*$D$850+F854*$F$850)</f>
        <v>-13642.877024947067</v>
      </c>
      <c r="I854" s="6">
        <f t="shared" si="66"/>
        <v>-1.3459101317409962E-2</v>
      </c>
      <c r="J854" s="35">
        <f t="shared" si="67"/>
        <v>-505.29174166470619</v>
      </c>
      <c r="K854" s="10"/>
    </row>
    <row r="855" spans="1:11" x14ac:dyDescent="0.25">
      <c r="A855" s="11" t="s">
        <v>458</v>
      </c>
      <c r="B855" s="7">
        <f>Yard!$E$82</f>
        <v>-0.32019170019785448</v>
      </c>
      <c r="C855" s="7">
        <f>Yard!$E$107</f>
        <v>-3.6173647218744928E-2</v>
      </c>
      <c r="D855" s="7">
        <f>Yard!$E$127</f>
        <v>-4.6770635202249876E-3</v>
      </c>
      <c r="E855" s="9"/>
      <c r="F855" s="7">
        <f>Reactive!$E$82</f>
        <v>1.5562851271899934E-2</v>
      </c>
      <c r="G855" s="6">
        <f t="shared" si="65"/>
        <v>-4.6523142104274794E-2</v>
      </c>
      <c r="H855" s="17">
        <f>0.01*Input!$F$58*(E855*$E$850)+10*(B855*$B$850+C855*$C$850+D855*$D$850+F855*$F$850)</f>
        <v>-47158.38684725052</v>
      </c>
      <c r="I855" s="6">
        <f t="shared" si="66"/>
        <v>-4.6523142104274794E-2</v>
      </c>
      <c r="J855" s="35">
        <f t="shared" si="67"/>
        <v>-1746.6069202685378</v>
      </c>
      <c r="K855" s="10"/>
    </row>
    <row r="856" spans="1:11" x14ac:dyDescent="0.25">
      <c r="A856" s="11" t="s">
        <v>459</v>
      </c>
      <c r="B856" s="7">
        <f>Yard!$F$82</f>
        <v>-3.1136204860223893E-2</v>
      </c>
      <c r="C856" s="7">
        <f>Yard!$F$107</f>
        <v>-3.517611760855559E-3</v>
      </c>
      <c r="D856" s="7">
        <f>Yard!$F$127</f>
        <v>-4.5480881553150557E-4</v>
      </c>
      <c r="E856" s="9"/>
      <c r="F856" s="7">
        <f>Reactive!$F$82</f>
        <v>1.5133687884840408E-3</v>
      </c>
      <c r="G856" s="6">
        <f t="shared" si="65"/>
        <v>-4.5240213359837543E-3</v>
      </c>
      <c r="H856" s="17">
        <f>0.01*Input!$F$58*(E856*$E$850)+10*(B856*$B$850+C856*$C$850+D856*$D$850+F856*$F$850)</f>
        <v>-4585.7940503965592</v>
      </c>
      <c r="I856" s="6">
        <f t="shared" si="66"/>
        <v>-4.5240213359837543E-3</v>
      </c>
      <c r="J856" s="35">
        <f t="shared" si="67"/>
        <v>-169.84422408876145</v>
      </c>
      <c r="K856" s="10"/>
    </row>
    <row r="857" spans="1:11" x14ac:dyDescent="0.25">
      <c r="A857" s="11" t="s">
        <v>460</v>
      </c>
      <c r="B857" s="7">
        <f>Yard!$G$82</f>
        <v>-1.0882073626880618E-2</v>
      </c>
      <c r="C857" s="7">
        <f>Yard!$G$107</f>
        <v>-9.2118637229651669E-4</v>
      </c>
      <c r="D857" s="7">
        <f>Yard!$G$127</f>
        <v>-1.9840668125317842E-4</v>
      </c>
      <c r="E857" s="9"/>
      <c r="F857" s="7">
        <f>Reactive!$G$82</f>
        <v>1.1361066289297351E-3</v>
      </c>
      <c r="G857" s="6">
        <f t="shared" si="65"/>
        <v>-1.4611060234460151E-3</v>
      </c>
      <c r="H857" s="17">
        <f>0.01*Input!$F$58*(E857*$E$850)+10*(B857*$B$850+C857*$C$850+D857*$D$850+F857*$F$850)</f>
        <v>-1481.0565228822725</v>
      </c>
      <c r="I857" s="6">
        <f t="shared" si="66"/>
        <v>-1.4611060234460151E-3</v>
      </c>
      <c r="J857" s="35">
        <f t="shared" si="67"/>
        <v>-54.853945291936014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6.0011684231447929E-3</v>
      </c>
      <c r="G858" s="6">
        <f t="shared" si="65"/>
        <v>4.3928848432945031E-5</v>
      </c>
      <c r="H858" s="17">
        <f>0.01*Input!$F$58*(E858*$E$850)+10*(B858*$B$850+C858*$C$850+D858*$D$850+F858*$F$850)</f>
        <v>44.528669699734358</v>
      </c>
      <c r="I858" s="6">
        <f t="shared" si="66"/>
        <v>4.3928848432945031E-5</v>
      </c>
      <c r="J858" s="35">
        <f t="shared" si="67"/>
        <v>1.6492099888790503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-0.60362537670397298</v>
      </c>
      <c r="C863" s="7">
        <f>Yard!$K$107</f>
        <v>-6.0880107177954126E-2</v>
      </c>
      <c r="D863" s="7">
        <f>Yard!$K$127</f>
        <v>-9.2051683623573313E-4</v>
      </c>
      <c r="E863" s="9"/>
      <c r="F863" s="7">
        <f>Reactive!$K$82</f>
        <v>1.8694118599067177E-2</v>
      </c>
      <c r="G863" s="6">
        <f t="shared" si="65"/>
        <v>-8.0847035307551163E-2</v>
      </c>
      <c r="H863" s="17">
        <f>0.01*Input!$F$58*(E863*$E$850)+10*(B863*$B$850+C863*$C$850+D863*$D$850+F863*$F$850)</f>
        <v>-81950.951591820703</v>
      </c>
      <c r="I863" s="6">
        <f t="shared" si="66"/>
        <v>-8.0847035307551163E-2</v>
      </c>
      <c r="J863" s="35">
        <f t="shared" si="67"/>
        <v>-3035.2204293266927</v>
      </c>
      <c r="K863" s="10"/>
    </row>
    <row r="864" spans="1:11" x14ac:dyDescent="0.25">
      <c r="A864" s="11" t="s">
        <v>1665</v>
      </c>
      <c r="B864" s="7">
        <f>Yard!$L$82</f>
        <v>-0.82653987411583252</v>
      </c>
      <c r="C864" s="7">
        <f>Yard!$L$107</f>
        <v>-6.9968031305577605E-2</v>
      </c>
      <c r="D864" s="7">
        <f>Yard!$L$127</f>
        <v>-1.5069833100711227E-2</v>
      </c>
      <c r="E864" s="9"/>
      <c r="F864" s="7">
        <f>Reactive!$L$82</f>
        <v>2.5887642252433216E-2</v>
      </c>
      <c r="G864" s="6">
        <f t="shared" si="65"/>
        <v>-0.11141939398947204</v>
      </c>
      <c r="H864" s="17">
        <f>0.01*Input!$F$58*(E864*$E$850)+10*(B864*$B$850+C864*$C$850+D864*$D$850+F864*$F$850)</f>
        <v>-112940.75693049424</v>
      </c>
      <c r="I864" s="6">
        <f t="shared" si="66"/>
        <v>-0.11141939398947204</v>
      </c>
      <c r="J864" s="35">
        <f t="shared" si="67"/>
        <v>-4182.9909974257125</v>
      </c>
      <c r="K864" s="10"/>
    </row>
    <row r="865" spans="1:11" x14ac:dyDescent="0.25">
      <c r="A865" s="11" t="s">
        <v>1666</v>
      </c>
      <c r="B865" s="7">
        <f>Yard!$M$82</f>
        <v>-7.6480439709855269E-2</v>
      </c>
      <c r="C865" s="7">
        <f>Yard!$M$107</f>
        <v>-6.4742016295436106E-3</v>
      </c>
      <c r="D865" s="7">
        <f>Yard!$M$127</f>
        <v>-1.3944245135534823E-3</v>
      </c>
      <c r="E865" s="9"/>
      <c r="F865" s="7">
        <f>Reactive!$M$82</f>
        <v>3.4220080335947145E-3</v>
      </c>
      <c r="G865" s="6">
        <f t="shared" si="65"/>
        <v>-1.0302216802479914E-2</v>
      </c>
      <c r="H865" s="17">
        <f>0.01*Input!$F$58*(E865*$E$850)+10*(B865*$B$850+C865*$C$850+D865*$D$850+F865*$F$850)</f>
        <v>-10442.887203677306</v>
      </c>
      <c r="I865" s="6">
        <f t="shared" si="66"/>
        <v>-1.0302216802479915E-2</v>
      </c>
      <c r="J865" s="35">
        <f t="shared" si="67"/>
        <v>-386.77360013619654</v>
      </c>
      <c r="K865" s="10"/>
    </row>
    <row r="866" spans="1:11" x14ac:dyDescent="0.25">
      <c r="A866" s="11" t="s">
        <v>1667</v>
      </c>
      <c r="B866" s="7">
        <f>Yard!$N$82</f>
        <v>-0.24508949267853042</v>
      </c>
      <c r="C866" s="7">
        <f>Yard!$N$107</f>
        <v>-2.7688977695848889E-2</v>
      </c>
      <c r="D866" s="7">
        <f>Yard!$N$127</f>
        <v>-3.580040096882202E-3</v>
      </c>
      <c r="E866" s="9"/>
      <c r="F866" s="7">
        <f>Reactive!$N$82</f>
        <v>1.1912524030149533E-2</v>
      </c>
      <c r="G866" s="6">
        <f t="shared" si="65"/>
        <v>-3.561095833871427E-2</v>
      </c>
      <c r="H866" s="17">
        <f>0.01*Input!$F$58*(E866*$E$850)+10*(B866*$B$850+C866*$C$850+D866*$D$850+F866*$F$850)</f>
        <v>-36097.203958717597</v>
      </c>
      <c r="I866" s="6">
        <f t="shared" si="66"/>
        <v>-3.561095833871427E-2</v>
      </c>
      <c r="J866" s="35">
        <f t="shared" si="67"/>
        <v>-1336.9334799525036</v>
      </c>
      <c r="K866" s="10"/>
    </row>
    <row r="867" spans="1:11" x14ac:dyDescent="0.25">
      <c r="A867" s="11" t="s">
        <v>1668</v>
      </c>
      <c r="B867" s="7">
        <f>Yard!$O$82</f>
        <v>-0.16947972990289589</v>
      </c>
      <c r="C867" s="7">
        <f>Yard!$O$107</f>
        <v>-1.91469671338989E-2</v>
      </c>
      <c r="D867" s="7">
        <f>Yard!$O$127</f>
        <v>-2.4756027768883739E-3</v>
      </c>
      <c r="E867" s="9"/>
      <c r="F867" s="7">
        <f>Reactive!$O$82</f>
        <v>8.2375271702880143E-3</v>
      </c>
      <c r="G867" s="6">
        <f t="shared" si="65"/>
        <v>-2.4625027922942289E-2</v>
      </c>
      <c r="H867" s="17">
        <f>0.01*Input!$F$58*(E867*$E$850)+10*(B867*$B$850+C867*$C$850+D867*$D$850+F867*$F$850)</f>
        <v>-24961.267455057692</v>
      </c>
      <c r="I867" s="6">
        <f t="shared" si="66"/>
        <v>-2.4625027922942296E-2</v>
      </c>
      <c r="J867" s="35">
        <f t="shared" si="67"/>
        <v>-924.49138722435896</v>
      </c>
      <c r="K867" s="10"/>
    </row>
    <row r="868" spans="1:11" x14ac:dyDescent="0.25">
      <c r="A868" s="11" t="s">
        <v>1669</v>
      </c>
      <c r="B868" s="7">
        <f>Yard!$P$82</f>
        <v>-5.9233002459564726E-2</v>
      </c>
      <c r="C868" s="7">
        <f>Yard!$P$107</f>
        <v>-5.0141762063778839E-3</v>
      </c>
      <c r="D868" s="7">
        <f>Yard!$P$127</f>
        <v>-1.0799617647902649E-3</v>
      </c>
      <c r="E868" s="9"/>
      <c r="F868" s="7">
        <f>Reactive!$P$82</f>
        <v>6.1840242083542243E-3</v>
      </c>
      <c r="G868" s="6">
        <f t="shared" si="65"/>
        <v>-7.9530519318192893E-3</v>
      </c>
      <c r="H868" s="17">
        <f>0.01*Input!$F$58*(E868*$E$850)+10*(B868*$B$850+C868*$C$850+D868*$D$850+F868*$F$850)</f>
        <v>-8061.6459390550335</v>
      </c>
      <c r="I868" s="6">
        <f t="shared" si="66"/>
        <v>-7.9530519318192893E-3</v>
      </c>
      <c r="J868" s="35">
        <f t="shared" si="67"/>
        <v>-298.57947922426052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3.2665394129509633E-2</v>
      </c>
      <c r="G869" s="6">
        <f t="shared" si="65"/>
        <v>2.3911229389654131E-4</v>
      </c>
      <c r="H869" s="17">
        <f>0.01*Input!$F$58*(E869*$E$850)+10*(B869*$B$850+C869*$C$850+D869*$D$850+F869*$F$850)</f>
        <v>242.37722444096147</v>
      </c>
      <c r="I869" s="6">
        <f t="shared" si="66"/>
        <v>2.3911229389654136E-4</v>
      </c>
      <c r="J869" s="35">
        <f t="shared" si="67"/>
        <v>8.9769342385541293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36.63003839265572</v>
      </c>
      <c r="F873" s="9"/>
      <c r="G873" s="6">
        <f t="shared" si="65"/>
        <v>0</v>
      </c>
      <c r="H873" s="17">
        <f>0.01*Input!$F$58*(E873*$E$850)+10*(B873*$B$850+C873*$C$850+D873*$D$850+F873*$F$850)</f>
        <v>3619.7803939622381</v>
      </c>
      <c r="I873" s="6">
        <f t="shared" si="66"/>
        <v>3.5710203192497762E-3</v>
      </c>
      <c r="J873" s="35">
        <f t="shared" si="67"/>
        <v>134.06594051711994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-2.1566033535247442E-4</v>
      </c>
      <c r="C875" s="7">
        <f>Adjust!$C$98</f>
        <v>6.8254099016173964E-5</v>
      </c>
      <c r="D875" s="7">
        <f>Adjust!$D$98</f>
        <v>4.3432176898970665E-4</v>
      </c>
      <c r="E875" s="36">
        <f>Adjust!$E$98</f>
        <v>-3.8392655717700563E-5</v>
      </c>
      <c r="F875" s="7">
        <f>Adjust!$G$98</f>
        <v>4.6839054306441197E-4</v>
      </c>
      <c r="G875" s="6">
        <f t="shared" si="65"/>
        <v>2.2005603621541337E-4</v>
      </c>
      <c r="H875" s="17">
        <f>0.01*Input!$F$58*(E875*$E$850)+10*(B875*$B$850+C875*$C$850+D875*$D$850+F875*$F$850)</f>
        <v>223.05697138029663</v>
      </c>
      <c r="I875" s="6">
        <f t="shared" si="66"/>
        <v>2.2005229335955807E-4</v>
      </c>
      <c r="J875" s="35">
        <f t="shared" si="67"/>
        <v>8.2613693103813564</v>
      </c>
      <c r="K875" s="10"/>
    </row>
    <row r="877" spans="1:11" x14ac:dyDescent="0.25">
      <c r="A877" s="11" t="s">
        <v>1677</v>
      </c>
      <c r="B877" s="6">
        <f>SUM($B$853:$B$875)</f>
        <v>-4.13</v>
      </c>
      <c r="C877" s="6">
        <f>SUM($C$853:$C$875)</f>
        <v>-0.38100000000000001</v>
      </c>
      <c r="D877" s="6">
        <f>SUM($D$853:$D$875)</f>
        <v>-6.2E-2</v>
      </c>
      <c r="E877" s="35">
        <f>SUM($E$853:$E$875)</f>
        <v>36.630000000000003</v>
      </c>
      <c r="F877" s="6">
        <f>SUM($F$853:$F$875)</f>
        <v>0.189</v>
      </c>
      <c r="G877" s="6">
        <f>SUM(G$853:G$875)</f>
        <v>-0.56366161681496174</v>
      </c>
      <c r="H877" s="17">
        <f>SUM($H$853:$H$875)</f>
        <v>-567738.29111452401</v>
      </c>
      <c r="I877" s="6">
        <f>SUM($I$853:$I$875)</f>
        <v>-0.56009060023856783</v>
      </c>
      <c r="J877" s="35">
        <f>SUM($J$853:$J$875)</f>
        <v>-21027.344115352738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WPD South Wales in April 15 (DCP179)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13314606.995292153</v>
      </c>
      <c r="C8" s="33">
        <f>'M-ATW'!$D$40</f>
        <v>1232011.9445576218</v>
      </c>
      <c r="D8" s="33">
        <f>'M-ATW'!$D$41</f>
        <v>4288818.6558571123</v>
      </c>
      <c r="E8" s="33">
        <f>'M-ATW'!$D$42</f>
        <v>741431.03755018383</v>
      </c>
      <c r="F8" s="33">
        <f>'M-ATW'!$D$43</f>
        <v>238543.89050011919</v>
      </c>
      <c r="G8" s="33">
        <f>'M-ATW'!$D$44</f>
        <v>4200139.9831985943</v>
      </c>
      <c r="H8" s="33">
        <f>'M-ATW'!$D$45</f>
        <v>296343.81784662005</v>
      </c>
      <c r="I8" s="33">
        <f>'M-ATW'!$D$46</f>
        <v>633290.72623510263</v>
      </c>
      <c r="J8" s="33">
        <f>'M-ATW'!$D$47</f>
        <v>0</v>
      </c>
      <c r="K8" s="33">
        <f>'M-ATW'!$D$48</f>
        <v>0</v>
      </c>
      <c r="L8" s="33">
        <f>'M-ATW'!$D$49</f>
        <v>4710157.655845792</v>
      </c>
      <c r="M8" s="33">
        <f>'M-ATW'!$D$50</f>
        <v>6522633.0784688499</v>
      </c>
      <c r="N8" s="33">
        <f>'M-ATW'!$D$51</f>
        <v>603544.80349901959</v>
      </c>
      <c r="O8" s="33">
        <f>'M-ATW'!$D$52</f>
        <v>2101030.1274486906</v>
      </c>
      <c r="P8" s="33">
        <f>'M-ATW'!$D$53</f>
        <v>1452865.2967791767</v>
      </c>
      <c r="Q8" s="33">
        <f>'M-ATW'!$D$54</f>
        <v>467436.78469605104</v>
      </c>
      <c r="R8" s="33">
        <f>'M-ATW'!$D$55</f>
        <v>8230350.9215998799</v>
      </c>
      <c r="S8" s="33">
        <f>'M-ATW'!$D$56</f>
        <v>2903490.8646865338</v>
      </c>
      <c r="T8" s="33">
        <f>'M-ATW'!$D$57</f>
        <v>6204799.0461741751</v>
      </c>
      <c r="U8" s="33">
        <f>'M-ATW'!$D$58</f>
        <v>7204084.2869005082</v>
      </c>
      <c r="V8" s="33">
        <f>'M-ATW'!$D$59</f>
        <v>0</v>
      </c>
      <c r="W8" s="33">
        <f>'M-ATW'!$D$60</f>
        <v>33887670.068840653</v>
      </c>
      <c r="X8" s="33">
        <f>'M-ATW'!$D$61</f>
        <v>17343.175740533195</v>
      </c>
      <c r="Y8" s="17">
        <f t="shared" ref="Y8:Y34" si="0">SUM($B8:$X8)</f>
        <v>99250593.161717385</v>
      </c>
      <c r="Z8" s="10"/>
    </row>
    <row r="9" spans="1:26" x14ac:dyDescent="0.25">
      <c r="A9" s="11" t="s">
        <v>172</v>
      </c>
      <c r="B9" s="33">
        <f>'M-ATW'!$F$71</f>
        <v>854136.52015837049</v>
      </c>
      <c r="C9" s="33">
        <f>'M-ATW'!$F$72</f>
        <v>79033.980912097089</v>
      </c>
      <c r="D9" s="33">
        <f>'M-ATW'!$F$73</f>
        <v>268592.4665351751</v>
      </c>
      <c r="E9" s="33">
        <f>'M-ATW'!$F$74</f>
        <v>46433.017369334229</v>
      </c>
      <c r="F9" s="33">
        <f>'M-ATW'!$F$75</f>
        <v>15302.670864326212</v>
      </c>
      <c r="G9" s="33">
        <f>'M-ATW'!$F$76</f>
        <v>263038.85717799503</v>
      </c>
      <c r="H9" s="33">
        <f>'M-ATW'!$F$77</f>
        <v>18558.890772677656</v>
      </c>
      <c r="I9" s="33">
        <f>'M-ATW'!$F$78</f>
        <v>38077.359611289707</v>
      </c>
      <c r="J9" s="33">
        <f>'M-ATW'!$F$79</f>
        <v>0</v>
      </c>
      <c r="K9" s="33">
        <f>'M-ATW'!$F$80</f>
        <v>0</v>
      </c>
      <c r="L9" s="33">
        <f>'M-ATW'!$F$81</f>
        <v>288143.11833550653</v>
      </c>
      <c r="M9" s="33">
        <f>'M-ATW'!$F$82</f>
        <v>418429.10736179899</v>
      </c>
      <c r="N9" s="33">
        <f>'M-ATW'!$F$83</f>
        <v>38717.602284663495</v>
      </c>
      <c r="O9" s="33">
        <f>'M-ATW'!$F$84</f>
        <v>131579.55826028716</v>
      </c>
      <c r="P9" s="33">
        <f>'M-ATW'!$F$85</f>
        <v>90987.450139062072</v>
      </c>
      <c r="Q9" s="33">
        <f>'M-ATW'!$F$86</f>
        <v>29986.22706742099</v>
      </c>
      <c r="R9" s="33">
        <f>'M-ATW'!$F$87</f>
        <v>515435.70196506166</v>
      </c>
      <c r="S9" s="33">
        <f>'M-ATW'!$F$88</f>
        <v>181834.63454288954</v>
      </c>
      <c r="T9" s="33">
        <f>'M-ATW'!$F$89</f>
        <v>373070.93694792473</v>
      </c>
      <c r="U9" s="33">
        <f>'M-ATW'!$F$90</f>
        <v>433154.15290088509</v>
      </c>
      <c r="V9" s="33">
        <f>'M-ATW'!$F$91</f>
        <v>0</v>
      </c>
      <c r="W9" s="33">
        <f>'M-ATW'!$F$92</f>
        <v>2073072.6315799227</v>
      </c>
      <c r="X9" s="33">
        <f>'M-ATW'!$F$93</f>
        <v>-287.59217368781742</v>
      </c>
      <c r="Y9" s="17">
        <f t="shared" si="0"/>
        <v>6157297.2926129997</v>
      </c>
      <c r="Z9" s="10"/>
    </row>
    <row r="10" spans="1:26" x14ac:dyDescent="0.25">
      <c r="A10" s="11" t="s">
        <v>211</v>
      </c>
      <c r="B10" s="33">
        <f>'M-ATW'!$C$103</f>
        <v>1867.5955214356209</v>
      </c>
      <c r="C10" s="33">
        <f>'M-ATW'!$C$104</f>
        <v>172.81020692721677</v>
      </c>
      <c r="D10" s="33">
        <f>'M-ATW'!$C$105</f>
        <v>587.27743480785921</v>
      </c>
      <c r="E10" s="33">
        <f>'M-ATW'!$C$106</f>
        <v>101.52579364127548</v>
      </c>
      <c r="F10" s="33">
        <f>'M-ATW'!$C$107</f>
        <v>33.459756019939242</v>
      </c>
      <c r="G10" s="33">
        <f>'M-ATW'!$C$108</f>
        <v>575.13446780925756</v>
      </c>
      <c r="H10" s="33">
        <f>'M-ATW'!$C$109</f>
        <v>40.579015139391529</v>
      </c>
      <c r="I10" s="33">
        <f>'M-ATW'!$C$110</f>
        <v>0</v>
      </c>
      <c r="J10" s="9"/>
      <c r="K10" s="9"/>
      <c r="L10" s="33">
        <f>'M-ATW'!$C$111</f>
        <v>415.71578104215075</v>
      </c>
      <c r="M10" s="33">
        <f>'M-ATW'!$C$112</f>
        <v>914.90799012118805</v>
      </c>
      <c r="N10" s="33">
        <f>'M-ATW'!$C$113</f>
        <v>84.657216874599726</v>
      </c>
      <c r="O10" s="33">
        <f>'M-ATW'!$C$114</f>
        <v>287.69870743240995</v>
      </c>
      <c r="P10" s="33">
        <f>'M-ATW'!$C$115</f>
        <v>198.94406200844992</v>
      </c>
      <c r="Q10" s="33">
        <f>'M-ATW'!$C$116</f>
        <v>65.565798972608434</v>
      </c>
      <c r="R10" s="33">
        <f>'M-ATW'!$C$117</f>
        <v>1127.0001752591502</v>
      </c>
      <c r="S10" s="33">
        <f>'M-ATW'!$C$118</f>
        <v>397.58143298329526</v>
      </c>
      <c r="T10" s="33">
        <f>'M-ATW'!$C$119</f>
        <v>0</v>
      </c>
      <c r="U10" s="9"/>
      <c r="V10" s="9"/>
      <c r="W10" s="33">
        <f>'M-ATW'!$C$120</f>
        <v>2990.9060926830325</v>
      </c>
      <c r="X10" s="33">
        <f>'M-ATW'!$C$121</f>
        <v>2.5239332168448829</v>
      </c>
      <c r="Y10" s="17">
        <f t="shared" si="0"/>
        <v>9863.8833863742911</v>
      </c>
      <c r="Z10" s="10"/>
    </row>
    <row r="11" spans="1:26" x14ac:dyDescent="0.25">
      <c r="A11" s="11" t="s">
        <v>173</v>
      </c>
      <c r="B11" s="33">
        <f>'M-ATW'!$D$131</f>
        <v>2657094.6759147141</v>
      </c>
      <c r="C11" s="33">
        <f>'M-ATW'!$D$132</f>
        <v>245863.23724799967</v>
      </c>
      <c r="D11" s="33">
        <f>'M-ATW'!$D$133</f>
        <v>855886.86323757167</v>
      </c>
      <c r="E11" s="33">
        <f>'M-ATW'!$D$134</f>
        <v>147961.74330410935</v>
      </c>
      <c r="F11" s="33">
        <f>'M-ATW'!$D$135</f>
        <v>47604.386794440368</v>
      </c>
      <c r="G11" s="33">
        <f>'M-ATW'!$D$136</f>
        <v>838189.936165564</v>
      </c>
      <c r="H11" s="33">
        <f>'M-ATW'!$D$137</f>
        <v>59139.077925387624</v>
      </c>
      <c r="I11" s="33">
        <f>'M-ATW'!$D$138</f>
        <v>41813.468263091607</v>
      </c>
      <c r="J11" s="33">
        <f>'M-ATW'!$D$139</f>
        <v>0</v>
      </c>
      <c r="K11" s="33">
        <f>'M-ATW'!$D$140</f>
        <v>0</v>
      </c>
      <c r="L11" s="33">
        <f>'M-ATW'!$D$141</f>
        <v>939970.27734217129</v>
      </c>
      <c r="M11" s="33">
        <f>'M-ATW'!$D$142</f>
        <v>1301672.1884373191</v>
      </c>
      <c r="N11" s="33">
        <f>'M-ATW'!$D$143</f>
        <v>120444.83811052571</v>
      </c>
      <c r="O11" s="33">
        <f>'M-ATW'!$D$144</f>
        <v>419286.57507910416</v>
      </c>
      <c r="P11" s="33">
        <f>'M-ATW'!$D$145</f>
        <v>289937.2580999335</v>
      </c>
      <c r="Q11" s="33">
        <f>'M-ATW'!$D$146</f>
        <v>93282.797786050345</v>
      </c>
      <c r="R11" s="33">
        <f>'M-ATW'!$D$147</f>
        <v>1642468.427526647</v>
      </c>
      <c r="S11" s="33">
        <f>'M-ATW'!$D$148</f>
        <v>579427.55057310034</v>
      </c>
      <c r="T11" s="33">
        <f>'M-ATW'!$D$149</f>
        <v>409676.24701920716</v>
      </c>
      <c r="U11" s="33">
        <f>'M-ATW'!$D$150</f>
        <v>1162598.5125210297</v>
      </c>
      <c r="V11" s="33">
        <f>'M-ATW'!$D$151</f>
        <v>0</v>
      </c>
      <c r="W11" s="33">
        <f>'M-ATW'!$D$152</f>
        <v>6762704.1302014133</v>
      </c>
      <c r="X11" s="33">
        <f>'M-ATW'!$D$153</f>
        <v>2899.4455197936554</v>
      </c>
      <c r="Y11" s="17">
        <f t="shared" si="0"/>
        <v>18617921.637069177</v>
      </c>
      <c r="Z11" s="10"/>
    </row>
    <row r="12" spans="1:26" x14ac:dyDescent="0.25">
      <c r="A12" s="11" t="s">
        <v>174</v>
      </c>
      <c r="B12" s="33">
        <f>'M-ATW'!$F$163</f>
        <v>885923.69728219789</v>
      </c>
      <c r="C12" s="33">
        <f>'M-ATW'!$F$164</f>
        <v>81975.275530419007</v>
      </c>
      <c r="D12" s="33">
        <f>'M-ATW'!$F$165</f>
        <v>289131.91557726887</v>
      </c>
      <c r="E12" s="33">
        <f>'M-ATW'!$F$166</f>
        <v>49983.781865564786</v>
      </c>
      <c r="F12" s="33">
        <f>'M-ATW'!$F$167</f>
        <v>15872.168477122086</v>
      </c>
      <c r="G12" s="33">
        <f>'M-ATW'!$F$168</f>
        <v>283153.61792609841</v>
      </c>
      <c r="H12" s="33">
        <f>'M-ATW'!$F$169</f>
        <v>19978.101803502588</v>
      </c>
      <c r="I12" s="33">
        <f>'M-ATW'!$F$170</f>
        <v>8807.0714470630028</v>
      </c>
      <c r="J12" s="33">
        <f>'M-ATW'!$F$171</f>
        <v>0</v>
      </c>
      <c r="K12" s="33">
        <f>'M-ATW'!$F$172</f>
        <v>0</v>
      </c>
      <c r="L12" s="33">
        <f>'M-ATW'!$F$173</f>
        <v>316701.03048859793</v>
      </c>
      <c r="M12" s="33">
        <f>'M-ATW'!$F$174</f>
        <v>434001.18493437307</v>
      </c>
      <c r="N12" s="33">
        <f>'M-ATW'!$F$175</f>
        <v>40158.499907685517</v>
      </c>
      <c r="O12" s="33">
        <f>'M-ATW'!$F$176</f>
        <v>141641.53679129871</v>
      </c>
      <c r="P12" s="33">
        <f>'M-ATW'!$F$177</f>
        <v>97945.322486373698</v>
      </c>
      <c r="Q12" s="33">
        <f>'M-ATW'!$F$178</f>
        <v>31102.181588240077</v>
      </c>
      <c r="R12" s="33">
        <f>'M-ATW'!$F$179</f>
        <v>554851.42151801789</v>
      </c>
      <c r="S12" s="33">
        <f>'M-ATW'!$F$180</f>
        <v>195739.65302110626</v>
      </c>
      <c r="T12" s="33">
        <f>'M-ATW'!$F$181</f>
        <v>86289.134279912905</v>
      </c>
      <c r="U12" s="33">
        <f>'M-ATW'!$F$182</f>
        <v>244875.36168005067</v>
      </c>
      <c r="V12" s="33">
        <f>'M-ATW'!$F$183</f>
        <v>0</v>
      </c>
      <c r="W12" s="33">
        <f>'M-ATW'!$F$184</f>
        <v>2278535.2032409376</v>
      </c>
      <c r="X12" s="33">
        <f>'M-ATW'!$F$185</f>
        <v>59.41175708322168</v>
      </c>
      <c r="Y12" s="17">
        <f t="shared" si="0"/>
        <v>6056725.5716029145</v>
      </c>
      <c r="Z12" s="10"/>
    </row>
    <row r="13" spans="1:26" x14ac:dyDescent="0.25">
      <c r="A13" s="11" t="s">
        <v>212</v>
      </c>
      <c r="B13" s="33">
        <f>'M-ATW'!$C$195</f>
        <v>1195.0585393934975</v>
      </c>
      <c r="C13" s="33">
        <f>'M-ATW'!$C$196</f>
        <v>110.57978620765654</v>
      </c>
      <c r="D13" s="33">
        <f>'M-ATW'!$C$197</f>
        <v>378.5115768211611</v>
      </c>
      <c r="E13" s="33">
        <f>'M-ATW'!$C$198</f>
        <v>65.435322322152203</v>
      </c>
      <c r="F13" s="33">
        <f>'M-ATW'!$C$199</f>
        <v>21.410614182086842</v>
      </c>
      <c r="G13" s="33">
        <f>'M-ATW'!$C$200</f>
        <v>370.68520156219722</v>
      </c>
      <c r="H13" s="33">
        <f>'M-ATW'!$C$201</f>
        <v>26.153953984773992</v>
      </c>
      <c r="I13" s="33">
        <f>'M-ATW'!$C$202</f>
        <v>0</v>
      </c>
      <c r="J13" s="9"/>
      <c r="K13" s="9"/>
      <c r="L13" s="33">
        <f>'M-ATW'!$C$203</f>
        <v>273.46154363445686</v>
      </c>
      <c r="M13" s="33">
        <f>'M-ATW'!$C$204</f>
        <v>585.44186565257723</v>
      </c>
      <c r="N13" s="33">
        <f>'M-ATW'!$C$205</f>
        <v>54.171435295319235</v>
      </c>
      <c r="O13" s="33">
        <f>'M-ATW'!$C$206</f>
        <v>185.42733799278278</v>
      </c>
      <c r="P13" s="33">
        <f>'M-ATW'!$C$207</f>
        <v>128.22326578010296</v>
      </c>
      <c r="Q13" s="33">
        <f>'M-ATW'!$C$208</f>
        <v>41.954998850148044</v>
      </c>
      <c r="R13" s="33">
        <f>'M-ATW'!$C$209</f>
        <v>726.37324053601992</v>
      </c>
      <c r="S13" s="33">
        <f>'M-ATW'!$C$210</f>
        <v>256.24886330352496</v>
      </c>
      <c r="T13" s="33">
        <f>'M-ATW'!$C$211</f>
        <v>0</v>
      </c>
      <c r="U13" s="9"/>
      <c r="V13" s="9"/>
      <c r="W13" s="33">
        <f>'M-ATW'!$C$212</f>
        <v>1967.4446683751817</v>
      </c>
      <c r="X13" s="33">
        <f>'M-ATW'!$C$213</f>
        <v>-7.1518203710301105</v>
      </c>
      <c r="Y13" s="17">
        <f t="shared" si="0"/>
        <v>6379.430393522608</v>
      </c>
      <c r="Z13" s="10"/>
    </row>
    <row r="14" spans="1:26" x14ac:dyDescent="0.25">
      <c r="A14" s="11" t="s">
        <v>175</v>
      </c>
      <c r="B14" s="33">
        <f>'M-ATW'!$F$223</f>
        <v>1470254.8811848559</v>
      </c>
      <c r="C14" s="33">
        <f>'M-ATW'!$F$224</f>
        <v>136043.93849584626</v>
      </c>
      <c r="D14" s="33">
        <f>'M-ATW'!$F$225</f>
        <v>480381.59975781862</v>
      </c>
      <c r="E14" s="33">
        <f>'M-ATW'!$F$226</f>
        <v>83046.138461006311</v>
      </c>
      <c r="F14" s="33">
        <f>'M-ATW'!$F$227</f>
        <v>26341.019266181534</v>
      </c>
      <c r="G14" s="33">
        <f>'M-ATW'!$F$228</f>
        <v>470448.88726648461</v>
      </c>
      <c r="H14" s="33">
        <f>'M-ATW'!$F$229</f>
        <v>33192.850693531829</v>
      </c>
      <c r="I14" s="33">
        <f>'M-ATW'!$F$230</f>
        <v>56247.329365560756</v>
      </c>
      <c r="J14" s="33">
        <f>'M-ATW'!$F$231</f>
        <v>0</v>
      </c>
      <c r="K14" s="33">
        <f>'M-ATW'!$F$232</f>
        <v>0</v>
      </c>
      <c r="L14" s="33">
        <f>'M-ATW'!$F$233</f>
        <v>533559.92181378207</v>
      </c>
      <c r="M14" s="33">
        <f>'M-ATW'!$F$234</f>
        <v>720256.56673062057</v>
      </c>
      <c r="N14" s="33">
        <f>'M-ATW'!$F$235</f>
        <v>66645.954602486367</v>
      </c>
      <c r="O14" s="33">
        <f>'M-ATW'!$F$236</f>
        <v>235331.98643985801</v>
      </c>
      <c r="P14" s="33">
        <f>'M-ATW'!$F$237</f>
        <v>162732.40057521599</v>
      </c>
      <c r="Q14" s="33">
        <f>'M-ATW'!$F$238</f>
        <v>51616.334946102834</v>
      </c>
      <c r="R14" s="33">
        <f>'M-ATW'!$F$239</f>
        <v>921864.37794167956</v>
      </c>
      <c r="S14" s="33">
        <f>'M-ATW'!$F$240</f>
        <v>325213.93380797649</v>
      </c>
      <c r="T14" s="33">
        <f>'M-ATW'!$F$241</f>
        <v>551095.0360383332</v>
      </c>
      <c r="U14" s="33">
        <f>'M-ATW'!$F$242</f>
        <v>100745.90675629457</v>
      </c>
      <c r="V14" s="33">
        <f>'M-ATW'!$F$243</f>
        <v>0</v>
      </c>
      <c r="W14" s="33">
        <f>'M-ATW'!$F$244</f>
        <v>3838746.7922525583</v>
      </c>
      <c r="X14" s="33">
        <f>'M-ATW'!$F$245</f>
        <v>551.84206575992766</v>
      </c>
      <c r="Y14" s="17">
        <f t="shared" si="0"/>
        <v>10264317.698461954</v>
      </c>
      <c r="Z14" s="10"/>
    </row>
    <row r="15" spans="1:26" x14ac:dyDescent="0.25">
      <c r="A15" s="11" t="s">
        <v>176</v>
      </c>
      <c r="B15" s="33">
        <f>'M-ATW'!$F$255</f>
        <v>1983.9185816571783</v>
      </c>
      <c r="C15" s="33">
        <f>'M-ATW'!$F$256</f>
        <v>183.57367892989228</v>
      </c>
      <c r="D15" s="33">
        <f>'M-ATW'!$F$257</f>
        <v>649.32037613412786</v>
      </c>
      <c r="E15" s="33">
        <f>'M-ATW'!$F$258</f>
        <v>112.25148900201988</v>
      </c>
      <c r="F15" s="33">
        <f>'M-ATW'!$F$259</f>
        <v>35.543794651341678</v>
      </c>
      <c r="G15" s="33">
        <f>'M-ATW'!$F$260</f>
        <v>635.89456504112047</v>
      </c>
      <c r="H15" s="33">
        <f>'M-ATW'!$F$261</f>
        <v>32.836033174699146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720.50162066357575</v>
      </c>
      <c r="M15" s="33">
        <f>'M-ATW'!$F$266</f>
        <v>971.89297215318732</v>
      </c>
      <c r="N15" s="33">
        <f>'M-ATW'!$F$267</f>
        <v>89.930085878442554</v>
      </c>
      <c r="O15" s="33">
        <f>'M-ATW'!$F$268</f>
        <v>318.09264557292829</v>
      </c>
      <c r="P15" s="33">
        <f>'M-ATW'!$F$269</f>
        <v>219.96151310537169</v>
      </c>
      <c r="Q15" s="33">
        <f>'M-ATW'!$F$270</f>
        <v>69.649560308950967</v>
      </c>
      <c r="R15" s="33">
        <f>'M-ATW'!$F$271</f>
        <v>1246.0621408720028</v>
      </c>
      <c r="S15" s="33">
        <f>'M-ATW'!$F$272</f>
        <v>321.71793914266169</v>
      </c>
      <c r="T15" s="33">
        <f>'M-ATW'!$F$273</f>
        <v>0</v>
      </c>
      <c r="U15" s="33">
        <f>'M-ATW'!$F$274</f>
        <v>62.892898470601011</v>
      </c>
      <c r="V15" s="33">
        <f>'M-ATW'!$F$275</f>
        <v>0</v>
      </c>
      <c r="W15" s="33">
        <f>'M-ATW'!$F$276</f>
        <v>5183.7163401121634</v>
      </c>
      <c r="X15" s="33">
        <f>'M-ATW'!$F$277</f>
        <v>-2.3805968577560508</v>
      </c>
      <c r="Y15" s="17">
        <f t="shared" si="0"/>
        <v>12835.375638012509</v>
      </c>
      <c r="Z15" s="10"/>
    </row>
    <row r="16" spans="1:26" x14ac:dyDescent="0.25">
      <c r="A16" s="11" t="s">
        <v>192</v>
      </c>
      <c r="B16" s="33">
        <f>'M-ATW'!$F$287</f>
        <v>2763.5054255507603</v>
      </c>
      <c r="C16" s="33">
        <f>'M-ATW'!$F$288</f>
        <v>157.34573465423099</v>
      </c>
      <c r="D16" s="33">
        <f>'M-ATW'!$F$289</f>
        <v>613.96862055510314</v>
      </c>
      <c r="E16" s="33">
        <f>'M-ATW'!$F$290</f>
        <v>80.850951681718044</v>
      </c>
      <c r="F16" s="33">
        <f>'M-ATW'!$F$291</f>
        <v>28.587775595075701</v>
      </c>
      <c r="G16" s="33">
        <f>'M-ATW'!$F$292</f>
        <v>334.31631538049112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975.01934435723786</v>
      </c>
      <c r="M16" s="33">
        <f>'M-ATW'!$F$298</f>
        <v>1353.8012731129807</v>
      </c>
      <c r="N16" s="33">
        <f>'M-ATW'!$F$299</f>
        <v>120.43968115883894</v>
      </c>
      <c r="O16" s="33">
        <f>'M-ATW'!$F$300</f>
        <v>469.9598947736738</v>
      </c>
      <c r="P16" s="33">
        <f>'M-ATW'!$F$301</f>
        <v>440.08566602523086</v>
      </c>
      <c r="Q16" s="33">
        <f>'M-ATW'!$F$302</f>
        <v>155.60819014803934</v>
      </c>
      <c r="R16" s="33">
        <f>'M-ATW'!$F$303</f>
        <v>1819.7413296570135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3607.4626396403551</v>
      </c>
      <c r="W16" s="33">
        <f>'M-ATW'!$F$308</f>
        <v>7014.8679230105927</v>
      </c>
      <c r="X16" s="33">
        <f>'M-ATW'!$F$309</f>
        <v>3.2941040263297907</v>
      </c>
      <c r="Y16" s="17">
        <f t="shared" si="0"/>
        <v>19938.854869327672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0</v>
      </c>
      <c r="C18" s="33">
        <f>'M-ATW'!$G$352</f>
        <v>0</v>
      </c>
      <c r="D18" s="33">
        <f>'M-ATW'!$G$353</f>
        <v>0</v>
      </c>
      <c r="E18" s="33">
        <f>'M-ATW'!$G$354</f>
        <v>0</v>
      </c>
      <c r="F18" s="33">
        <f>'M-ATW'!$G$355</f>
        <v>0</v>
      </c>
      <c r="G18" s="33">
        <f>'M-ATW'!$G$356</f>
        <v>0</v>
      </c>
      <c r="H18" s="33">
        <f>'M-ATW'!$G$357</f>
        <v>0</v>
      </c>
      <c r="I18" s="33">
        <f>'M-ATW'!$G$358</f>
        <v>0</v>
      </c>
      <c r="J18" s="33">
        <f>'M-ATW'!$G$359</f>
        <v>0</v>
      </c>
      <c r="K18" s="33">
        <f>'M-ATW'!$G$360</f>
        <v>0</v>
      </c>
      <c r="L18" s="33">
        <f>'M-ATW'!$G$361</f>
        <v>0</v>
      </c>
      <c r="M18" s="33">
        <f>'M-ATW'!$G$362</f>
        <v>0</v>
      </c>
      <c r="N18" s="33">
        <f>'M-ATW'!$G$363</f>
        <v>0</v>
      </c>
      <c r="O18" s="33">
        <f>'M-ATW'!$G$364</f>
        <v>0</v>
      </c>
      <c r="P18" s="33">
        <f>'M-ATW'!$G$365</f>
        <v>0</v>
      </c>
      <c r="Q18" s="33">
        <f>'M-ATW'!$G$366</f>
        <v>0</v>
      </c>
      <c r="R18" s="33">
        <f>'M-ATW'!$G$367</f>
        <v>0</v>
      </c>
      <c r="S18" s="33">
        <f>'M-ATW'!$G$368</f>
        <v>0</v>
      </c>
      <c r="T18" s="33">
        <f>'M-ATW'!$G$369</f>
        <v>0</v>
      </c>
      <c r="U18" s="33">
        <f>'M-ATW'!$G$370</f>
        <v>0</v>
      </c>
      <c r="V18" s="33">
        <f>'M-ATW'!$G$371</f>
        <v>0</v>
      </c>
      <c r="W18" s="33">
        <f>'M-ATW'!$G$372</f>
        <v>0</v>
      </c>
      <c r="X18" s="33">
        <f>'M-ATW'!$G$373</f>
        <v>0</v>
      </c>
      <c r="Y18" s="17">
        <f t="shared" si="0"/>
        <v>0</v>
      </c>
      <c r="Z18" s="10"/>
    </row>
    <row r="19" spans="1:26" x14ac:dyDescent="0.25">
      <c r="A19" s="11" t="s">
        <v>179</v>
      </c>
      <c r="B19" s="33">
        <f>'M-ATW'!$I$383</f>
        <v>3595574.3875687779</v>
      </c>
      <c r="C19" s="33">
        <f>'M-ATW'!$I$384</f>
        <v>332701.56562612014</v>
      </c>
      <c r="D19" s="33">
        <f>'M-ATW'!$I$385</f>
        <v>1172563.7468037729</v>
      </c>
      <c r="E19" s="33">
        <f>'M-ATW'!$I$386</f>
        <v>202707.37122428173</v>
      </c>
      <c r="F19" s="33">
        <f>'M-ATW'!$I$387</f>
        <v>64418.146423436337</v>
      </c>
      <c r="G19" s="33">
        <f>'M-ATW'!$I$388</f>
        <v>1300005.8196745939</v>
      </c>
      <c r="H19" s="33">
        <f>'M-ATW'!$I$389</f>
        <v>134532.30503075119</v>
      </c>
      <c r="I19" s="33">
        <f>'M-ATW'!$I$390</f>
        <v>307752.91174373642</v>
      </c>
      <c r="J19" s="33">
        <f>'M-ATW'!$I$391</f>
        <v>0</v>
      </c>
      <c r="K19" s="33">
        <f>'M-ATW'!$I$392</f>
        <v>0</v>
      </c>
      <c r="L19" s="33">
        <f>'M-ATW'!$I$393</f>
        <v>1304892.5186740533</v>
      </c>
      <c r="M19" s="33">
        <f>'M-ATW'!$I$394</f>
        <v>1761419.8034342264</v>
      </c>
      <c r="N19" s="33">
        <f>'M-ATW'!$I$395</f>
        <v>162985.6771573218</v>
      </c>
      <c r="O19" s="33">
        <f>'M-ATW'!$I$396</f>
        <v>574421.99264461605</v>
      </c>
      <c r="P19" s="33">
        <f>'M-ATW'!$I$397</f>
        <v>397213.61817572836</v>
      </c>
      <c r="Q19" s="33">
        <f>'M-ATW'!$I$398</f>
        <v>126230.06683223126</v>
      </c>
      <c r="R19" s="33">
        <f>'M-ATW'!$I$399</f>
        <v>2547416.0715700355</v>
      </c>
      <c r="S19" s="33">
        <f>'M-ATW'!$I$400</f>
        <v>1318108.5453389811</v>
      </c>
      <c r="T19" s="33">
        <f>'M-ATW'!$I$401</f>
        <v>3015273.861022816</v>
      </c>
      <c r="U19" s="33">
        <f>'M-ATW'!$I$402</f>
        <v>113809.67106274549</v>
      </c>
      <c r="V19" s="33">
        <f>'M-ATW'!$I$403</f>
        <v>0</v>
      </c>
      <c r="W19" s="33">
        <f>'M-ATW'!$I$404</f>
        <v>9388171.3477771841</v>
      </c>
      <c r="X19" s="33">
        <f>'M-ATW'!$I$405</f>
        <v>4402.4261474342939</v>
      </c>
      <c r="Y19" s="17">
        <f t="shared" si="0"/>
        <v>27824601.853932843</v>
      </c>
      <c r="Z19" s="10"/>
    </row>
    <row r="20" spans="1:26" x14ac:dyDescent="0.25">
      <c r="A20" s="11" t="s">
        <v>180</v>
      </c>
      <c r="B20" s="33">
        <f>'M-ATW'!$I$415</f>
        <v>45629.007826007335</v>
      </c>
      <c r="C20" s="33">
        <f>'M-ATW'!$I$416</f>
        <v>4222.0910222758521</v>
      </c>
      <c r="D20" s="33">
        <f>'M-ATW'!$I$417</f>
        <v>14786.86089724548</v>
      </c>
      <c r="E20" s="33">
        <f>'M-ATW'!$I$418</f>
        <v>2556.2837920839861</v>
      </c>
      <c r="F20" s="33">
        <f>'M-ATW'!$I$419</f>
        <v>817.48721913645522</v>
      </c>
      <c r="G20" s="33">
        <f>'M-ATW'!$I$420</f>
        <v>21957.060271783193</v>
      </c>
      <c r="H20" s="33">
        <f>'M-ATW'!$I$421</f>
        <v>1549.1957638691197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16536.276097943708</v>
      </c>
      <c r="M20" s="33">
        <f>'M-ATW'!$I$426</f>
        <v>22352.989907164658</v>
      </c>
      <c r="N20" s="33">
        <f>'M-ATW'!$I$427</f>
        <v>2068.3412264395233</v>
      </c>
      <c r="O20" s="33">
        <f>'M-ATW'!$I$428</f>
        <v>7243.8689365141563</v>
      </c>
      <c r="P20" s="33">
        <f>'M-ATW'!$I$429</f>
        <v>5009.1455875780239</v>
      </c>
      <c r="Q20" s="33">
        <f>'M-ATW'!$I$430</f>
        <v>1601.9005829162904</v>
      </c>
      <c r="R20" s="33">
        <f>'M-ATW'!$I$431</f>
        <v>43025.782942089667</v>
      </c>
      <c r="S20" s="33">
        <f>'M-ATW'!$I$432</f>
        <v>15178.571230843607</v>
      </c>
      <c r="T20" s="33">
        <f>'M-ATW'!$I$433</f>
        <v>0</v>
      </c>
      <c r="U20" s="33">
        <f>'M-ATW'!$I$434</f>
        <v>572.36111015476388</v>
      </c>
      <c r="V20" s="33">
        <f>'M-ATW'!$I$435</f>
        <v>0</v>
      </c>
      <c r="W20" s="33">
        <f>'M-ATW'!$I$436</f>
        <v>118971.78598234136</v>
      </c>
      <c r="X20" s="33">
        <f>'M-ATW'!$I$437</f>
        <v>-92.385443234120743</v>
      </c>
      <c r="Y20" s="17">
        <f t="shared" si="0"/>
        <v>323986.62495315308</v>
      </c>
      <c r="Z20" s="10"/>
    </row>
    <row r="21" spans="1:26" x14ac:dyDescent="0.25">
      <c r="A21" s="11" t="s">
        <v>193</v>
      </c>
      <c r="B21" s="33">
        <f>'M-ATW'!$I$447</f>
        <v>5441485.764775862</v>
      </c>
      <c r="C21" s="33">
        <f>'M-ATW'!$I$448</f>
        <v>302927.13882700767</v>
      </c>
      <c r="D21" s="33">
        <f>'M-ATW'!$I$449</f>
        <v>1244745.9459963285</v>
      </c>
      <c r="E21" s="33">
        <f>'M-ATW'!$I$450</f>
        <v>192471.66946742364</v>
      </c>
      <c r="F21" s="33">
        <f>'M-ATW'!$I$451</f>
        <v>68055.313891728423</v>
      </c>
      <c r="G21" s="33">
        <f>'M-ATW'!$I$452</f>
        <v>795864.7117079118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1833295.4625704424</v>
      </c>
      <c r="M21" s="33">
        <f>'M-ATW'!$I$458</f>
        <v>2665705.0454357481</v>
      </c>
      <c r="N21" s="33">
        <f>'M-ATW'!$I$459</f>
        <v>231874.40126584374</v>
      </c>
      <c r="O21" s="33">
        <f>'M-ATW'!$I$460</f>
        <v>952785.9473852216</v>
      </c>
      <c r="P21" s="33">
        <f>'M-ATW'!$I$461</f>
        <v>1047656.4726412791</v>
      </c>
      <c r="Q21" s="33">
        <f>'M-ATW'!$I$462</f>
        <v>370436.80399088911</v>
      </c>
      <c r="R21" s="33">
        <f>'M-ATW'!$I$463</f>
        <v>4332028.80649768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166020.36450517637</v>
      </c>
      <c r="W21" s="33">
        <f>'M-ATW'!$I$468</f>
        <v>13189815.779772222</v>
      </c>
      <c r="X21" s="33">
        <f>'M-ATW'!$I$469</f>
        <v>354.74436304460323</v>
      </c>
      <c r="Y21" s="17">
        <f t="shared" si="0"/>
        <v>32835524.373093806</v>
      </c>
      <c r="Z21" s="10"/>
    </row>
    <row r="22" spans="1:26" x14ac:dyDescent="0.25">
      <c r="A22" s="11" t="s">
        <v>213</v>
      </c>
      <c r="B22" s="33">
        <f>'M-ATW'!$C$479</f>
        <v>16918.102824656104</v>
      </c>
      <c r="C22" s="33">
        <f>'M-ATW'!$C$480</f>
        <v>1565.4464879511834</v>
      </c>
      <c r="D22" s="33">
        <f>'M-ATW'!$C$481</f>
        <v>5444.4440023434754</v>
      </c>
      <c r="E22" s="33">
        <f>'M-ATW'!$C$482</f>
        <v>941.21017684639708</v>
      </c>
      <c r="F22" s="33">
        <f>'M-ATW'!$C$483</f>
        <v>303.10395711277772</v>
      </c>
      <c r="G22" s="33">
        <f>'M-ATW'!$C$484</f>
        <v>5331.8707960056227</v>
      </c>
      <c r="H22" s="33">
        <f>'M-ATW'!$C$485</f>
        <v>376.19387788830585</v>
      </c>
      <c r="I22" s="33">
        <f>'M-ATW'!$C$486</f>
        <v>806.8080510885203</v>
      </c>
      <c r="J22" s="33">
        <f>'M-ATW'!$C$487</f>
        <v>0</v>
      </c>
      <c r="K22" s="9"/>
      <c r="L22" s="33">
        <f>'M-ATW'!$C$488</f>
        <v>5960.8696800850475</v>
      </c>
      <c r="M22" s="33">
        <f>'M-ATW'!$C$489</f>
        <v>8287.9334814807135</v>
      </c>
      <c r="N22" s="33">
        <f>'M-ATW'!$C$490</f>
        <v>766.88955584597227</v>
      </c>
      <c r="O22" s="33">
        <f>'M-ATW'!$C$491</f>
        <v>2667.1542431641765</v>
      </c>
      <c r="P22" s="33">
        <f>'M-ATW'!$C$492</f>
        <v>1844.3409213536813</v>
      </c>
      <c r="Q22" s="33">
        <f>'M-ATW'!$C$493</f>
        <v>593.94495010709886</v>
      </c>
      <c r="R22" s="33">
        <f>'M-ATW'!$C$494</f>
        <v>10448.025040902887</v>
      </c>
      <c r="S22" s="33">
        <f>'M-ATW'!$C$495</f>
        <v>3685.8386172409751</v>
      </c>
      <c r="T22" s="33">
        <f>'M-ATW'!$C$496</f>
        <v>7904.8715202269359</v>
      </c>
      <c r="U22" s="33">
        <f>'M-ATW'!$C$497</f>
        <v>54365.997312720727</v>
      </c>
      <c r="V22" s="9"/>
      <c r="W22" s="33">
        <f>'M-ATW'!$C$498</f>
        <v>42886.034778766909</v>
      </c>
      <c r="X22" s="33">
        <f>'M-ATW'!$C$499</f>
        <v>-23.957308399162752</v>
      </c>
      <c r="Y22" s="17">
        <f t="shared" si="0"/>
        <v>171075.12296738836</v>
      </c>
      <c r="Z22" s="10"/>
    </row>
    <row r="23" spans="1:26" x14ac:dyDescent="0.25">
      <c r="A23" s="11" t="s">
        <v>214</v>
      </c>
      <c r="B23" s="33">
        <f>'M-ATW'!$C$509</f>
        <v>18345.005403005318</v>
      </c>
      <c r="C23" s="33">
        <f>'M-ATW'!$C$510</f>
        <v>1697.4790008798707</v>
      </c>
      <c r="D23" s="33">
        <f>'M-ATW'!$C$511</f>
        <v>5547.7387752083268</v>
      </c>
      <c r="E23" s="33">
        <f>'M-ATW'!$C$512</f>
        <v>959.06729713151492</v>
      </c>
      <c r="F23" s="33">
        <f>'M-ATW'!$C$513</f>
        <v>328.66827850239326</v>
      </c>
      <c r="G23" s="33">
        <f>'M-ATW'!$C$514</f>
        <v>5433.0297724926722</v>
      </c>
      <c r="H23" s="33">
        <f>'M-ATW'!$C$515</f>
        <v>383.3312203153551</v>
      </c>
      <c r="I23" s="33">
        <f>'M-ATW'!$C$516</f>
        <v>822.11522558546608</v>
      </c>
      <c r="J23" s="33">
        <f>'M-ATW'!$C$517</f>
        <v>0</v>
      </c>
      <c r="K23" s="9"/>
      <c r="L23" s="33">
        <f>'M-ATW'!$C$518</f>
        <v>4854.3891336138367</v>
      </c>
      <c r="M23" s="33">
        <f>'M-ATW'!$C$519</f>
        <v>8986.9523830963553</v>
      </c>
      <c r="N23" s="33">
        <f>'M-ATW'!$C$520</f>
        <v>831.57037117657319</v>
      </c>
      <c r="O23" s="33">
        <f>'M-ATW'!$C$521</f>
        <v>2717.7568559607416</v>
      </c>
      <c r="P23" s="33">
        <f>'M-ATW'!$C$522</f>
        <v>1879.3326994809936</v>
      </c>
      <c r="Q23" s="33">
        <f>'M-ATW'!$C$523</f>
        <v>644.03931290232788</v>
      </c>
      <c r="R23" s="33">
        <f>'M-ATW'!$C$524</f>
        <v>10646.250309272218</v>
      </c>
      <c r="S23" s="33">
        <f>'M-ATW'!$C$525</f>
        <v>3755.768230369612</v>
      </c>
      <c r="T23" s="33">
        <f>'M-ATW'!$C$526</f>
        <v>8054.8467808515688</v>
      </c>
      <c r="U23" s="33">
        <f>'M-ATW'!$C$527</f>
        <v>42777.367298675825</v>
      </c>
      <c r="V23" s="9"/>
      <c r="W23" s="33">
        <f>'M-ATW'!$C$528</f>
        <v>34925.356933966868</v>
      </c>
      <c r="X23" s="33">
        <f>'M-ATW'!$C$529</f>
        <v>15.248489747058452</v>
      </c>
      <c r="Y23" s="17">
        <f t="shared" si="0"/>
        <v>153605.31377223489</v>
      </c>
      <c r="Z23" s="10"/>
    </row>
    <row r="24" spans="1:26" x14ac:dyDescent="0.25">
      <c r="A24" s="11" t="s">
        <v>215</v>
      </c>
      <c r="B24" s="33">
        <f>'M-ATW'!$C$539</f>
        <v>1898.5496494226204</v>
      </c>
      <c r="C24" s="33">
        <f>'M-ATW'!$C$540</f>
        <v>175.67441879819671</v>
      </c>
      <c r="D24" s="33">
        <f>'M-ATW'!$C$541</f>
        <v>579.6342085021023</v>
      </c>
      <c r="E24" s="33">
        <f>'M-ATW'!$C$542</f>
        <v>100.20446819834284</v>
      </c>
      <c r="F24" s="33">
        <f>'M-ATW'!$C$543</f>
        <v>34.014328762466917</v>
      </c>
      <c r="G24" s="33">
        <f>'M-ATW'!$C$544</f>
        <v>567.64927830057945</v>
      </c>
      <c r="H24" s="33">
        <f>'M-ATW'!$C$545</f>
        <v>40.050892351774834</v>
      </c>
      <c r="I24" s="33">
        <f>'M-ATW'!$C$546</f>
        <v>85.895556259651869</v>
      </c>
      <c r="J24" s="33">
        <f>'M-ATW'!$C$547</f>
        <v>0</v>
      </c>
      <c r="K24" s="9"/>
      <c r="L24" s="33">
        <f>'M-ATW'!$C$548</f>
        <v>521.88622713472625</v>
      </c>
      <c r="M24" s="33">
        <f>'M-ATW'!$C$549</f>
        <v>930.07196899000087</v>
      </c>
      <c r="N24" s="33">
        <f>'M-ATW'!$C$550</f>
        <v>86.060352776395618</v>
      </c>
      <c r="O24" s="33">
        <f>'M-ATW'!$C$551</f>
        <v>283.95440159253189</v>
      </c>
      <c r="P24" s="33">
        <f>'M-ATW'!$C$552</f>
        <v>196.35486923857169</v>
      </c>
      <c r="Q24" s="33">
        <f>'M-ATW'!$C$553</f>
        <v>66.652507582515511</v>
      </c>
      <c r="R24" s="33">
        <f>'M-ATW'!$C$554</f>
        <v>1112.3326316492862</v>
      </c>
      <c r="S24" s="33">
        <f>'M-ATW'!$C$555</f>
        <v>392.40703892837536</v>
      </c>
      <c r="T24" s="33">
        <f>'M-ATW'!$C$556</f>
        <v>841.57977287769495</v>
      </c>
      <c r="U24" s="33">
        <f>'M-ATW'!$C$557</f>
        <v>2674.6862786035863</v>
      </c>
      <c r="V24" s="9"/>
      <c r="W24" s="33">
        <f>'M-ATW'!$C$558</f>
        <v>3754.759303367287</v>
      </c>
      <c r="X24" s="33">
        <f>'M-ATW'!$C$559</f>
        <v>1.5946631377321734</v>
      </c>
      <c r="Y24" s="17">
        <f t="shared" si="0"/>
        <v>14344.012816474442</v>
      </c>
      <c r="Z24" s="10"/>
    </row>
    <row r="25" spans="1:26" x14ac:dyDescent="0.25">
      <c r="A25" s="11" t="s">
        <v>216</v>
      </c>
      <c r="B25" s="33">
        <f>'M-ATW'!$C$569</f>
        <v>0</v>
      </c>
      <c r="C25" s="33">
        <f>'M-ATW'!$C$570</f>
        <v>0</v>
      </c>
      <c r="D25" s="33">
        <f>'M-ATW'!$C$571</f>
        <v>0</v>
      </c>
      <c r="E25" s="33">
        <f>'M-ATW'!$C$572</f>
        <v>0</v>
      </c>
      <c r="F25" s="33">
        <f>'M-ATW'!$C$573</f>
        <v>0</v>
      </c>
      <c r="G25" s="33">
        <f>'M-ATW'!$C$574</f>
        <v>0</v>
      </c>
      <c r="H25" s="33">
        <f>'M-ATW'!$C$575</f>
        <v>0</v>
      </c>
      <c r="I25" s="33">
        <f>'M-ATW'!$C$576</f>
        <v>0</v>
      </c>
      <c r="J25" s="33">
        <f>'M-ATW'!$C$577</f>
        <v>0</v>
      </c>
      <c r="K25" s="9"/>
      <c r="L25" s="33">
        <f>'M-ATW'!$C$578</f>
        <v>0</v>
      </c>
      <c r="M25" s="33">
        <f>'M-ATW'!$C$579</f>
        <v>0</v>
      </c>
      <c r="N25" s="33">
        <f>'M-ATW'!$C$580</f>
        <v>0</v>
      </c>
      <c r="O25" s="33">
        <f>'M-ATW'!$C$581</f>
        <v>0</v>
      </c>
      <c r="P25" s="33">
        <f>'M-ATW'!$C$582</f>
        <v>0</v>
      </c>
      <c r="Q25" s="33">
        <f>'M-ATW'!$C$583</f>
        <v>0</v>
      </c>
      <c r="R25" s="33">
        <f>'M-ATW'!$C$584</f>
        <v>0</v>
      </c>
      <c r="S25" s="33">
        <f>'M-ATW'!$C$585</f>
        <v>0</v>
      </c>
      <c r="T25" s="33">
        <f>'M-ATW'!$C$586</f>
        <v>0</v>
      </c>
      <c r="U25" s="33">
        <f>'M-ATW'!$C$587</f>
        <v>0</v>
      </c>
      <c r="V25" s="9"/>
      <c r="W25" s="33">
        <f>'M-ATW'!$C$588</f>
        <v>0</v>
      </c>
      <c r="X25" s="33">
        <f>'M-ATW'!$C$589</f>
        <v>0</v>
      </c>
      <c r="Y25" s="17">
        <f t="shared" si="0"/>
        <v>0</v>
      </c>
      <c r="Z25" s="10"/>
    </row>
    <row r="26" spans="1:26" x14ac:dyDescent="0.25">
      <c r="A26" s="11" t="s">
        <v>217</v>
      </c>
      <c r="B26" s="33">
        <f>'M-ATW'!$F$599</f>
        <v>446852.36969818996</v>
      </c>
      <c r="C26" s="33">
        <f>'M-ATW'!$F$600</f>
        <v>41347.630997798631</v>
      </c>
      <c r="D26" s="33">
        <f>'M-ATW'!$F$601</f>
        <v>136241.87479175083</v>
      </c>
      <c r="E26" s="33">
        <f>'M-ATW'!$F$602</f>
        <v>23552.86214927234</v>
      </c>
      <c r="F26" s="33">
        <f>'M-ATW'!$F$603</f>
        <v>8005.7866360376829</v>
      </c>
      <c r="G26" s="33">
        <f>'M-ATW'!$F$604</f>
        <v>133424.84064167301</v>
      </c>
      <c r="H26" s="33">
        <f>'M-ATW'!$F$605</f>
        <v>9413.8830680636202</v>
      </c>
      <c r="I26" s="33">
        <f>'M-ATW'!$F$606</f>
        <v>20189.58068630422</v>
      </c>
      <c r="J26" s="33">
        <f>'M-ATW'!$F$607</f>
        <v>0</v>
      </c>
      <c r="K26" s="9"/>
      <c r="L26" s="33">
        <f>'M-ATW'!$F$608</f>
        <v>123071.1520394948</v>
      </c>
      <c r="M26" s="33">
        <f>'M-ATW'!$F$609</f>
        <v>218906.50237113136</v>
      </c>
      <c r="N26" s="33">
        <f>'M-ATW'!$F$610</f>
        <v>20255.605423271259</v>
      </c>
      <c r="O26" s="33">
        <f>'M-ATW'!$F$611</f>
        <v>66742.920726349679</v>
      </c>
      <c r="P26" s="33">
        <f>'M-ATW'!$F$612</f>
        <v>46152.823827779765</v>
      </c>
      <c r="Q26" s="33">
        <f>'M-ATW'!$F$613</f>
        <v>15687.675573104645</v>
      </c>
      <c r="R26" s="33">
        <f>'M-ATW'!$F$614</f>
        <v>261451.58602624302</v>
      </c>
      <c r="S26" s="33">
        <f>'M-ATW'!$F$615</f>
        <v>92234.498725048048</v>
      </c>
      <c r="T26" s="33">
        <f>'M-ATW'!$F$616</f>
        <v>197811.66184096455</v>
      </c>
      <c r="U26" s="33">
        <f>'M-ATW'!$F$617</f>
        <v>1022480.39455903</v>
      </c>
      <c r="V26" s="9"/>
      <c r="W26" s="33">
        <f>'M-ATW'!$F$618</f>
        <v>885446.92132128263</v>
      </c>
      <c r="X26" s="33">
        <f>'M-ATW'!$F$619</f>
        <v>88.088377278895905</v>
      </c>
      <c r="Y26" s="17">
        <f t="shared" si="0"/>
        <v>3769358.6594800688</v>
      </c>
      <c r="Z26" s="10"/>
    </row>
    <row r="27" spans="1:26" x14ac:dyDescent="0.25">
      <c r="A27" s="11" t="s">
        <v>181</v>
      </c>
      <c r="B27" s="33">
        <f>'M-ATW'!$D$629</f>
        <v>-1266.7322026163858</v>
      </c>
      <c r="C27" s="33">
        <f>'M-ATW'!$D$630</f>
        <v>-117.21181141365931</v>
      </c>
      <c r="D27" s="33">
        <f>'M-ATW'!$D$631</f>
        <v>-408.03192347149854</v>
      </c>
      <c r="E27" s="33">
        <f>'M-ATW'!$D$632</f>
        <v>-70.538662659452285</v>
      </c>
      <c r="F27" s="33">
        <f>'M-ATW'!$D$633</f>
        <v>-22.694716257170878</v>
      </c>
      <c r="G27" s="33">
        <f>'M-ATW'!$D$634</f>
        <v>-399.59516447579244</v>
      </c>
      <c r="H27" s="33">
        <f>'M-ATW'!$D$635</f>
        <v>-28.193716663610861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-448.11749863662072</v>
      </c>
      <c r="M27" s="33">
        <f>'M-ATW'!$D$640</f>
        <v>-620.5537549301165</v>
      </c>
      <c r="N27" s="33">
        <f>'M-ATW'!$D$641</f>
        <v>-57.420368365683871</v>
      </c>
      <c r="O27" s="33">
        <f>'M-ATW'!$D$642</f>
        <v>-199.88892815593522</v>
      </c>
      <c r="P27" s="33">
        <f>'M-ATW'!$D$643</f>
        <v>-138.22347577699668</v>
      </c>
      <c r="Q27" s="33">
        <f>'M-ATW'!$D$644</f>
        <v>-44.471250865407725</v>
      </c>
      <c r="R27" s="33">
        <f>'M-ATW'!$D$645</f>
        <v>-783.02352858859217</v>
      </c>
      <c r="S27" s="33">
        <f>'M-ATW'!$D$646</f>
        <v>-276.23386703050227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2.3212228434899611</v>
      </c>
      <c r="Y27" s="17">
        <f t="shared" si="0"/>
        <v>-4878.6096470639368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-19857.431463800876</v>
      </c>
      <c r="C29" s="33">
        <f>'M-ATW'!$E$694</f>
        <v>-1830.0630845937369</v>
      </c>
      <c r="D29" s="33">
        <f>'M-ATW'!$E$695</f>
        <v>-6370.7245155153923</v>
      </c>
      <c r="E29" s="33">
        <f>'M-ATW'!$E$696</f>
        <v>-1101.3412472066848</v>
      </c>
      <c r="F29" s="33">
        <f>'M-ATW'!$E$697</f>
        <v>-348.00411185001798</v>
      </c>
      <c r="G29" s="33">
        <f>'M-ATW'!$E$698</f>
        <v>-6264.097159174602</v>
      </c>
      <c r="H29" s="33">
        <f>'M-ATW'!$E$699</f>
        <v>-441.96776177404757</v>
      </c>
      <c r="I29" s="33">
        <f>'M-ATW'!$E$700</f>
        <v>8.8615861112042804</v>
      </c>
      <c r="J29" s="33">
        <f>'M-ATW'!$E$701</f>
        <v>0</v>
      </c>
      <c r="K29" s="33">
        <f>'M-ATW'!$E$702</f>
        <v>0</v>
      </c>
      <c r="L29" s="33">
        <f>'M-ATW'!$E$703</f>
        <v>-7024.7385347330346</v>
      </c>
      <c r="M29" s="33">
        <f>'M-ATW'!$E$704</f>
        <v>-9727.8679997849722</v>
      </c>
      <c r="N29" s="33">
        <f>'M-ATW'!$E$705</f>
        <v>-896.52139304423531</v>
      </c>
      <c r="O29" s="33">
        <f>'M-ATW'!$E$706</f>
        <v>-3120.9256475542957</v>
      </c>
      <c r="P29" s="33">
        <f>'M-ATW'!$E$707</f>
        <v>-2158.1244875654202</v>
      </c>
      <c r="Q29" s="33">
        <f>'M-ATW'!$E$708</f>
        <v>-681.92869145854752</v>
      </c>
      <c r="R29" s="33">
        <f>'M-ATW'!$E$709</f>
        <v>-12274.761801567834</v>
      </c>
      <c r="S29" s="33">
        <f>'M-ATW'!$E$710</f>
        <v>-4330.2720742468064</v>
      </c>
      <c r="T29" s="33">
        <f>'M-ATW'!$E$711</f>
        <v>86.823253164105665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36.186296789273669</v>
      </c>
      <c r="Y29" s="17">
        <f t="shared" si="0"/>
        <v>-76296.898837805915</v>
      </c>
      <c r="Z29" s="10"/>
    </row>
    <row r="30" spans="1:26" x14ac:dyDescent="0.25">
      <c r="A30" s="11" t="s">
        <v>184</v>
      </c>
      <c r="B30" s="33">
        <f>'M-ATW'!$H$725</f>
        <v>-3841.068968302473</v>
      </c>
      <c r="C30" s="33">
        <f>'M-ATW'!$H$726</f>
        <v>-354.74217652229123</v>
      </c>
      <c r="D30" s="33">
        <f>'M-ATW'!$H$727</f>
        <v>-1246.9723973757443</v>
      </c>
      <c r="E30" s="33">
        <f>'M-ATW'!$H$728</f>
        <v>-215.57079293154914</v>
      </c>
      <c r="F30" s="33">
        <f>'M-ATW'!$H$729</f>
        <v>-68.104633840878108</v>
      </c>
      <c r="G30" s="33">
        <f>'M-ATW'!$H$730</f>
        <v>-1223.4910207760483</v>
      </c>
      <c r="H30" s="33">
        <f>'M-ATW'!$H$731</f>
        <v>-86.324265774045998</v>
      </c>
      <c r="I30" s="33">
        <f>'M-ATW'!$H$732</f>
        <v>0.81274902203352872</v>
      </c>
      <c r="J30" s="33">
        <f>'M-ATW'!$H$733</f>
        <v>0</v>
      </c>
      <c r="K30" s="33">
        <f>'M-ATW'!$H$734</f>
        <v>0</v>
      </c>
      <c r="L30" s="33">
        <f>'M-ATW'!$H$735</f>
        <v>-1368.316565536647</v>
      </c>
      <c r="M30" s="33">
        <f>'M-ATW'!$H$736</f>
        <v>-1881.6840420591157</v>
      </c>
      <c r="N30" s="33">
        <f>'M-ATW'!$H$737</f>
        <v>-173.78305313333513</v>
      </c>
      <c r="O30" s="33">
        <f>'M-ATW'!$H$738</f>
        <v>-610.87371260274779</v>
      </c>
      <c r="P30" s="33">
        <f>'M-ATW'!$H$739</f>
        <v>-422.4200339444501</v>
      </c>
      <c r="Q30" s="33">
        <f>'M-ATW'!$H$740</f>
        <v>-133.45389395108413</v>
      </c>
      <c r="R30" s="33">
        <f>'M-ATW'!$H$741</f>
        <v>-2397.4821055237189</v>
      </c>
      <c r="S30" s="33">
        <f>'M-ATW'!$H$742</f>
        <v>-845.78014448555382</v>
      </c>
      <c r="T30" s="33">
        <f>'M-ATW'!$H$743</f>
        <v>7.9630794322108738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-0.12602302506543539</v>
      </c>
      <c r="Y30" s="17">
        <f t="shared" si="0"/>
        <v>-14861.418001330505</v>
      </c>
      <c r="Z30" s="10"/>
    </row>
    <row r="31" spans="1:26" x14ac:dyDescent="0.25">
      <c r="A31" s="11" t="s">
        <v>185</v>
      </c>
      <c r="B31" s="33">
        <f>'M-ATW'!$E$757</f>
        <v>-77.694951269147367</v>
      </c>
      <c r="C31" s="33">
        <f>'M-ATW'!$E$758</f>
        <v>-7.1891801259517063</v>
      </c>
      <c r="D31" s="33">
        <f>'M-ATW'!$E$759</f>
        <v>-25.026616000521059</v>
      </c>
      <c r="E31" s="33">
        <f>'M-ATW'!$E$760</f>
        <v>-4.3264850665335706</v>
      </c>
      <c r="F31" s="33">
        <f>'M-ATW'!$E$761</f>
        <v>-1.3919791965705643</v>
      </c>
      <c r="G31" s="33">
        <f>'M-ATW'!$E$762</f>
        <v>-24.509147842936517</v>
      </c>
      <c r="H31" s="33">
        <f>'M-ATW'!$E$763</f>
        <v>0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-27.48526258945056</v>
      </c>
      <c r="M31" s="33">
        <f>'M-ATW'!$E$768</f>
        <v>-38.061631061086075</v>
      </c>
      <c r="N31" s="33">
        <f>'M-ATW'!$E$769</f>
        <v>-3.521875194152098</v>
      </c>
      <c r="O31" s="33">
        <f>'M-ATW'!$E$770</f>
        <v>-12.260176618420321</v>
      </c>
      <c r="P31" s="33">
        <f>'M-ATW'!$E$771</f>
        <v>-8.4779294254652999</v>
      </c>
      <c r="Q31" s="33">
        <f>'M-ATW'!$E$772</f>
        <v>-2.7276417712672951</v>
      </c>
      <c r="R31" s="33">
        <f>'M-ATW'!$E$773</f>
        <v>-48.026705858294349</v>
      </c>
      <c r="S31" s="33">
        <f>'M-ATW'!$E$774</f>
        <v>0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5.0632019796724777E-2</v>
      </c>
      <c r="Y31" s="17">
        <f t="shared" si="0"/>
        <v>-280.64895000000007</v>
      </c>
      <c r="Z31" s="10"/>
    </row>
    <row r="32" spans="1:26" x14ac:dyDescent="0.25">
      <c r="A32" s="11" t="s">
        <v>186</v>
      </c>
      <c r="B32" s="33">
        <f>'M-ATW'!$H$789</f>
        <v>0</v>
      </c>
      <c r="C32" s="33">
        <f>'M-ATW'!$H$790</f>
        <v>0</v>
      </c>
      <c r="D32" s="33">
        <f>'M-ATW'!$H$791</f>
        <v>0</v>
      </c>
      <c r="E32" s="33">
        <f>'M-ATW'!$H$792</f>
        <v>0</v>
      </c>
      <c r="F32" s="33">
        <f>'M-ATW'!$H$793</f>
        <v>0</v>
      </c>
      <c r="G32" s="33">
        <f>'M-ATW'!$H$794</f>
        <v>0</v>
      </c>
      <c r="H32" s="33">
        <f>'M-ATW'!$H$795</f>
        <v>0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0</v>
      </c>
      <c r="M32" s="33">
        <f>'M-ATW'!$H$800</f>
        <v>0</v>
      </c>
      <c r="N32" s="33">
        <f>'M-ATW'!$H$801</f>
        <v>0</v>
      </c>
      <c r="O32" s="33">
        <f>'M-ATW'!$H$802</f>
        <v>0</v>
      </c>
      <c r="P32" s="33">
        <f>'M-ATW'!$H$803</f>
        <v>0</v>
      </c>
      <c r="Q32" s="33">
        <f>'M-ATW'!$H$804</f>
        <v>0</v>
      </c>
      <c r="R32" s="33">
        <f>'M-ATW'!$H$805</f>
        <v>0</v>
      </c>
      <c r="S32" s="33">
        <f>'M-ATW'!$H$806</f>
        <v>0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0</v>
      </c>
      <c r="Y32" s="17">
        <f t="shared" si="0"/>
        <v>0</v>
      </c>
      <c r="Z32" s="10"/>
    </row>
    <row r="33" spans="1:26" x14ac:dyDescent="0.25">
      <c r="A33" s="11" t="s">
        <v>194</v>
      </c>
      <c r="B33" s="33">
        <f>'M-ATW'!$E$821</f>
        <v>-89748.961876588757</v>
      </c>
      <c r="C33" s="33">
        <f>'M-ATW'!$E$822</f>
        <v>-5303.3899754054783</v>
      </c>
      <c r="D33" s="33">
        <f>'M-ATW'!$E$823</f>
        <v>-18461.897196923481</v>
      </c>
      <c r="E33" s="33">
        <f>'M-ATW'!$E$824</f>
        <v>-1795.2789309547959</v>
      </c>
      <c r="F33" s="33">
        <f>'M-ATW'!$E$825</f>
        <v>-572.02637876481447</v>
      </c>
      <c r="G33" s="33">
        <f>'M-ATW'!$E$826</f>
        <v>51.550036754813775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-31749.473344327656</v>
      </c>
      <c r="M33" s="33">
        <f>'M-ATW'!$E$832</f>
        <v>-43966.716231389044</v>
      </c>
      <c r="N33" s="33">
        <f>'M-ATW'!$E$833</f>
        <v>-4059.4592481483755</v>
      </c>
      <c r="O33" s="33">
        <f>'M-ATW'!$E$834</f>
        <v>-14131.587468011068</v>
      </c>
      <c r="P33" s="33">
        <f>'M-ATW'!$E$835</f>
        <v>-9772.0126677118278</v>
      </c>
      <c r="Q33" s="33">
        <f>'M-ATW'!$E$836</f>
        <v>-3113.6381779861922</v>
      </c>
      <c r="R33" s="33">
        <f>'M-ATW'!$E$837</f>
        <v>280.59573557248774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3619.7803939622381</v>
      </c>
      <c r="W33" s="33">
        <f>'M-ATW'!$E$842</f>
        <v>0</v>
      </c>
      <c r="X33" s="33">
        <f>'M-ATW'!$E$843</f>
        <v>185.80171032837279</v>
      </c>
      <c r="Y33" s="17">
        <f t="shared" si="0"/>
        <v>-218536.71361959362</v>
      </c>
      <c r="Z33" s="10"/>
    </row>
    <row r="34" spans="1:26" x14ac:dyDescent="0.25">
      <c r="A34" s="11" t="s">
        <v>195</v>
      </c>
      <c r="B34" s="33">
        <f>'M-ATW'!$H$853</f>
        <v>-230545.20684970822</v>
      </c>
      <c r="C34" s="33">
        <f>'M-ATW'!$H$854</f>
        <v>-13642.877024947067</v>
      </c>
      <c r="D34" s="33">
        <f>'M-ATW'!$H$855</f>
        <v>-47158.38684725052</v>
      </c>
      <c r="E34" s="33">
        <f>'M-ATW'!$H$856</f>
        <v>-4585.7940503965592</v>
      </c>
      <c r="F34" s="33">
        <f>'M-ATW'!$H$857</f>
        <v>-1481.0565228822725</v>
      </c>
      <c r="G34" s="33">
        <f>'M-ATW'!$H$858</f>
        <v>44.528669699734358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-81950.951591820703</v>
      </c>
      <c r="M34" s="33">
        <f>'M-ATW'!$H$864</f>
        <v>-112940.75693049424</v>
      </c>
      <c r="N34" s="33">
        <f>'M-ATW'!$H$865</f>
        <v>-10442.887203677306</v>
      </c>
      <c r="O34" s="33">
        <f>'M-ATW'!$H$866</f>
        <v>-36097.203958717597</v>
      </c>
      <c r="P34" s="33">
        <f>'M-ATW'!$H$867</f>
        <v>-24961.267455057692</v>
      </c>
      <c r="Q34" s="33">
        <f>'M-ATW'!$H$868</f>
        <v>-8061.6459390550335</v>
      </c>
      <c r="R34" s="33">
        <f>'M-ATW'!$H$869</f>
        <v>242.37722444096147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3619.7803939622381</v>
      </c>
      <c r="W34" s="33">
        <f>'M-ATW'!$H$874</f>
        <v>0</v>
      </c>
      <c r="X34" s="33">
        <f>'M-ATW'!$H$875</f>
        <v>223.05697138029663</v>
      </c>
      <c r="Y34" s="17">
        <f t="shared" si="0"/>
        <v>-567738.29111452401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28411192.93933396</v>
      </c>
      <c r="C40" s="17">
        <f t="shared" si="1"/>
        <v>2438934.239278526</v>
      </c>
      <c r="D40" s="17">
        <f t="shared" si="1"/>
        <v>8691279.7849518806</v>
      </c>
      <c r="E40" s="17">
        <f t="shared" si="1"/>
        <v>1484731.6005128676</v>
      </c>
      <c r="F40" s="17">
        <f t="shared" si="1"/>
        <v>483252.38023456262</v>
      </c>
      <c r="G40" s="17">
        <f t="shared" si="1"/>
        <v>8311656.6806414742</v>
      </c>
      <c r="H40" s="17">
        <f t="shared" si="1"/>
        <v>573050.78215304622</v>
      </c>
      <c r="I40" s="17">
        <f t="shared" si="1"/>
        <v>1107902.9405202151</v>
      </c>
      <c r="J40" s="17">
        <f t="shared" si="1"/>
        <v>0</v>
      </c>
      <c r="K40" s="17">
        <f t="shared" si="1"/>
        <v>0</v>
      </c>
      <c r="L40" s="17">
        <f t="shared" si="1"/>
        <v>9957480.1737406701</v>
      </c>
      <c r="M40" s="17">
        <f t="shared" si="1"/>
        <v>13918231.828426123</v>
      </c>
      <c r="N40" s="17">
        <f t="shared" si="1"/>
        <v>1273095.8490347003</v>
      </c>
      <c r="O40" s="17">
        <f t="shared" si="1"/>
        <v>4582821.817906769</v>
      </c>
      <c r="P40" s="17">
        <f t="shared" si="1"/>
        <v>3557946.5052596377</v>
      </c>
      <c r="Q40" s="17">
        <f t="shared" si="1"/>
        <v>1176980.3227867903</v>
      </c>
      <c r="R40" s="17">
        <f t="shared" si="1"/>
        <v>19061038.561273962</v>
      </c>
      <c r="S40" s="17">
        <f t="shared" si="1"/>
        <v>5614585.5279626837</v>
      </c>
      <c r="T40" s="17">
        <f t="shared" si="1"/>
        <v>10854912.007729886</v>
      </c>
      <c r="U40" s="17">
        <f t="shared" si="1"/>
        <v>10382201.59127917</v>
      </c>
      <c r="V40" s="17">
        <f t="shared" si="1"/>
        <v>176867.38793274117</v>
      </c>
      <c r="W40" s="17">
        <f t="shared" si="1"/>
        <v>72521857.747008801</v>
      </c>
      <c r="X40" s="17">
        <f t="shared" si="1"/>
        <v>25755.618628842029</v>
      </c>
      <c r="Y40" s="17">
        <f>SUM($B$8:$X$34)</f>
        <v>204605776.28659707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WPD South Wales in April 15 (DCP179)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126948162.51053861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7887798.2170256237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11381.40390735495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24567168.170675084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7999684.2098206794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7397.4246052549415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14070521.740432089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16849.518291293563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26404.251368981582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0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34974189.425638981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358454.89202752605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42669618.386369765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200644.58032242503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180184.42974239786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18391.505884414222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0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4516788.7002537027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3242264.655750392</v>
      </c>
      <c r="C56" s="7">
        <f>Input!C$187</f>
        <v>0</v>
      </c>
      <c r="D56" s="7">
        <f>Input!D$187</f>
        <v>0</v>
      </c>
      <c r="E56" s="33">
        <f>Input!E$187</f>
        <v>964740</v>
      </c>
      <c r="F56" s="33">
        <f>Input!F$187</f>
        <v>0</v>
      </c>
      <c r="G56" s="7">
        <f>Input!G$187</f>
        <v>0</v>
      </c>
      <c r="H56" s="33">
        <f>Summary!B$46</f>
        <v>3242264.655750392</v>
      </c>
      <c r="I56" s="10"/>
    </row>
    <row r="57" spans="1:9" x14ac:dyDescent="0.25">
      <c r="A57" s="11" t="s">
        <v>172</v>
      </c>
      <c r="B57" s="7">
        <f>Input!B$191</f>
        <v>174847.88943573163</v>
      </c>
      <c r="C57" s="7">
        <f>Input!C$191</f>
        <v>180701.55632797108</v>
      </c>
      <c r="D57" s="7">
        <f>Input!D$191</f>
        <v>0</v>
      </c>
      <c r="E57" s="33">
        <f>Input!E$191</f>
        <v>58083</v>
      </c>
      <c r="F57" s="33">
        <f>Input!F$191</f>
        <v>0</v>
      </c>
      <c r="G57" s="7">
        <f>Input!G$191</f>
        <v>0</v>
      </c>
      <c r="H57" s="33">
        <f>Summary!B$50</f>
        <v>355549.44576370274</v>
      </c>
      <c r="I57" s="10"/>
    </row>
    <row r="58" spans="1:9" x14ac:dyDescent="0.25">
      <c r="A58" s="11" t="s">
        <v>211</v>
      </c>
      <c r="B58" s="7">
        <f>Input!B$195</f>
        <v>3613.1440975729997</v>
      </c>
      <c r="C58" s="7">
        <f>Input!C$195</f>
        <v>0</v>
      </c>
      <c r="D58" s="7">
        <f>Input!D$195</f>
        <v>0</v>
      </c>
      <c r="E58" s="33">
        <f>Input!E$195</f>
        <v>1012</v>
      </c>
      <c r="F58" s="33">
        <f>Input!F$195</f>
        <v>0</v>
      </c>
      <c r="G58" s="7">
        <f>Input!G$195</f>
        <v>0</v>
      </c>
      <c r="H58" s="33">
        <f>Summary!B$54</f>
        <v>3613.1440975729997</v>
      </c>
      <c r="I58" s="10"/>
    </row>
    <row r="59" spans="1:9" x14ac:dyDescent="0.25">
      <c r="A59" s="11" t="s">
        <v>173</v>
      </c>
      <c r="B59" s="7">
        <f>Input!B$199</f>
        <v>823197.95863007847</v>
      </c>
      <c r="C59" s="7">
        <f>Input!C$199</f>
        <v>0</v>
      </c>
      <c r="D59" s="7">
        <f>Input!D$199</f>
        <v>0</v>
      </c>
      <c r="E59" s="33">
        <f>Input!E$199</f>
        <v>63787</v>
      </c>
      <c r="F59" s="33">
        <f>Input!F$199</f>
        <v>0</v>
      </c>
      <c r="G59" s="7">
        <f>Input!G$199</f>
        <v>0</v>
      </c>
      <c r="H59" s="33">
        <f>Summary!B$58</f>
        <v>823197.95863007847</v>
      </c>
      <c r="I59" s="10"/>
    </row>
    <row r="60" spans="1:9" x14ac:dyDescent="0.25">
      <c r="A60" s="11" t="s">
        <v>174</v>
      </c>
      <c r="B60" s="7">
        <f>Input!B$203</f>
        <v>206801.40932707267</v>
      </c>
      <c r="C60" s="7">
        <f>Input!C$203</f>
        <v>92825.537560705707</v>
      </c>
      <c r="D60" s="7">
        <f>Input!D$203</f>
        <v>0</v>
      </c>
      <c r="E60" s="33">
        <f>Input!E$203</f>
        <v>13441</v>
      </c>
      <c r="F60" s="33">
        <f>Input!F$203</f>
        <v>0</v>
      </c>
      <c r="G60" s="7">
        <f>Input!G$203</f>
        <v>0</v>
      </c>
      <c r="H60" s="33">
        <f>Summary!B$62</f>
        <v>299626.94688777835</v>
      </c>
      <c r="I60" s="10"/>
    </row>
    <row r="61" spans="1:9" x14ac:dyDescent="0.25">
      <c r="A61" s="11" t="s">
        <v>212</v>
      </c>
      <c r="B61" s="7">
        <f>Input!B$207</f>
        <v>2262.2093594051807</v>
      </c>
      <c r="C61" s="7">
        <f>Input!C$207</f>
        <v>0</v>
      </c>
      <c r="D61" s="7">
        <f>Input!D$207</f>
        <v>0</v>
      </c>
      <c r="E61" s="33">
        <f>Input!E$207</f>
        <v>290</v>
      </c>
      <c r="F61" s="33">
        <f>Input!F$207</f>
        <v>0</v>
      </c>
      <c r="G61" s="7">
        <f>Input!G$207</f>
        <v>0</v>
      </c>
      <c r="H61" s="33">
        <f>Summary!B$66</f>
        <v>2262.2093594051807</v>
      </c>
      <c r="I61" s="10"/>
    </row>
    <row r="62" spans="1:9" x14ac:dyDescent="0.25">
      <c r="A62" s="11" t="s">
        <v>175</v>
      </c>
      <c r="B62" s="7">
        <f>Input!B$211</f>
        <v>379857.67107737559</v>
      </c>
      <c r="C62" s="7">
        <f>Input!C$211</f>
        <v>99896.639824048034</v>
      </c>
      <c r="D62" s="7">
        <f>Input!D$211</f>
        <v>0</v>
      </c>
      <c r="E62" s="33">
        <f>Input!E$211</f>
        <v>4728</v>
      </c>
      <c r="F62" s="33">
        <f>Input!F$211</f>
        <v>0</v>
      </c>
      <c r="G62" s="7">
        <f>Input!G$211</f>
        <v>0</v>
      </c>
      <c r="H62" s="33">
        <f>Summary!B$70</f>
        <v>479754.31090142363</v>
      </c>
      <c r="I62" s="10"/>
    </row>
    <row r="63" spans="1:9" x14ac:dyDescent="0.25">
      <c r="A63" s="11" t="s">
        <v>176</v>
      </c>
      <c r="B63" s="7">
        <f>Input!B$215</f>
        <v>517.04045501631606</v>
      </c>
      <c r="C63" s="7">
        <f>Input!C$215</f>
        <v>136.89783135294002</v>
      </c>
      <c r="D63" s="7">
        <f>Input!D$215</f>
        <v>0</v>
      </c>
      <c r="E63" s="33">
        <f>Input!E$215</f>
        <v>4</v>
      </c>
      <c r="F63" s="33">
        <f>Input!F$215</f>
        <v>0</v>
      </c>
      <c r="G63" s="7">
        <f>Input!G$215</f>
        <v>0</v>
      </c>
      <c r="H63" s="33">
        <f>Summary!B$74</f>
        <v>653.93828636925605</v>
      </c>
      <c r="I63" s="10"/>
    </row>
    <row r="64" spans="1:9" x14ac:dyDescent="0.25">
      <c r="A64" s="11" t="s">
        <v>192</v>
      </c>
      <c r="B64" s="7">
        <f>Input!B$217</f>
        <v>753.60754258070392</v>
      </c>
      <c r="C64" s="7">
        <f>Input!C$217</f>
        <v>161.59553674706402</v>
      </c>
      <c r="D64" s="7">
        <f>Input!D$217</f>
        <v>0</v>
      </c>
      <c r="E64" s="33">
        <f>Input!E$217</f>
        <v>13</v>
      </c>
      <c r="F64" s="33">
        <f>Input!F$217</f>
        <v>0</v>
      </c>
      <c r="G64" s="7">
        <f>Input!G$217</f>
        <v>0</v>
      </c>
      <c r="H64" s="33">
        <f>Summary!B$76</f>
        <v>915.20307932776791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0</v>
      </c>
      <c r="C66" s="7">
        <f>Input!C$223</f>
        <v>0</v>
      </c>
      <c r="D66" s="7">
        <f>Input!D$223</f>
        <v>0</v>
      </c>
      <c r="E66" s="33">
        <f>Input!E$223</f>
        <v>0</v>
      </c>
      <c r="F66" s="33">
        <f>Input!F$223</f>
        <v>0</v>
      </c>
      <c r="G66" s="7">
        <f>Input!G$223</f>
        <v>0</v>
      </c>
      <c r="H66" s="33">
        <f>Summary!B$82</f>
        <v>0</v>
      </c>
      <c r="I66" s="10"/>
    </row>
    <row r="67" spans="1:9" x14ac:dyDescent="0.25">
      <c r="A67" s="11" t="s">
        <v>179</v>
      </c>
      <c r="B67" s="7">
        <f>Input!B$227</f>
        <v>105280.60773635872</v>
      </c>
      <c r="C67" s="7">
        <f>Input!C$227</f>
        <v>666906.91242974426</v>
      </c>
      <c r="D67" s="7">
        <f>Input!D$227</f>
        <v>493272.90471028525</v>
      </c>
      <c r="E67" s="33">
        <f>Input!E$227</f>
        <v>3111</v>
      </c>
      <c r="F67" s="33">
        <f>Input!F$227</f>
        <v>578357</v>
      </c>
      <c r="G67" s="7">
        <f>Input!G$227</f>
        <v>121162</v>
      </c>
      <c r="H67" s="33">
        <f>Summary!B$86</f>
        <v>1265460.4248763882</v>
      </c>
      <c r="I67" s="10"/>
    </row>
    <row r="68" spans="1:9" x14ac:dyDescent="0.25">
      <c r="A68" s="11" t="s">
        <v>180</v>
      </c>
      <c r="B68" s="7">
        <f>Input!B$231</f>
        <v>1334.7866543787895</v>
      </c>
      <c r="C68" s="7">
        <f>Input!C$231</f>
        <v>7582.7475303968895</v>
      </c>
      <c r="D68" s="7">
        <f>Input!D$231</f>
        <v>5677.7124349562873</v>
      </c>
      <c r="E68" s="33">
        <f>Input!E$231</f>
        <v>18</v>
      </c>
      <c r="F68" s="33">
        <f>Input!F$231</f>
        <v>6238</v>
      </c>
      <c r="G68" s="7">
        <f>Input!G$231</f>
        <v>1758</v>
      </c>
      <c r="H68" s="33">
        <f>Summary!B$90</f>
        <v>14595.246619731966</v>
      </c>
      <c r="I68" s="10"/>
    </row>
    <row r="69" spans="1:9" x14ac:dyDescent="0.25">
      <c r="A69" s="11" t="s">
        <v>193</v>
      </c>
      <c r="B69" s="7">
        <f>Input!B$234</f>
        <v>168212.60808699948</v>
      </c>
      <c r="C69" s="7">
        <f>Input!C$234</f>
        <v>1015521.4628002136</v>
      </c>
      <c r="D69" s="7">
        <f>Input!D$234</f>
        <v>952719.56575802783</v>
      </c>
      <c r="E69" s="33">
        <f>Input!E$234</f>
        <v>595</v>
      </c>
      <c r="F69" s="33">
        <f>Input!F$234</f>
        <v>696791</v>
      </c>
      <c r="G69" s="7">
        <f>Input!G$234</f>
        <v>160841</v>
      </c>
      <c r="H69" s="33">
        <f>Summary!B$93</f>
        <v>2136453.6366452407</v>
      </c>
      <c r="I69" s="10"/>
    </row>
    <row r="70" spans="1:9" x14ac:dyDescent="0.25">
      <c r="A70" s="11" t="s">
        <v>213</v>
      </c>
      <c r="B70" s="7">
        <f>Input!B$237</f>
        <v>7597.2957335261272</v>
      </c>
      <c r="C70" s="7">
        <f>Input!C$237</f>
        <v>0</v>
      </c>
      <c r="D70" s="7">
        <f>Input!D$237</f>
        <v>0</v>
      </c>
      <c r="E70" s="33">
        <f>Input!E$237</f>
        <v>514</v>
      </c>
      <c r="F70" s="33">
        <f>Input!F$237</f>
        <v>0</v>
      </c>
      <c r="G70" s="7">
        <f>Input!G$237</f>
        <v>0</v>
      </c>
      <c r="H70" s="33">
        <f>Summary!B$96</f>
        <v>7597.2957335261272</v>
      </c>
      <c r="I70" s="10"/>
    </row>
    <row r="71" spans="1:9" x14ac:dyDescent="0.25">
      <c r="A71" s="11" t="s">
        <v>214</v>
      </c>
      <c r="B71" s="7">
        <f>Input!B$241</f>
        <v>5952.5744876907111</v>
      </c>
      <c r="C71" s="7">
        <f>Input!C$241</f>
        <v>0</v>
      </c>
      <c r="D71" s="7">
        <f>Input!D$241</f>
        <v>0</v>
      </c>
      <c r="E71" s="33">
        <f>Input!E$241</f>
        <v>749</v>
      </c>
      <c r="F71" s="33">
        <f>Input!F$241</f>
        <v>0</v>
      </c>
      <c r="G71" s="7">
        <f>Input!G$241</f>
        <v>0</v>
      </c>
      <c r="H71" s="33">
        <f>Summary!B$100</f>
        <v>5952.5744876907111</v>
      </c>
      <c r="I71" s="10"/>
    </row>
    <row r="72" spans="1:9" x14ac:dyDescent="0.25">
      <c r="A72" s="11" t="s">
        <v>215</v>
      </c>
      <c r="B72" s="7">
        <f>Input!B$245</f>
        <v>378.27038018128798</v>
      </c>
      <c r="C72" s="7">
        <f>Input!C$245</f>
        <v>0</v>
      </c>
      <c r="D72" s="7">
        <f>Input!D$245</f>
        <v>0</v>
      </c>
      <c r="E72" s="33">
        <f>Input!E$245</f>
        <v>84</v>
      </c>
      <c r="F72" s="33">
        <f>Input!F$245</f>
        <v>0</v>
      </c>
      <c r="G72" s="7">
        <f>Input!G$245</f>
        <v>0</v>
      </c>
      <c r="H72" s="33">
        <f>Summary!B$104</f>
        <v>378.27038018128798</v>
      </c>
      <c r="I72" s="10"/>
    </row>
    <row r="73" spans="1:9" x14ac:dyDescent="0.25">
      <c r="A73" s="11" t="s">
        <v>216</v>
      </c>
      <c r="B73" s="7">
        <f>Input!B$249</f>
        <v>0</v>
      </c>
      <c r="C73" s="7">
        <f>Input!C$249</f>
        <v>0</v>
      </c>
      <c r="D73" s="7">
        <f>Input!D$249</f>
        <v>0</v>
      </c>
      <c r="E73" s="33">
        <f>Input!E$249</f>
        <v>1</v>
      </c>
      <c r="F73" s="33">
        <f>Input!F$249</f>
        <v>0</v>
      </c>
      <c r="G73" s="7">
        <f>Input!G$249</f>
        <v>0</v>
      </c>
      <c r="H73" s="33">
        <f>Summary!B$108</f>
        <v>0</v>
      </c>
      <c r="I73" s="10"/>
    </row>
    <row r="74" spans="1:9" x14ac:dyDescent="0.25">
      <c r="A74" s="11" t="s">
        <v>217</v>
      </c>
      <c r="B74" s="7">
        <f>Input!B$253</f>
        <v>6228.0959976775684</v>
      </c>
      <c r="C74" s="7">
        <f>Input!C$253</f>
        <v>35918.74585465651</v>
      </c>
      <c r="D74" s="7">
        <f>Input!D$253</f>
        <v>102458.54632787764</v>
      </c>
      <c r="E74" s="33">
        <f>Input!E$253</f>
        <v>26</v>
      </c>
      <c r="F74" s="33">
        <f>Input!F$253</f>
        <v>0</v>
      </c>
      <c r="G74" s="7">
        <f>Input!G$253</f>
        <v>0</v>
      </c>
      <c r="H74" s="33">
        <f>Summary!B$112</f>
        <v>144605.38818021171</v>
      </c>
      <c r="I74" s="10"/>
    </row>
    <row r="75" spans="1:9" x14ac:dyDescent="0.25">
      <c r="A75" s="11" t="s">
        <v>181</v>
      </c>
      <c r="B75" s="7">
        <f>Input!B$257</f>
        <v>602.29748729184382</v>
      </c>
      <c r="C75" s="7">
        <f>Input!C$257</f>
        <v>0</v>
      </c>
      <c r="D75" s="7">
        <f>Input!D$257</f>
        <v>0</v>
      </c>
      <c r="E75" s="33">
        <f>Input!E$257</f>
        <v>130</v>
      </c>
      <c r="F75" s="33">
        <f>Input!F$257</f>
        <v>0</v>
      </c>
      <c r="G75" s="7">
        <f>Input!G$257</f>
        <v>0</v>
      </c>
      <c r="H75" s="33">
        <f>Summary!B$116</f>
        <v>602.29748729184382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9529.9504738031992</v>
      </c>
      <c r="C77" s="7">
        <f>Input!C$264</f>
        <v>0</v>
      </c>
      <c r="D77" s="7">
        <f>Input!D$264</f>
        <v>0</v>
      </c>
      <c r="E77" s="33">
        <f>Input!E$264</f>
        <v>146</v>
      </c>
      <c r="F77" s="33">
        <f>Input!F$264</f>
        <v>0</v>
      </c>
      <c r="G77" s="7">
        <f>Input!G$264</f>
        <v>338</v>
      </c>
      <c r="H77" s="33">
        <f>Summary!B$123</f>
        <v>9529.9504738031992</v>
      </c>
      <c r="I77" s="10"/>
    </row>
    <row r="78" spans="1:9" x14ac:dyDescent="0.25">
      <c r="A78" s="11" t="s">
        <v>184</v>
      </c>
      <c r="B78" s="7">
        <f>Input!B$268</f>
        <v>130.2286029240839</v>
      </c>
      <c r="C78" s="7">
        <f>Input!C$268</f>
        <v>867.1493329537202</v>
      </c>
      <c r="D78" s="7">
        <f>Input!D$268</f>
        <v>897.89995991983972</v>
      </c>
      <c r="E78" s="33">
        <f>Input!E$268</f>
        <v>11</v>
      </c>
      <c r="F78" s="33">
        <f>Input!F$268</f>
        <v>0</v>
      </c>
      <c r="G78" s="7">
        <f>Input!G$268</f>
        <v>31</v>
      </c>
      <c r="H78" s="33">
        <f>Summary!B$127</f>
        <v>1895.2778957976439</v>
      </c>
      <c r="I78" s="10"/>
    </row>
    <row r="79" spans="1:9" x14ac:dyDescent="0.25">
      <c r="A79" s="11" t="s">
        <v>185</v>
      </c>
      <c r="B79" s="7">
        <f>Input!B$272</f>
        <v>37.670999999999999</v>
      </c>
      <c r="C79" s="7">
        <f>Input!C$272</f>
        <v>0</v>
      </c>
      <c r="D79" s="7">
        <f>Input!D$272</f>
        <v>0</v>
      </c>
      <c r="E79" s="33">
        <f>Input!E$272</f>
        <v>1</v>
      </c>
      <c r="F79" s="33">
        <f>Input!F$272</f>
        <v>0</v>
      </c>
      <c r="G79" s="7">
        <f>Input!G$272</f>
        <v>0</v>
      </c>
      <c r="H79" s="33">
        <f>Summary!B$131</f>
        <v>37.670999999999999</v>
      </c>
      <c r="I79" s="10"/>
    </row>
    <row r="80" spans="1:9" x14ac:dyDescent="0.25">
      <c r="A80" s="11" t="s">
        <v>186</v>
      </c>
      <c r="B80" s="7">
        <f>Input!B$275</f>
        <v>0</v>
      </c>
      <c r="C80" s="7">
        <f>Input!C$275</f>
        <v>0</v>
      </c>
      <c r="D80" s="7">
        <f>Input!D$275</f>
        <v>0</v>
      </c>
      <c r="E80" s="33">
        <f>Input!E$275</f>
        <v>0</v>
      </c>
      <c r="F80" s="33">
        <f>Input!F$275</f>
        <v>0</v>
      </c>
      <c r="G80" s="7">
        <f>Input!G$275</f>
        <v>0</v>
      </c>
      <c r="H80" s="33">
        <f>Summary!B$134</f>
        <v>0</v>
      </c>
      <c r="I80" s="10"/>
    </row>
    <row r="81" spans="1:9" x14ac:dyDescent="0.25">
      <c r="A81" s="11" t="s">
        <v>194</v>
      </c>
      <c r="B81" s="7">
        <f>Input!B$278</f>
        <v>44577.689286771631</v>
      </c>
      <c r="C81" s="7">
        <f>Input!C$278</f>
        <v>0</v>
      </c>
      <c r="D81" s="7">
        <f>Input!D$278</f>
        <v>0</v>
      </c>
      <c r="E81" s="33">
        <f>Input!E$278</f>
        <v>27</v>
      </c>
      <c r="F81" s="33">
        <f>Input!F$278</f>
        <v>0</v>
      </c>
      <c r="G81" s="7">
        <f>Input!G$278</f>
        <v>859</v>
      </c>
      <c r="H81" s="33">
        <f>Summary!B$137</f>
        <v>44577.689286771631</v>
      </c>
      <c r="I81" s="10"/>
    </row>
    <row r="82" spans="1:9" x14ac:dyDescent="0.25">
      <c r="A82" s="11" t="s">
        <v>195</v>
      </c>
      <c r="B82" s="7">
        <f>Input!B$281</f>
        <v>9070.7235647319703</v>
      </c>
      <c r="C82" s="7">
        <f>Input!C$281</f>
        <v>44174.558442663067</v>
      </c>
      <c r="D82" s="7">
        <f>Input!D$281</f>
        <v>48120.15616862481</v>
      </c>
      <c r="E82" s="33">
        <f>Input!E$281</f>
        <v>27</v>
      </c>
      <c r="F82" s="33">
        <f>Input!F$281</f>
        <v>0</v>
      </c>
      <c r="G82" s="7">
        <f>Input!G$281</f>
        <v>742</v>
      </c>
      <c r="H82" s="33">
        <f>Summary!B$140</f>
        <v>101365.43817601984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3.3607652380438169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102.68307219388933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3.3607652380438169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69.871659499082128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3.3607652380438169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37.130454456655386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3.0103109246377016</v>
      </c>
      <c r="C147" s="6">
        <f>C$57/IF(B$88="kVA",IF(F$57,F$57,1),IF(B$88="MPAN",IF(E$57,E$57,1),IF(H$57,H$57,1)))</f>
        <v>3.1110919946967455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105.71834423140697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3.0103109246377016</v>
      </c>
      <c r="C148" s="6">
        <f>C$57/IF(B$88="kVA",IF(F$57,F$57,1),IF(B$88="MPAN",IF(E$57,E$57,1),IF(H$57,H$57,1)))</f>
        <v>3.1110919946967455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71.931079868071919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3.0103109246377016</v>
      </c>
      <c r="C149" s="6">
        <f>C$57/IF(B$88="kVA",IF(F$57,F$57,1),IF(B$88="MPAN",IF(E$57,E$57,1),IF(H$57,H$57,1)))</f>
        <v>3.1110919946967455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38.240621723229644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3.5703004916729246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9.7469203422670851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3.5703004916729246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6.6407589145116397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3.5703004916729246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3.534597486756196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12.90541895104141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291.52939295998431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12.90541895104141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198.39408207262142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12.90541895104141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105.42442537476893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15.385864840939862</v>
      </c>
      <c r="C159" s="6">
        <f>C$60/IF(B$91="kVA",IF(F$60,F$60,1),IF(B$91="MPAN",IF(E$60,E$60,1),IF(H$60,H$60,1)))</f>
        <v>6.9061481705755305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449.99902404280795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15.385864840939862</v>
      </c>
      <c r="C160" s="6">
        <f>C$60/IF(B$91="kVA",IF(F$60,F$60,1),IF(B$91="MPAN",IF(E$60,E$60,1),IF(H$60,H$60,1)))</f>
        <v>6.9061481705755305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306.18961758200055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15.385864840939862</v>
      </c>
      <c r="C161" s="6">
        <f>C$60/IF(B$91="kVA",IF(F$60,F$60,1),IF(B$91="MPAN",IF(E$60,E$60,1),IF(H$60,H$60,1)))</f>
        <v>6.9061481705755305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162.79358989971763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7.800721928983382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21.998035839733134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7.800721928983382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14.977386103648094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7.800721928983382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7.9567363675630487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80.3421470129813</v>
      </c>
      <c r="C167" s="6">
        <f>C$62/IF(B$93="kVA",IF(F$62,F$62,1),IF(B$93="MPAN",IF(E$62,E$62,1),IF(H$62,H$62,1)))</f>
        <v>21.128730927252121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2168.7621984158027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80.3421470129813</v>
      </c>
      <c r="C168" s="6">
        <f>C$62/IF(B$93="kVA",IF(F$62,F$62,1),IF(B$93="MPAN",IF(E$62,E$62,1),IF(H$62,H$62,1)))</f>
        <v>21.128730927252121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1475.7003993165847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80.3421470129813</v>
      </c>
      <c r="C169" s="6">
        <f>C$62/IF(B$93="kVA",IF(F$62,F$62,1),IF(B$93="MPAN",IF(E$62,E$62,1),IF(H$62,H$62,1)))</f>
        <v>21.128730927252121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784.1439558483537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129.26011375407901</v>
      </c>
      <c r="C171" s="6">
        <f>C$63/IF(B$94="kVA",IF(F$63,F$63,1),IF(B$94="MPAN",IF(E$63,E$63,1),IF(H$63,H$63,1)))</f>
        <v>34.224457838235004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1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3208.8439095031267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57.969810967746454</v>
      </c>
      <c r="C173" s="6">
        <f>C$64/IF(B$95="kVA",IF(F$64,F$64,1),IF(B$95="MPAN",IF(E$64,E$64,1),IF(H$64,H$64,1)))</f>
        <v>12.430425903620309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1533.758066871359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0</v>
      </c>
      <c r="C179" s="6">
        <f>C$66/IF(B$97="kVA",IF(F$66,F$66,1),IF(B$97="MPAN",IF(E$66,E$66,1),IF(H$66,H$66,1)))</f>
        <v>0</v>
      </c>
      <c r="D179" s="6">
        <f>D$66/IF(B$97="kVA",IF(F$66,F$66,1),IF(B$97="MPAN",IF(E$66,E$66,1),IF(H$66,H$66,1)))</f>
        <v>0</v>
      </c>
      <c r="E179" s="6">
        <f>E$66/IF(B$97="kVA",IF(F$66,F$66,1),IF(B$97="MPAN",IF(E$66,E$66,1),IF(H$66,H$66,1)))</f>
        <v>0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0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0</v>
      </c>
      <c r="C180" s="6">
        <f>C$66/IF(B$97="kVA",IF(F$66,F$66,1),IF(B$97="MPAN",IF(E$66,E$66,1),IF(H$66,H$66,1)))</f>
        <v>0</v>
      </c>
      <c r="D180" s="6">
        <f>D$66/IF(B$97="kVA",IF(F$66,F$66,1),IF(B$97="MPAN",IF(E$66,E$66,1),IF(H$66,H$66,1)))</f>
        <v>0</v>
      </c>
      <c r="E180" s="6">
        <f>E$66/IF(B$97="kVA",IF(F$66,F$66,1),IF(B$97="MPAN",IF(E$66,E$66,1),IF(H$66,H$66,1)))</f>
        <v>0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0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0</v>
      </c>
      <c r="C181" s="6">
        <f>C$66/IF(B$97="kVA",IF(F$66,F$66,1),IF(B$97="MPAN",IF(E$66,E$66,1),IF(H$66,H$66,1)))</f>
        <v>0</v>
      </c>
      <c r="D181" s="6">
        <f>D$66/IF(B$97="kVA",IF(F$66,F$66,1),IF(B$97="MPAN",IF(E$66,E$66,1),IF(H$66,H$66,1)))</f>
        <v>0</v>
      </c>
      <c r="E181" s="6">
        <f>E$66/IF(B$97="kVA",IF(F$66,F$66,1),IF(B$97="MPAN",IF(E$66,E$66,1),IF(H$66,H$66,1)))</f>
        <v>0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0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0.18203394743447165</v>
      </c>
      <c r="C183" s="6">
        <f>C$67/IF(B$98="kVA",IF(F$67,F$67,1),IF(B$98="MPAN",IF(E$67,E$67,1),IF(H$67,H$67,1)))</f>
        <v>1.1531059750806929</v>
      </c>
      <c r="D183" s="6">
        <f>D$67/IF(B$98="kVA",IF(F$67,F$67,1),IF(B$98="MPAN",IF(E$67,E$67,1),IF(H$67,H$67,1)))</f>
        <v>0.85288654708127554</v>
      </c>
      <c r="E183" s="6">
        <f>E$67/IF(B$98="kVA",IF(F$67,F$67,1),IF(B$98="MPAN",IF(E$67,E$67,1),IF(H$67,H$67,1)))</f>
        <v>5.3790305987478325E-3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0.20949344436049014</v>
      </c>
      <c r="H183" s="35">
        <f>0.01*Input!F$58*(Adjust!$E$263*E183+Adjust!$F$263*F183)+10*(Adjust!$B$263*B183+Adjust!$C$263*C183+Adjust!$D$263*D183+Adjust!$G$263*G183)</f>
        <v>47.870556601153666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0.18203394743447165</v>
      </c>
      <c r="C184" s="6">
        <f>C$67/IF(B$98="kVA",IF(F$67,F$67,1),IF(B$98="MPAN",IF(E$67,E$67,1),IF(H$67,H$67,1)))</f>
        <v>1.1531059750806929</v>
      </c>
      <c r="D184" s="6">
        <f>D$67/IF(B$98="kVA",IF(F$67,F$67,1),IF(B$98="MPAN",IF(E$67,E$67,1),IF(H$67,H$67,1)))</f>
        <v>0.85288654708127554</v>
      </c>
      <c r="E184" s="6">
        <f>E$67/IF(B$98="kVA",IF(F$67,F$67,1),IF(B$98="MPAN",IF(E$67,E$67,1),IF(H$67,H$67,1)))</f>
        <v>5.3790305987478325E-3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0.20949344436049014</v>
      </c>
      <c r="H184" s="35">
        <f>0.01*Input!F$58*(Adjust!$E$264*E184+Adjust!$F$264*F184)+10*(Adjust!$B$264*B184+Adjust!$C$264*C184+Adjust!$D$264*D184+Adjust!$G$264*G184)</f>
        <v>32.56347181073339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0.18203394743447165</v>
      </c>
      <c r="C185" s="6">
        <f>C$67/IF(B$98="kVA",IF(F$67,F$67,1),IF(B$98="MPAN",IF(E$67,E$67,1),IF(H$67,H$67,1)))</f>
        <v>1.1531059750806929</v>
      </c>
      <c r="D185" s="6">
        <f>D$67/IF(B$98="kVA",IF(F$67,F$67,1),IF(B$98="MPAN",IF(E$67,E$67,1),IF(H$67,H$67,1)))</f>
        <v>0.85288654708127554</v>
      </c>
      <c r="E185" s="6">
        <f>E$67/IF(B$98="kVA",IF(F$67,F$67,1),IF(B$98="MPAN",IF(E$67,E$67,1),IF(H$67,H$67,1)))</f>
        <v>5.3790305987478325E-3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0.20949344436049014</v>
      </c>
      <c r="H185" s="35">
        <f>0.01*Input!F$58*(Adjust!$E$265*E185+Adjust!$F$265*F185)+10*(Adjust!$B$265*B185+Adjust!$C$265*C185+Adjust!$D$265*D185+Adjust!$G$265*G185)</f>
        <v>17.330534133160139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0.21397669996453825</v>
      </c>
      <c r="C187" s="6">
        <f>C$68/IF(B$99="kVA",IF(F$68,F$68,1),IF(B$99="MPAN",IF(E$68,E$68,1),IF(H$68,H$68,1)))</f>
        <v>1.2155735059950128</v>
      </c>
      <c r="D187" s="6">
        <f>D$68/IF(B$99="kVA",IF(F$68,F$68,1),IF(B$99="MPAN",IF(E$68,E$68,1),IF(H$68,H$68,1)))</f>
        <v>0.9101815381462468</v>
      </c>
      <c r="E187" s="6">
        <f>E$68/IF(B$99="kVA",IF(F$68,F$68,1),IF(B$99="MPAN",IF(E$68,E$68,1),IF(H$68,H$68,1)))</f>
        <v>2.8855402372555306E-3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0.28182109650529014</v>
      </c>
      <c r="H187" s="35">
        <f>0.01*Input!F$58*(Adjust!$E$267*E187+Adjust!$F$267*F187)+10*(Adjust!$B$267*B187+Adjust!$C$267*C187+Adjust!$D$267*D187+Adjust!$G$267*G187)</f>
        <v>45.100979304458257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0.21397669996453825</v>
      </c>
      <c r="C188" s="6">
        <f>C$68/IF(B$99="kVA",IF(F$68,F$68,1),IF(B$99="MPAN",IF(E$68,E$68,1),IF(H$68,H$68,1)))</f>
        <v>1.2155735059950128</v>
      </c>
      <c r="D188" s="6">
        <f>D$68/IF(B$99="kVA",IF(F$68,F$68,1),IF(B$99="MPAN",IF(E$68,E$68,1),IF(H$68,H$68,1)))</f>
        <v>0.9101815381462468</v>
      </c>
      <c r="E188" s="6">
        <f>E$68/IF(B$99="kVA",IF(F$68,F$68,1),IF(B$99="MPAN",IF(E$68,E$68,1),IF(H$68,H$68,1)))</f>
        <v>2.8855402372555306E-3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0.28182109650529014</v>
      </c>
      <c r="H188" s="35">
        <f>0.01*Input!F$58*(Adjust!$E$268*E188+Adjust!$F$268*F188)+10*(Adjust!$B$268*B188+Adjust!$C$268*C188+Adjust!$D$268*D188+Adjust!$G$268*G188)</f>
        <v>24.656158538906457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0.24141042017907735</v>
      </c>
      <c r="C190" s="6">
        <f>C$69/IF(B$100="kVA",IF(F$69,F$69,1),IF(B$100="MPAN",IF(E$69,E$69,1),IF(H$69,H$69,1)))</f>
        <v>1.4574262049886029</v>
      </c>
      <c r="D190" s="6">
        <f>D$69/IF(B$100="kVA",IF(F$69,F$69,1),IF(B$100="MPAN",IF(E$69,E$69,1),IF(H$69,H$69,1)))</f>
        <v>1.3672960267254139</v>
      </c>
      <c r="E190" s="6">
        <f>E$69/IF(B$100="kVA",IF(F$69,F$69,1),IF(B$100="MPAN",IF(E$69,E$69,1),IF(H$69,H$69,1)))</f>
        <v>8.5391458844904708E-4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0.23083105263988771</v>
      </c>
      <c r="H190" s="35">
        <f>0.01*Input!F$58*(Adjust!$E$270*E190+Adjust!$F$270*F190)+10*(Adjust!$B$270*B190+Adjust!$C$270*C190+Adjust!$D$270*D190+Adjust!$G$270*G190)</f>
        <v>46.977346752361804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0.24141042017907735</v>
      </c>
      <c r="C191" s="6">
        <f>C$69/IF(B$100="kVA",IF(F$69,F$69,1),IF(B$100="MPAN",IF(E$69,E$69,1),IF(H$69,H$69,1)))</f>
        <v>1.4574262049886029</v>
      </c>
      <c r="D191" s="6">
        <f>D$69/IF(B$100="kVA",IF(F$69,F$69,1),IF(B$100="MPAN",IF(E$69,E$69,1),IF(H$69,H$69,1)))</f>
        <v>1.3672960267254139</v>
      </c>
      <c r="E191" s="6">
        <f>E$69/IF(B$100="kVA",IF(F$69,F$69,1),IF(B$100="MPAN",IF(E$69,E$69,1),IF(H$69,H$69,1)))</f>
        <v>8.5391458844904708E-4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0.23083105263988771</v>
      </c>
      <c r="H191" s="35">
        <f>0.01*Input!F$58*(Adjust!$E$271*E191+Adjust!$F$271*F191)+10*(Adjust!$B$271*B191+Adjust!$C$271*C191+Adjust!$D$271*D191+Adjust!$G$271*G191)</f>
        <v>30.77440975566299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6.7655652488525356E-2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22.25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6.7655652488525356E-2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15.14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6.7655652488525356E-2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8.0400000000000009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0.12582790883992331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25.39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0.12582790883992331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17.27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0.12582790883992331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9.18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0.22206338217584623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37.92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0.22206338217584623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25.8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0.22206338217584623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13.71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0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1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0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0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1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0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0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1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0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4.306959841576527E-2</v>
      </c>
      <c r="C209" s="6">
        <f>C$74/IF(B$105="kVA",IF(F$74,F$74,1),IF(B$105="MPAN",IF(E$74,E$74,1),IF(H$74,H$74,1)))</f>
        <v>0.24839147632516609</v>
      </c>
      <c r="D209" s="6">
        <f>D$74/IF(B$105="kVA",IF(F$74,F$74,1),IF(B$105="MPAN",IF(E$74,E$74,1),IF(H$74,H$74,1)))</f>
        <v>0.7085389252590687</v>
      </c>
      <c r="E209" s="6">
        <f>E$74/IF(B$105="kVA",IF(F$74,F$74,1),IF(B$105="MPAN",IF(E$74,E$74,1),IF(H$74,H$74,1)))</f>
        <v>1.7979966256580974E-4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26.066515964001127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4.306959841576527E-2</v>
      </c>
      <c r="C210" s="6">
        <f>C$74/IF(B$105="kVA",IF(F$74,F$74,1),IF(B$105="MPAN",IF(E$74,E$74,1),IF(H$74,H$74,1)))</f>
        <v>0.24839147632516609</v>
      </c>
      <c r="D210" s="6">
        <f>D$74/IF(B$105="kVA",IF(F$74,F$74,1),IF(B$105="MPAN",IF(E$74,E$74,1),IF(H$74,H$74,1)))</f>
        <v>0.7085389252590687</v>
      </c>
      <c r="E210" s="6">
        <f>E$74/IF(B$105="kVA",IF(F$74,F$74,1),IF(B$105="MPAN",IF(E$74,E$74,1),IF(H$74,H$74,1)))</f>
        <v>1.7979966256580974E-4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17.731843319923964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4.306959841576527E-2</v>
      </c>
      <c r="C211" s="6">
        <f>C$74/IF(B$105="kVA",IF(F$74,F$74,1),IF(B$105="MPAN",IF(E$74,E$74,1),IF(H$74,H$74,1)))</f>
        <v>0.24839147632516609</v>
      </c>
      <c r="D211" s="6">
        <f>D$74/IF(B$105="kVA",IF(F$74,F$74,1),IF(B$105="MPAN",IF(E$74,E$74,1),IF(H$74,H$74,1)))</f>
        <v>0.7085389252590687</v>
      </c>
      <c r="E211" s="6">
        <f>E$74/IF(B$105="kVA",IF(F$74,F$74,1),IF(B$105="MPAN",IF(E$74,E$74,1),IF(H$74,H$74,1)))</f>
        <v>1.7979966256580974E-4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9.4212833821823132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0.21584018320336837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-8.1000000000000014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0.21584018320336837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-8.1000000000000014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0.21584018320336837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-8.1000000000000014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1.5320121589439333E-2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3.5467130802948596E-2</v>
      </c>
      <c r="H220" s="35">
        <f>0.01*Input!F$58*(Adjust!$E$300*E220+Adjust!$F$300*F220)+10*(Adjust!$B$300*B220+Adjust!$C$300*C220+Adjust!$D$300*D220+Adjust!$G$300*G220)</f>
        <v>-8.0060121033721856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1.5320121589439333E-2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3.5467130802948596E-2</v>
      </c>
      <c r="H221" s="35">
        <f>0.01*Input!F$58*(Adjust!$E$301*E221+Adjust!$F$301*F221)+10*(Adjust!$B$301*B221+Adjust!$C$301*C221+Adjust!$D$301*D221+Adjust!$G$301*G221)</f>
        <v>-8.0060121033721856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1.5320121589439333E-2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3.5467130802948596E-2</v>
      </c>
      <c r="H222" s="35">
        <f>0.01*Input!F$58*(Adjust!$E$302*E222+Adjust!$F$302*F222)+10*(Adjust!$B$302*B222+Adjust!$C$302*C222+Adjust!$D$302*D222+Adjust!$G$302*G222)</f>
        <v>-8.0060121033721856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6.8712141482173555E-2</v>
      </c>
      <c r="C224" s="6">
        <f>C$78/IF(B$109="kVA",IF(F$78,F$78,1),IF(B$109="MPAN",IF(E$78,E$78,1),IF(H$78,H$78,1)))</f>
        <v>0.45753149703082091</v>
      </c>
      <c r="D224" s="6">
        <f>D$78/IF(B$109="kVA",IF(F$78,F$78,1),IF(B$109="MPAN",IF(E$78,E$78,1),IF(H$78,H$78,1)))</f>
        <v>0.47375636148700551</v>
      </c>
      <c r="E224" s="6">
        <f>E$78/IF(B$109="kVA",IF(F$78,F$78,1),IF(B$109="MPAN",IF(E$78,E$78,1),IF(H$78,H$78,1)))</f>
        <v>5.8038982169264187E-3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1.6356440429519906E-2</v>
      </c>
      <c r="H224" s="35">
        <f>0.01*Input!F$58*(Adjust!$E$304*E224+Adjust!$F$304*F224)+10*(Adjust!$B$304*B224+Adjust!$C$304*C224+Adjust!$D$304*D224+Adjust!$G$304*G224)</f>
        <v>-7.8412870399018439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6.8712141482173555E-2</v>
      </c>
      <c r="C225" s="6">
        <f>C$78/IF(B$109="kVA",IF(F$78,F$78,1),IF(B$109="MPAN",IF(E$78,E$78,1),IF(H$78,H$78,1)))</f>
        <v>0.45753149703082091</v>
      </c>
      <c r="D225" s="6">
        <f>D$78/IF(B$109="kVA",IF(F$78,F$78,1),IF(B$109="MPAN",IF(E$78,E$78,1),IF(H$78,H$78,1)))</f>
        <v>0.47375636148700551</v>
      </c>
      <c r="E225" s="6">
        <f>E$78/IF(B$109="kVA",IF(F$78,F$78,1),IF(B$109="MPAN",IF(E$78,E$78,1),IF(H$78,H$78,1)))</f>
        <v>5.8038982169264187E-3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1.6356440429519906E-2</v>
      </c>
      <c r="H225" s="35">
        <f>0.01*Input!F$58*(Adjust!$E$305*E225+Adjust!$F$305*F225)+10*(Adjust!$B$305*B225+Adjust!$C$305*C225+Adjust!$D$305*D225+Adjust!$G$305*G225)</f>
        <v>-7.8412870399018439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6.8712141482173555E-2</v>
      </c>
      <c r="C226" s="6">
        <f>C$78/IF(B$109="kVA",IF(F$78,F$78,1),IF(B$109="MPAN",IF(E$78,E$78,1),IF(H$78,H$78,1)))</f>
        <v>0.45753149703082091</v>
      </c>
      <c r="D226" s="6">
        <f>D$78/IF(B$109="kVA",IF(F$78,F$78,1),IF(B$109="MPAN",IF(E$78,E$78,1),IF(H$78,H$78,1)))</f>
        <v>0.47375636148700551</v>
      </c>
      <c r="E226" s="6">
        <f>E$78/IF(B$109="kVA",IF(F$78,F$78,1),IF(B$109="MPAN",IF(E$78,E$78,1),IF(H$78,H$78,1)))</f>
        <v>5.8038982169264187E-3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1.6356440429519906E-2</v>
      </c>
      <c r="H226" s="35">
        <f>0.01*Input!F$58*(Adjust!$E$306*E226+Adjust!$F$306*F226)+10*(Adjust!$B$306*B226+Adjust!$C$306*C226+Adjust!$D$306*D226+Adjust!$G$306*G226)</f>
        <v>-7.8412870399018439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2.6545618645642536E-2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0</v>
      </c>
      <c r="H228" s="35">
        <f>0.01*Input!F$58*(Adjust!$E$308*E228+Adjust!$F$308*F228)+10*(Adjust!$B$308*B228+Adjust!$C$308*C228+Adjust!$D$308*D228+Adjust!$G$308*G228)</f>
        <v>-7.45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2.6545618645642536E-2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0</v>
      </c>
      <c r="H229" s="35">
        <f>0.01*Input!F$58*(Adjust!$E$309*E229+Adjust!$F$309*F229)+10*(Adjust!$B$309*B229+Adjust!$C$309*C229+Adjust!$D$309*D229+Adjust!$G$309*G229)</f>
        <v>-7.45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0</v>
      </c>
      <c r="C231" s="6">
        <f>C$80/IF(B$111="kVA",IF(F$80,F$80,1),IF(B$111="MPAN",IF(E$80,E$80,1),IF(H$80,H$80,1)))</f>
        <v>0</v>
      </c>
      <c r="D231" s="6">
        <f>D$80/IF(B$111="kVA",IF(F$80,F$80,1),IF(B$111="MPAN",IF(E$80,E$80,1),IF(H$80,H$80,1)))</f>
        <v>0</v>
      </c>
      <c r="E231" s="6">
        <f>E$80/IF(B$111="kVA",IF(F$80,F$80,1),IF(B$111="MPAN",IF(E$80,E$80,1),IF(H$80,H$80,1)))</f>
        <v>0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0</v>
      </c>
      <c r="H231" s="35">
        <f>0.01*Input!F$58*(Adjust!$E$311*E231+Adjust!$F$311*F231)+10*(Adjust!$B$311*B231+Adjust!$C$311*C231+Adjust!$D$311*D231+Adjust!$G$311*G231)</f>
        <v>0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0</v>
      </c>
      <c r="C232" s="6">
        <f>C$80/IF(B$111="kVA",IF(F$80,F$80,1),IF(B$111="MPAN",IF(E$80,E$80,1),IF(H$80,H$80,1)))</f>
        <v>0</v>
      </c>
      <c r="D232" s="6">
        <f>D$80/IF(B$111="kVA",IF(F$80,F$80,1),IF(B$111="MPAN",IF(E$80,E$80,1),IF(H$80,H$80,1)))</f>
        <v>0</v>
      </c>
      <c r="E232" s="6">
        <f>E$80/IF(B$111="kVA",IF(F$80,F$80,1),IF(B$111="MPAN",IF(E$80,E$80,1),IF(H$80,H$80,1)))</f>
        <v>0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0</v>
      </c>
      <c r="H232" s="35">
        <f>0.01*Input!F$58*(Adjust!$E$312*E232+Adjust!$F$312*F232)+10*(Adjust!$B$312*B232+Adjust!$C$312*C232+Adjust!$D$312*D232+Adjust!$G$312*G232)</f>
        <v>0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6.0568415348554675E-4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1.9269729179410541E-2</v>
      </c>
      <c r="H234" s="35">
        <f>0.01*Input!F$58*(Adjust!$E$314*E234+Adjust!$F$314*F234)+10*(Adjust!$B$314*B234+Adjust!$C$314*C234+Adjust!$D$314*D234+Adjust!$G$314*G234)</f>
        <v>-4.9023786812665522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6.0568415348554675E-4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1.9269729179410541E-2</v>
      </c>
      <c r="H235" s="35">
        <f>0.01*Input!F$58*(Adjust!$E$315*E235+Adjust!$F$315*F235)+10*(Adjust!$B$315*B235+Adjust!$C$315*C235+Adjust!$D$315*D235+Adjust!$G$315*G235)</f>
        <v>-4.9835802118509145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8.9485368267049462E-2</v>
      </c>
      <c r="C237" s="6">
        <f>C$82/IF(B$113="kVA",IF(F$82,F$82,1),IF(B$113="MPAN",IF(E$82,E$82,1),IF(H$82,H$82,1)))</f>
        <v>0.43579507214238533</v>
      </c>
      <c r="D237" s="6">
        <f>D$82/IF(B$113="kVA",IF(F$82,F$82,1),IF(B$113="MPAN",IF(E$82,E$82,1),IF(H$82,H$82,1)))</f>
        <v>0.47471955959056522</v>
      </c>
      <c r="E237" s="6">
        <f>E$82/IF(B$113="kVA",IF(F$82,F$82,1),IF(B$113="MPAN",IF(E$82,E$82,1),IF(H$82,H$82,1)))</f>
        <v>2.6636297820875426E-4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7.3200492529961357E-3</v>
      </c>
      <c r="H237" s="35">
        <f>0.01*Input!F$58*(Adjust!$E$317*E237+Adjust!$F$317*F237)+10*(Adjust!$B$317*B237+Adjust!$C$317*C237+Adjust!$D$317*D237+Adjust!$G$317*G237)</f>
        <v>-5.6009060023856794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8.9485368267049462E-2</v>
      </c>
      <c r="C238" s="6">
        <f>C$82/IF(B$113="kVA",IF(F$82,F$82,1),IF(B$113="MPAN",IF(E$82,E$82,1),IF(H$82,H$82,1)))</f>
        <v>0.43579507214238533</v>
      </c>
      <c r="D238" s="6">
        <f>D$82/IF(B$113="kVA",IF(F$82,F$82,1),IF(B$113="MPAN",IF(E$82,E$82,1),IF(H$82,H$82,1)))</f>
        <v>0.47471955959056522</v>
      </c>
      <c r="E238" s="6">
        <f>E$82/IF(B$113="kVA",IF(F$82,F$82,1),IF(B$113="MPAN",IF(E$82,E$82,1),IF(H$82,H$82,1)))</f>
        <v>2.6636297820875426E-4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7.3200492529961357E-3</v>
      </c>
      <c r="H238" s="35">
        <f>0.01*Input!F$58*(Adjust!$E$318*E238+Adjust!$F$318*F238)+10*(Adjust!$B$318*B238+Adjust!$C$318*C238+Adjust!$D$318*D238+Adjust!$G$318*G238)</f>
        <v>-5.6366161681496187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69.871659499082128</v>
      </c>
      <c r="C246" s="10"/>
    </row>
    <row r="247" spans="1:3" x14ac:dyDescent="0.25">
      <c r="A247" s="11" t="s">
        <v>232</v>
      </c>
      <c r="B247" s="36">
        <f>H$148</f>
        <v>71.931079868071919</v>
      </c>
      <c r="C247" s="10"/>
    </row>
    <row r="248" spans="1:3" x14ac:dyDescent="0.25">
      <c r="A248" s="11" t="s">
        <v>235</v>
      </c>
      <c r="B248" s="36">
        <f>H$152</f>
        <v>6.6407589145116397</v>
      </c>
      <c r="C248" s="10"/>
    </row>
    <row r="249" spans="1:3" x14ac:dyDescent="0.25">
      <c r="A249" s="11" t="s">
        <v>238</v>
      </c>
      <c r="B249" s="36">
        <f>H$156</f>
        <v>198.39408207262142</v>
      </c>
      <c r="C249" s="10"/>
    </row>
    <row r="250" spans="1:3" x14ac:dyDescent="0.25">
      <c r="A250" s="11" t="s">
        <v>241</v>
      </c>
      <c r="B250" s="36">
        <f>H$160</f>
        <v>306.18961758200055</v>
      </c>
      <c r="C250" s="10"/>
    </row>
    <row r="251" spans="1:3" ht="30" x14ac:dyDescent="0.25">
      <c r="A251" s="11" t="s">
        <v>244</v>
      </c>
      <c r="B251" s="36">
        <f>H$164</f>
        <v>14.977386103648094</v>
      </c>
      <c r="C251" s="10"/>
    </row>
    <row r="252" spans="1:3" x14ac:dyDescent="0.25">
      <c r="A252" s="11" t="s">
        <v>247</v>
      </c>
      <c r="B252" s="36">
        <f>H$168</f>
        <v>1475.7003993165847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0</v>
      </c>
      <c r="C254" s="10"/>
    </row>
    <row r="255" spans="1:3" x14ac:dyDescent="0.25">
      <c r="A255" s="11" t="s">
        <v>258</v>
      </c>
      <c r="B255" s="36">
        <f>H$184</f>
        <v>32.56347181073339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15.14</v>
      </c>
      <c r="C258" s="10"/>
    </row>
    <row r="259" spans="1:3" x14ac:dyDescent="0.25">
      <c r="A259" s="11" t="s">
        <v>268</v>
      </c>
      <c r="B259" s="36">
        <f>H$198</f>
        <v>17.27</v>
      </c>
      <c r="C259" s="10"/>
    </row>
    <row r="260" spans="1:3" x14ac:dyDescent="0.25">
      <c r="A260" s="11" t="s">
        <v>271</v>
      </c>
      <c r="B260" s="36">
        <f>H$202</f>
        <v>25.8</v>
      </c>
      <c r="C260" s="10"/>
    </row>
    <row r="261" spans="1:3" x14ac:dyDescent="0.25">
      <c r="A261" s="11" t="s">
        <v>274</v>
      </c>
      <c r="B261" s="36">
        <f>H$206</f>
        <v>0</v>
      </c>
      <c r="C261" s="10"/>
    </row>
    <row r="262" spans="1:3" x14ac:dyDescent="0.25">
      <c r="A262" s="11" t="s">
        <v>277</v>
      </c>
      <c r="B262" s="36">
        <f>H$210</f>
        <v>17.731843319923964</v>
      </c>
      <c r="C262" s="10"/>
    </row>
    <row r="263" spans="1:3" x14ac:dyDescent="0.25">
      <c r="A263" s="11" t="s">
        <v>280</v>
      </c>
      <c r="B263" s="36">
        <f>H$214</f>
        <v>-8.1000000000000014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-8.0060121033721856</v>
      </c>
      <c r="C265" s="10"/>
    </row>
    <row r="266" spans="1:3" x14ac:dyDescent="0.25">
      <c r="A266" s="11" t="s">
        <v>288</v>
      </c>
      <c r="B266" s="36">
        <f>H$225</f>
        <v>-7.8412870399018439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37.130454456655386</v>
      </c>
      <c r="C278" s="10"/>
    </row>
    <row r="279" spans="1:3" x14ac:dyDescent="0.25">
      <c r="A279" s="11" t="s">
        <v>233</v>
      </c>
      <c r="B279" s="36">
        <f>H$149</f>
        <v>38.240621723229644</v>
      </c>
      <c r="C279" s="10"/>
    </row>
    <row r="280" spans="1:3" x14ac:dyDescent="0.25">
      <c r="A280" s="11" t="s">
        <v>236</v>
      </c>
      <c r="B280" s="36">
        <f>H$153</f>
        <v>3.534597486756196</v>
      </c>
      <c r="C280" s="10"/>
    </row>
    <row r="281" spans="1:3" x14ac:dyDescent="0.25">
      <c r="A281" s="11" t="s">
        <v>239</v>
      </c>
      <c r="B281" s="36">
        <f>H$157</f>
        <v>105.42442537476893</v>
      </c>
      <c r="C281" s="10"/>
    </row>
    <row r="282" spans="1:3" x14ac:dyDescent="0.25">
      <c r="A282" s="11" t="s">
        <v>242</v>
      </c>
      <c r="B282" s="36">
        <f>H$161</f>
        <v>162.79358989971763</v>
      </c>
      <c r="C282" s="10"/>
    </row>
    <row r="283" spans="1:3" ht="30" x14ac:dyDescent="0.25">
      <c r="A283" s="11" t="s">
        <v>245</v>
      </c>
      <c r="B283" s="36">
        <f>H$165</f>
        <v>7.9567363675630487</v>
      </c>
      <c r="C283" s="10"/>
    </row>
    <row r="284" spans="1:3" x14ac:dyDescent="0.25">
      <c r="A284" s="11" t="s">
        <v>248</v>
      </c>
      <c r="B284" s="36">
        <f>H$169</f>
        <v>784.1439558483537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0</v>
      </c>
      <c r="C286" s="10"/>
    </row>
    <row r="287" spans="1:3" x14ac:dyDescent="0.25">
      <c r="A287" s="11" t="s">
        <v>259</v>
      </c>
      <c r="B287" s="36">
        <f>H$185</f>
        <v>17.330534133160139</v>
      </c>
      <c r="C287" s="10"/>
    </row>
    <row r="288" spans="1:3" x14ac:dyDescent="0.25">
      <c r="A288" s="11" t="s">
        <v>261</v>
      </c>
      <c r="B288" s="36">
        <f>H$188</f>
        <v>24.656158538906457</v>
      </c>
      <c r="C288" s="10"/>
    </row>
    <row r="289" spans="1:3" x14ac:dyDescent="0.25">
      <c r="A289" s="11" t="s">
        <v>263</v>
      </c>
      <c r="B289" s="36">
        <f>H$191</f>
        <v>30.77440975566299</v>
      </c>
      <c r="C289" s="10"/>
    </row>
    <row r="290" spans="1:3" x14ac:dyDescent="0.25">
      <c r="A290" s="11" t="s">
        <v>266</v>
      </c>
      <c r="B290" s="36">
        <f>H$195</f>
        <v>8.0400000000000009</v>
      </c>
      <c r="C290" s="10"/>
    </row>
    <row r="291" spans="1:3" x14ac:dyDescent="0.25">
      <c r="A291" s="11" t="s">
        <v>269</v>
      </c>
      <c r="B291" s="36">
        <f>H$199</f>
        <v>9.18</v>
      </c>
      <c r="C291" s="10"/>
    </row>
    <row r="292" spans="1:3" x14ac:dyDescent="0.25">
      <c r="A292" s="11" t="s">
        <v>272</v>
      </c>
      <c r="B292" s="36">
        <f>H$203</f>
        <v>13.71</v>
      </c>
      <c r="C292" s="10"/>
    </row>
    <row r="293" spans="1:3" x14ac:dyDescent="0.25">
      <c r="A293" s="11" t="s">
        <v>275</v>
      </c>
      <c r="B293" s="36">
        <f>H$207</f>
        <v>0</v>
      </c>
      <c r="C293" s="10"/>
    </row>
    <row r="294" spans="1:3" x14ac:dyDescent="0.25">
      <c r="A294" s="11" t="s">
        <v>278</v>
      </c>
      <c r="B294" s="36">
        <f>H$211</f>
        <v>9.4212833821823132</v>
      </c>
      <c r="C294" s="10"/>
    </row>
    <row r="295" spans="1:3" x14ac:dyDescent="0.25">
      <c r="A295" s="11" t="s">
        <v>281</v>
      </c>
      <c r="B295" s="36">
        <f>H$215</f>
        <v>-8.1000000000000014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-8.0060121033721856</v>
      </c>
      <c r="C297" s="10"/>
    </row>
    <row r="298" spans="1:3" x14ac:dyDescent="0.25">
      <c r="A298" s="11" t="s">
        <v>289</v>
      </c>
      <c r="B298" s="36">
        <f>H$226</f>
        <v>-7.8412870399018439</v>
      </c>
      <c r="C298" s="10"/>
    </row>
    <row r="299" spans="1:3" x14ac:dyDescent="0.25">
      <c r="A299" s="11" t="s">
        <v>291</v>
      </c>
      <c r="B299" s="36">
        <f>H$229</f>
        <v>-7.45</v>
      </c>
      <c r="C299" s="10"/>
    </row>
    <row r="300" spans="1:3" x14ac:dyDescent="0.25">
      <c r="A300" s="11" t="s">
        <v>293</v>
      </c>
      <c r="B300" s="36">
        <f>H$232</f>
        <v>0</v>
      </c>
      <c r="C300" s="10"/>
    </row>
    <row r="301" spans="1:3" x14ac:dyDescent="0.25">
      <c r="A301" s="11" t="s">
        <v>295</v>
      </c>
      <c r="B301" s="36">
        <f>H$235</f>
        <v>-4.9835802118509145</v>
      </c>
      <c r="C301" s="10"/>
    </row>
    <row r="302" spans="1:3" x14ac:dyDescent="0.25">
      <c r="A302" s="11" t="s">
        <v>297</v>
      </c>
      <c r="B302" s="36">
        <f>H$238</f>
        <v>-5.6366161681496187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WPD South Wales in April 15 (DCP179)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-0.21966206434764968</v>
      </c>
      <c r="C14" s="39">
        <f>(Summary!D$46-CData!B23)/IF(Summary!B$46,Summary!B$46,1)/10</f>
        <v>-0.86006845223903949</v>
      </c>
      <c r="D14" s="33">
        <f>Input!E$187</f>
        <v>964740</v>
      </c>
      <c r="E14" s="10"/>
    </row>
    <row r="15" spans="1:5" x14ac:dyDescent="0.25">
      <c r="A15" s="11" t="s">
        <v>172</v>
      </c>
      <c r="B15" s="38">
        <f>IF(CData!B24,Summary!D$50/CData!B24-1,"")</f>
        <v>-0.22152691802652613</v>
      </c>
      <c r="C15" s="39">
        <f>(Summary!D$50-CData!B24)/IF(Summary!B$50,Summary!B$50,1)/10</f>
        <v>-0.49145334069627677</v>
      </c>
      <c r="D15" s="33">
        <f>Input!E$191</f>
        <v>58083</v>
      </c>
      <c r="E15" s="10"/>
    </row>
    <row r="16" spans="1:5" x14ac:dyDescent="0.25">
      <c r="A16" s="11" t="s">
        <v>211</v>
      </c>
      <c r="B16" s="38">
        <f>IF(CData!B25,Summary!D$54/CData!B25-1,"")</f>
        <v>-0.13333333333333341</v>
      </c>
      <c r="C16" s="39">
        <f>(Summary!D$54-CData!B25)/IF(Summary!B$54,Summary!B$54,1)/10</f>
        <v>-4.2000000000000023E-2</v>
      </c>
      <c r="D16" s="33">
        <f>Input!E$195</f>
        <v>1012</v>
      </c>
      <c r="E16" s="10"/>
    </row>
    <row r="17" spans="1:5" x14ac:dyDescent="0.25">
      <c r="A17" s="11" t="s">
        <v>173</v>
      </c>
      <c r="B17" s="38">
        <f>IF(CData!B26,Summary!D$58/CData!B26-1,"")</f>
        <v>-0.24306353668651082</v>
      </c>
      <c r="C17" s="39">
        <f>(Summary!D$58-CData!B26)/IF(Summary!B$58,Summary!B$58,1)/10</f>
        <v>-0.72538843413482412</v>
      </c>
      <c r="D17" s="33">
        <f>Input!E$199</f>
        <v>63787</v>
      </c>
      <c r="E17" s="10"/>
    </row>
    <row r="18" spans="1:5" x14ac:dyDescent="0.25">
      <c r="A18" s="11" t="s">
        <v>174</v>
      </c>
      <c r="B18" s="38">
        <f>IF(CData!B27,Summary!D$62/CData!B27-1,"")</f>
        <v>-0.24391554422434358</v>
      </c>
      <c r="C18" s="39">
        <f>(Summary!D$62-CData!B27)/IF(Summary!B$62,Summary!B$62,1)/10</f>
        <v>-0.65122558165374733</v>
      </c>
      <c r="D18" s="33">
        <f>Input!E$203</f>
        <v>13441</v>
      </c>
      <c r="E18" s="10"/>
    </row>
    <row r="19" spans="1:5" x14ac:dyDescent="0.25">
      <c r="A19" s="11" t="s">
        <v>212</v>
      </c>
      <c r="B19" s="38">
        <f>IF(CData!B28,Summary!D$66/CData!B28-1,"")</f>
        <v>-0.13761467889908274</v>
      </c>
      <c r="C19" s="39">
        <f>(Summary!D$66-CData!B28)/IF(Summary!B$66,Summary!B$66,1)/10</f>
        <v>-4.5000000000000054E-2</v>
      </c>
      <c r="D19" s="33">
        <f>Input!E$207</f>
        <v>290</v>
      </c>
      <c r="E19" s="10"/>
    </row>
    <row r="20" spans="1:5" x14ac:dyDescent="0.25">
      <c r="A20" s="11" t="s">
        <v>175</v>
      </c>
      <c r="B20" s="38">
        <f>IF(CData!B29,Summary!D$70/CData!B29-1,"")</f>
        <v>-0.2712489370848995</v>
      </c>
      <c r="C20" s="39">
        <f>(Summary!D$70-CData!B29)/IF(Summary!B$70,Summary!B$70,1)/10</f>
        <v>-0.79553512695926221</v>
      </c>
      <c r="D20" s="33">
        <f>Input!E$211</f>
        <v>4728</v>
      </c>
      <c r="E20" s="10"/>
    </row>
    <row r="21" spans="1:5" x14ac:dyDescent="0.25">
      <c r="A21" s="11" t="s">
        <v>176</v>
      </c>
      <c r="B21" s="38">
        <f>IF(CData!B30,Summary!D$74/CData!B30-1,"")</f>
        <v>-0.23823486131085614</v>
      </c>
      <c r="C21" s="39">
        <f>(Summary!D$74-CData!B30)/IF(Summary!B$74,Summary!B$74,1)/10</f>
        <v>-0.61384120443047596</v>
      </c>
      <c r="D21" s="33">
        <f>Input!E$215</f>
        <v>4</v>
      </c>
      <c r="E21" s="10"/>
    </row>
    <row r="22" spans="1:5" x14ac:dyDescent="0.25">
      <c r="A22" s="11" t="s">
        <v>192</v>
      </c>
      <c r="B22" s="38">
        <f>IF(CData!B31,Summary!D$76/CData!B31-1,"")</f>
        <v>-0.24486195080119333</v>
      </c>
      <c r="C22" s="39">
        <f>(Summary!D$76-CData!B31)/IF(Summary!B$76,Summary!B$76,1)/10</f>
        <v>-0.70644391891719305</v>
      </c>
      <c r="D22" s="33">
        <f>Input!E$217</f>
        <v>13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 t="str">
        <f>IF(CData!B33,Summary!D$82/CData!B33-1,"")</f>
        <v/>
      </c>
      <c r="C24" s="39">
        <f>(Summary!D$82-CData!B33)/IF(Summary!B$82,Summary!B$82,1)/10</f>
        <v>0</v>
      </c>
      <c r="D24" s="33">
        <f>Input!E$223</f>
        <v>0</v>
      </c>
      <c r="E24" s="10"/>
    </row>
    <row r="25" spans="1:5" x14ac:dyDescent="0.25">
      <c r="A25" s="11" t="s">
        <v>179</v>
      </c>
      <c r="B25" s="38">
        <f>IF(CData!B34,Summary!D$86/CData!B34-1,"")</f>
        <v>-0.20837989503547727</v>
      </c>
      <c r="C25" s="39">
        <f>(Summary!D$86-CData!B34)/IF(Summary!B$86,Summary!B$86,1)/10</f>
        <v>-0.57591037840455916</v>
      </c>
      <c r="D25" s="33">
        <f>Input!E$227</f>
        <v>3111</v>
      </c>
      <c r="E25" s="10"/>
    </row>
    <row r="26" spans="1:5" x14ac:dyDescent="0.25">
      <c r="A26" s="11" t="s">
        <v>180</v>
      </c>
      <c r="B26" s="38">
        <f>IF(CData!B35,Summary!D$90/CData!B35-1,"")</f>
        <v>-0.21513162420557408</v>
      </c>
      <c r="C26" s="39">
        <f>(Summary!D$90-CData!B35)/IF(Summary!B$90,Summary!B$90,1)/10</f>
        <v>-0.52835683517714704</v>
      </c>
      <c r="D26" s="33">
        <f>Input!E$231</f>
        <v>18</v>
      </c>
      <c r="E26" s="10"/>
    </row>
    <row r="27" spans="1:5" x14ac:dyDescent="0.25">
      <c r="A27" s="11" t="s">
        <v>193</v>
      </c>
      <c r="B27" s="38">
        <f>IF(CData!B36,Summary!D$93/CData!B36-1,"")</f>
        <v>-0.23286418630401484</v>
      </c>
      <c r="C27" s="39">
        <f>(Summary!D$93-CData!B36)/IF(Summary!B$93,Summary!B$93,1)/10</f>
        <v>-0.4650803460002601</v>
      </c>
      <c r="D27" s="33">
        <f>Input!E$234</f>
        <v>595</v>
      </c>
      <c r="E27" s="10"/>
    </row>
    <row r="28" spans="1:5" x14ac:dyDescent="0.25">
      <c r="A28" s="11" t="s">
        <v>213</v>
      </c>
      <c r="B28" s="38">
        <f>IF(CData!B37,Summary!D$96/CData!B37-1,"")</f>
        <v>-0.15751609238924646</v>
      </c>
      <c r="C28" s="39">
        <f>(Summary!D$96-CData!B37)/IF(Summary!B$96,Summary!B$96,1)/10</f>
        <v>-0.41599999999999981</v>
      </c>
      <c r="D28" s="33">
        <f>Input!E$237</f>
        <v>514</v>
      </c>
      <c r="E28" s="10"/>
    </row>
    <row r="29" spans="1:5" x14ac:dyDescent="0.25">
      <c r="A29" s="11" t="s">
        <v>214</v>
      </c>
      <c r="B29" s="38">
        <f>IF(CData!B38,Summary!D$100/CData!B38-1,"")</f>
        <v>-0.16121572514040317</v>
      </c>
      <c r="C29" s="39">
        <f>(Summary!D$100-CData!B38)/IF(Summary!B$100,Summary!B$100,1)/10</f>
        <v>-0.48800000000000032</v>
      </c>
      <c r="D29" s="33">
        <f>Input!E$241</f>
        <v>749</v>
      </c>
      <c r="E29" s="10"/>
    </row>
    <row r="30" spans="1:5" x14ac:dyDescent="0.25">
      <c r="A30" s="11" t="s">
        <v>215</v>
      </c>
      <c r="B30" s="38">
        <f>IF(CData!B39,Summary!D$104/CData!B39-1,"")</f>
        <v>-0.22007404360345539</v>
      </c>
      <c r="C30" s="39">
        <f>(Summary!D$104-CData!B39)/IF(Summary!B$104,Summary!B$104,1)/10</f>
        <v>-1.0700000000000003</v>
      </c>
      <c r="D30" s="33">
        <f>Input!E$245</f>
        <v>84</v>
      </c>
      <c r="E30" s="10"/>
    </row>
    <row r="31" spans="1:5" x14ac:dyDescent="0.25">
      <c r="A31" s="11" t="s">
        <v>216</v>
      </c>
      <c r="B31" s="38" t="str">
        <f>IF(CData!B40,Summary!D$108/CData!B40-1,"")</f>
        <v/>
      </c>
      <c r="C31" s="39">
        <f>(Summary!D$108-CData!B40)/IF(Summary!B$108,Summary!B$108,1)/10</f>
        <v>0</v>
      </c>
      <c r="D31" s="33">
        <f>Input!E$249</f>
        <v>1</v>
      </c>
      <c r="E31" s="10"/>
    </row>
    <row r="32" spans="1:5" x14ac:dyDescent="0.25">
      <c r="A32" s="11" t="s">
        <v>217</v>
      </c>
      <c r="B32" s="38">
        <f>IF(CData!B41,Summary!D$112/CData!B41-1,"")</f>
        <v>-0.16547819488028115</v>
      </c>
      <c r="C32" s="39">
        <f>(Summary!D$112-CData!B41)/IF(Summary!B$112,Summary!B$112,1)/10</f>
        <v>-0.51687565047172612</v>
      </c>
      <c r="D32" s="33">
        <f>Input!E$253</f>
        <v>26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102.68307219388933</v>
      </c>
      <c r="D45" s="35">
        <f>IF(CData!B246,C45-CData!B246,"")</f>
        <v>32.811412694807203</v>
      </c>
      <c r="E45" s="35">
        <f>IF(CData!B278,C45-CData!B278,"")</f>
        <v>65.552617737233945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105.71834423140697</v>
      </c>
      <c r="D46" s="35">
        <f>IF(CData!B247,C46-CData!B247,"")</f>
        <v>33.787264363335055</v>
      </c>
      <c r="E46" s="35">
        <f>IF(CData!B279,C46-CData!B279,"")</f>
        <v>67.477722508177322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9.7469203422670851</v>
      </c>
      <c r="D47" s="35">
        <f>IF(CData!B248,C47-CData!B248,"")</f>
        <v>3.1061614277554455</v>
      </c>
      <c r="E47" s="35">
        <f>IF(CData!B280,C47-CData!B280,"")</f>
        <v>6.2123228555108891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291.52939295998431</v>
      </c>
      <c r="D48" s="35">
        <f>IF(CData!B249,C48-CData!B249,"")</f>
        <v>93.135310887362891</v>
      </c>
      <c r="E48" s="35">
        <f>IF(CData!B281,C48-CData!B281,"")</f>
        <v>186.10496758521538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449.99902404280795</v>
      </c>
      <c r="D49" s="35">
        <f>IF(CData!B250,C49-CData!B250,"")</f>
        <v>143.80940646080739</v>
      </c>
      <c r="E49" s="35">
        <f>IF(CData!B282,C49-CData!B282,"")</f>
        <v>287.20543414309032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21.998035839733134</v>
      </c>
      <c r="D50" s="35">
        <f>IF(CData!B251,C50-CData!B251,"")</f>
        <v>7.0206497360850406</v>
      </c>
      <c r="E50" s="35">
        <f>IF(CData!B283,C50-CData!B283,"")</f>
        <v>14.041299472170085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2168.7621984158027</v>
      </c>
      <c r="D51" s="35">
        <f>IF(CData!B252,C51-CData!B252,"")</f>
        <v>693.06179909921798</v>
      </c>
      <c r="E51" s="35">
        <f>IF(CData!B284,C51-CData!B284,"")</f>
        <v>1384.618242567449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0</v>
      </c>
      <c r="D53" s="35" t="str">
        <f>IF(CData!B254,C53-CData!B254,"")</f>
        <v/>
      </c>
      <c r="E53" s="35" t="str">
        <f>IF(CData!B286,C53-CData!B286,"")</f>
        <v/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47.870556601153666</v>
      </c>
      <c r="D54" s="35">
        <f>IF(CData!B255,C54-CData!B255,"")</f>
        <v>15.307084790420276</v>
      </c>
      <c r="E54" s="35">
        <f>IF(CData!B287,C54-CData!B287,"")</f>
        <v>30.540022467993527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45.100979304458257</v>
      </c>
      <c r="D55" s="35" t="str">
        <f>IF(CData!B256,C55-CData!B256,"")</f>
        <v/>
      </c>
      <c r="E55" s="35">
        <f>IF(CData!B288,C55-CData!B288,"")</f>
        <v>20.4448207655518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46.977346752361804</v>
      </c>
      <c r="D56" s="35" t="str">
        <f>IF(CData!B257,C56-CData!B257,"")</f>
        <v/>
      </c>
      <c r="E56" s="35">
        <f>IF(CData!B289,C56-CData!B289,"")</f>
        <v>16.202936996698813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22.25</v>
      </c>
      <c r="D57" s="35">
        <f>IF(CData!B258,C57-CData!B258,"")</f>
        <v>7.1099999999999994</v>
      </c>
      <c r="E57" s="35">
        <f>IF(CData!B290,C57-CData!B290,"")</f>
        <v>14.209999999999999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25.39</v>
      </c>
      <c r="D58" s="35">
        <f>IF(CData!B259,C58-CData!B259,"")</f>
        <v>8.120000000000001</v>
      </c>
      <c r="E58" s="35">
        <f>IF(CData!B291,C58-CData!B291,"")</f>
        <v>16.21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37.92</v>
      </c>
      <c r="D59" s="35">
        <f>IF(CData!B260,C59-CData!B260,"")</f>
        <v>12.120000000000001</v>
      </c>
      <c r="E59" s="35">
        <f>IF(CData!B292,C59-CData!B292,"")</f>
        <v>24.21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0</v>
      </c>
      <c r="D60" s="35" t="str">
        <f>IF(CData!B261,C60-CData!B261,"")</f>
        <v/>
      </c>
      <c r="E60" s="35" t="str">
        <f>IF(CData!B293,C60-CData!B293,"")</f>
        <v/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26.066515964001127</v>
      </c>
      <c r="D61" s="35">
        <f>IF(CData!B262,C61-CData!B262,"")</f>
        <v>8.3346726440771626</v>
      </c>
      <c r="E61" s="35">
        <f>IF(CData!B294,C61-CData!B294,"")</f>
        <v>16.645232581818814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-8.1000000000000014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-8.0060121033721856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-7.8412870399018439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-7.45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0</v>
      </c>
      <c r="D67" s="35" t="str">
        <f>IF(CData!B268,C67-CData!B268,"")</f>
        <v/>
      </c>
      <c r="E67" s="35" t="str">
        <f>IF(CData!B300,C67-CData!B300,"")</f>
        <v/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-4.9023786812665522</v>
      </c>
      <c r="D68" s="35" t="str">
        <f>IF(CData!B269,C68-CData!B269,"")</f>
        <v/>
      </c>
      <c r="E68" s="35">
        <f>IF(CData!B301,C68-CData!B301,"")</f>
        <v>8.1201530584362303E-2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-5.6009060023856794</v>
      </c>
      <c r="D69" s="35" t="str">
        <f>IF(CData!B270,C69-CData!B270,"")</f>
        <v/>
      </c>
      <c r="E69" s="35">
        <f>IF(CData!B302,C69-CData!B302,"")</f>
        <v>3.5710165763939372E-2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E58" activePane="bottomRight" state="frozen"/>
      <selection pane="topRight" activeCell="B1" sqref="B1"/>
      <selection pane="bottomLeft" activeCell="A2" sqref="A2"/>
      <selection pane="bottomRight" activeCell="A70" sqref="A70:G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WPD South Wales in April 15 (DCP179)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1.085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1.085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1.085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1.085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1.085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1.085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1.085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1.0640000000000001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1.0439000000000001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1.085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1.085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1.085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1.0640000000000001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1.0439000000000001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1.085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1.085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1.085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1.085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1.085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1.085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1.0640000000000001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1.085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1.085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1.0640000000000001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1.0640000000000001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1.0439000000000001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1.0439000000000001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1.0097</v>
      </c>
      <c r="C61" s="10"/>
    </row>
    <row r="62" spans="1:9" x14ac:dyDescent="0.25">
      <c r="A62" s="11" t="s">
        <v>141</v>
      </c>
      <c r="B62" s="6">
        <f>SUMPRODUCT($B46:$H46,Input!$B$148:$H$148)</f>
        <v>1.0142</v>
      </c>
      <c r="C62" s="10"/>
    </row>
    <row r="63" spans="1:9" x14ac:dyDescent="0.25">
      <c r="A63" s="11" t="s">
        <v>142</v>
      </c>
      <c r="B63" s="6">
        <f>SUMPRODUCT($B47:$H47,Input!$B$148:$H$148)</f>
        <v>1.0269999999999999</v>
      </c>
      <c r="C63" s="10"/>
    </row>
    <row r="64" spans="1:9" x14ac:dyDescent="0.25">
      <c r="A64" s="11" t="s">
        <v>143</v>
      </c>
      <c r="B64" s="6">
        <f>SUMPRODUCT($B48:$H48,Input!$B$148:$H$148)</f>
        <v>1.0348999999999999</v>
      </c>
      <c r="C64" s="10"/>
    </row>
    <row r="65" spans="1:11" x14ac:dyDescent="0.25">
      <c r="A65" s="11" t="s">
        <v>148</v>
      </c>
      <c r="B65" s="6">
        <f>SUMPRODUCT($B49:$H49,Input!$B$148:$H$148)</f>
        <v>1.0348999999999999</v>
      </c>
      <c r="C65" s="10"/>
    </row>
    <row r="66" spans="1:11" x14ac:dyDescent="0.25">
      <c r="A66" s="11" t="s">
        <v>144</v>
      </c>
      <c r="B66" s="6">
        <f>SUMPRODUCT($B50:$H50,Input!$B$148:$H$148)</f>
        <v>1.0439000000000001</v>
      </c>
      <c r="C66" s="10"/>
    </row>
    <row r="67" spans="1:11" x14ac:dyDescent="0.25">
      <c r="A67" s="11" t="s">
        <v>145</v>
      </c>
      <c r="B67" s="6">
        <f>SUMPRODUCT($B51:$H51,Input!$B$148:$H$148)</f>
        <v>1.0640000000000001</v>
      </c>
      <c r="C67" s="10"/>
    </row>
    <row r="68" spans="1:11" x14ac:dyDescent="0.25">
      <c r="A68" s="11" t="s">
        <v>146</v>
      </c>
      <c r="B68" s="6">
        <f>SUMPRODUCT($B52:$H52,Input!$B$148:$H$148)</f>
        <v>1.085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1.0097</v>
      </c>
      <c r="D77" s="7">
        <f>$B$62</f>
        <v>1.0142</v>
      </c>
      <c r="E77" s="7">
        <f>$B$63</f>
        <v>1.0269999999999999</v>
      </c>
      <c r="F77" s="7">
        <f>$B$64</f>
        <v>1.0348999999999999</v>
      </c>
      <c r="G77" s="7">
        <f>$B$65</f>
        <v>1.0348999999999999</v>
      </c>
      <c r="H77" s="7">
        <f>$B$66</f>
        <v>1.0439000000000001</v>
      </c>
      <c r="I77" s="7">
        <f>$B$67</f>
        <v>1.0640000000000001</v>
      </c>
      <c r="J77" s="7">
        <f>$B$68</f>
        <v>1.085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0.7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0.7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0.7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0.7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0.7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0.7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0.3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0.7</v>
      </c>
      <c r="E165" s="6">
        <f t="shared" ref="E165:E191" si="3">SUMPRODUCT($B85:$I85,$B$151:$I$151)</f>
        <v>0.7</v>
      </c>
      <c r="F165" s="6">
        <f t="shared" ref="F165:F191" si="4">SUMPRODUCT($B85:$I85,$B$152:$I$152)</f>
        <v>0.7</v>
      </c>
      <c r="G165" s="6">
        <f t="shared" ref="G165:G191" si="5">SUMPRODUCT($B85:$I85,$B$153:$I$153)</f>
        <v>0.3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0.7</v>
      </c>
      <c r="E166" s="6">
        <f t="shared" si="3"/>
        <v>0.7</v>
      </c>
      <c r="F166" s="6">
        <f t="shared" si="4"/>
        <v>0.7</v>
      </c>
      <c r="G166" s="6">
        <f t="shared" si="5"/>
        <v>0.3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0.7</v>
      </c>
      <c r="E167" s="6">
        <f t="shared" si="3"/>
        <v>0.7</v>
      </c>
      <c r="F167" s="6">
        <f t="shared" si="4"/>
        <v>0.7</v>
      </c>
      <c r="G167" s="6">
        <f t="shared" si="5"/>
        <v>0.3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0.7</v>
      </c>
      <c r="E168" s="6">
        <f t="shared" si="3"/>
        <v>0.7</v>
      </c>
      <c r="F168" s="6">
        <f t="shared" si="4"/>
        <v>0.7</v>
      </c>
      <c r="G168" s="6">
        <f t="shared" si="5"/>
        <v>0.3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0.7</v>
      </c>
      <c r="E169" s="6">
        <f t="shared" si="3"/>
        <v>0.7</v>
      </c>
      <c r="F169" s="6">
        <f t="shared" si="4"/>
        <v>0.7</v>
      </c>
      <c r="G169" s="6">
        <f t="shared" si="5"/>
        <v>0.3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0.7</v>
      </c>
      <c r="E170" s="6">
        <f t="shared" si="3"/>
        <v>0.7</v>
      </c>
      <c r="F170" s="6">
        <f t="shared" si="4"/>
        <v>0.7</v>
      </c>
      <c r="G170" s="6">
        <f t="shared" si="5"/>
        <v>0.3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0.7</v>
      </c>
      <c r="E171" s="6">
        <f t="shared" si="3"/>
        <v>0.7</v>
      </c>
      <c r="F171" s="6">
        <f t="shared" si="4"/>
        <v>0.7</v>
      </c>
      <c r="G171" s="6">
        <f t="shared" si="5"/>
        <v>0.3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0.7</v>
      </c>
      <c r="E172" s="6">
        <f t="shared" si="3"/>
        <v>0.7</v>
      </c>
      <c r="F172" s="6">
        <f t="shared" si="4"/>
        <v>0.7</v>
      </c>
      <c r="G172" s="6">
        <f t="shared" si="5"/>
        <v>0.3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0.7</v>
      </c>
      <c r="E173" s="6">
        <f t="shared" si="3"/>
        <v>0.7</v>
      </c>
      <c r="F173" s="6">
        <f t="shared" si="4"/>
        <v>0.7</v>
      </c>
      <c r="G173" s="6">
        <f t="shared" si="5"/>
        <v>0.3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0.7</v>
      </c>
      <c r="E174" s="6">
        <f t="shared" si="3"/>
        <v>0.7</v>
      </c>
      <c r="F174" s="6">
        <f t="shared" si="4"/>
        <v>0.7</v>
      </c>
      <c r="G174" s="6">
        <f t="shared" si="5"/>
        <v>0.3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0.7</v>
      </c>
      <c r="E175" s="6">
        <f t="shared" si="3"/>
        <v>0.7</v>
      </c>
      <c r="F175" s="6">
        <f t="shared" si="4"/>
        <v>0.7</v>
      </c>
      <c r="G175" s="6">
        <f t="shared" si="5"/>
        <v>0.3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0.7</v>
      </c>
      <c r="E176" s="6">
        <f t="shared" si="3"/>
        <v>0.7</v>
      </c>
      <c r="F176" s="6">
        <f t="shared" si="4"/>
        <v>0.7</v>
      </c>
      <c r="G176" s="6">
        <f t="shared" si="5"/>
        <v>0.3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0.7</v>
      </c>
      <c r="E177" s="6">
        <f t="shared" si="3"/>
        <v>0.7</v>
      </c>
      <c r="F177" s="6">
        <f t="shared" si="4"/>
        <v>0.7</v>
      </c>
      <c r="G177" s="6">
        <f t="shared" si="5"/>
        <v>0.3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0.7</v>
      </c>
      <c r="E178" s="6">
        <f t="shared" si="3"/>
        <v>0.7</v>
      </c>
      <c r="F178" s="6">
        <f t="shared" si="4"/>
        <v>0.7</v>
      </c>
      <c r="G178" s="6">
        <f t="shared" si="5"/>
        <v>0.3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0.7</v>
      </c>
      <c r="E179" s="6">
        <f t="shared" si="3"/>
        <v>0.7</v>
      </c>
      <c r="F179" s="6">
        <f t="shared" si="4"/>
        <v>0.7</v>
      </c>
      <c r="G179" s="6">
        <f t="shared" si="5"/>
        <v>0.3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0.7</v>
      </c>
      <c r="E180" s="6">
        <f t="shared" si="3"/>
        <v>0.7</v>
      </c>
      <c r="F180" s="6">
        <f t="shared" si="4"/>
        <v>0.7</v>
      </c>
      <c r="G180" s="6">
        <f t="shared" si="5"/>
        <v>0.3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0.7</v>
      </c>
      <c r="E181" s="6">
        <f t="shared" si="3"/>
        <v>0.7</v>
      </c>
      <c r="F181" s="6">
        <f t="shared" si="4"/>
        <v>0.7</v>
      </c>
      <c r="G181" s="6">
        <f t="shared" si="5"/>
        <v>0.3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0.7</v>
      </c>
      <c r="E182" s="6">
        <f t="shared" si="3"/>
        <v>0.7</v>
      </c>
      <c r="F182" s="6">
        <f t="shared" si="4"/>
        <v>0.7</v>
      </c>
      <c r="G182" s="6">
        <f t="shared" si="5"/>
        <v>0.3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0.7</v>
      </c>
      <c r="E183" s="6">
        <f t="shared" si="3"/>
        <v>0.7</v>
      </c>
      <c r="F183" s="6">
        <f t="shared" si="4"/>
        <v>0.7</v>
      </c>
      <c r="G183" s="6">
        <f t="shared" si="5"/>
        <v>0.3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0.7</v>
      </c>
      <c r="E184" s="6">
        <f t="shared" si="3"/>
        <v>0.7</v>
      </c>
      <c r="F184" s="6">
        <f t="shared" si="4"/>
        <v>0.7</v>
      </c>
      <c r="G184" s="6">
        <f t="shared" si="5"/>
        <v>0.3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0.7</v>
      </c>
      <c r="E185" s="6">
        <f t="shared" si="3"/>
        <v>0.7</v>
      </c>
      <c r="F185" s="6">
        <f t="shared" si="4"/>
        <v>0.7</v>
      </c>
      <c r="G185" s="6">
        <f t="shared" si="5"/>
        <v>0.3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0.7</v>
      </c>
      <c r="E186" s="6">
        <f t="shared" si="3"/>
        <v>0.7</v>
      </c>
      <c r="F186" s="6">
        <f t="shared" si="4"/>
        <v>0.7</v>
      </c>
      <c r="G186" s="6">
        <f t="shared" si="5"/>
        <v>0.3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0.7</v>
      </c>
      <c r="E187" s="6">
        <f t="shared" si="3"/>
        <v>0.7</v>
      </c>
      <c r="F187" s="6">
        <f t="shared" si="4"/>
        <v>0.7</v>
      </c>
      <c r="G187" s="6">
        <f t="shared" si="5"/>
        <v>0.3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0.7</v>
      </c>
      <c r="E188" s="6">
        <f t="shared" si="3"/>
        <v>0.7</v>
      </c>
      <c r="F188" s="6">
        <f t="shared" si="4"/>
        <v>0.7</v>
      </c>
      <c r="G188" s="6">
        <f t="shared" si="5"/>
        <v>0.3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0.7</v>
      </c>
      <c r="E189" s="6">
        <f t="shared" si="3"/>
        <v>0.7</v>
      </c>
      <c r="F189" s="6">
        <f t="shared" si="4"/>
        <v>0.7</v>
      </c>
      <c r="G189" s="6">
        <f t="shared" si="5"/>
        <v>0.3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0.7</v>
      </c>
      <c r="E190" s="6">
        <f t="shared" si="3"/>
        <v>0.7</v>
      </c>
      <c r="F190" s="6">
        <f t="shared" si="4"/>
        <v>0.7</v>
      </c>
      <c r="G190" s="6">
        <f t="shared" si="5"/>
        <v>0.3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0.7</v>
      </c>
      <c r="E191" s="6">
        <f t="shared" si="3"/>
        <v>0.7</v>
      </c>
      <c r="F191" s="6">
        <f t="shared" si="4"/>
        <v>0.7</v>
      </c>
      <c r="G191" s="6">
        <f t="shared" si="5"/>
        <v>0.3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0.7</v>
      </c>
      <c r="E201" s="7">
        <f t="shared" si="9"/>
        <v>0.7</v>
      </c>
      <c r="F201" s="7">
        <f t="shared" si="9"/>
        <v>0.7</v>
      </c>
      <c r="G201" s="7">
        <f t="shared" si="9"/>
        <v>0.3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0.7</v>
      </c>
      <c r="E202" s="7">
        <f t="shared" si="10"/>
        <v>0.7</v>
      </c>
      <c r="F202" s="7">
        <f t="shared" si="10"/>
        <v>0.7</v>
      </c>
      <c r="G202" s="7">
        <f t="shared" si="10"/>
        <v>0.3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0.7</v>
      </c>
      <c r="E203" s="7">
        <f t="shared" si="11"/>
        <v>0.7</v>
      </c>
      <c r="F203" s="7">
        <f t="shared" si="11"/>
        <v>0.7</v>
      </c>
      <c r="G203" s="7">
        <f t="shared" si="11"/>
        <v>0.3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0.7</v>
      </c>
      <c r="E204" s="7">
        <f t="shared" si="12"/>
        <v>0.7</v>
      </c>
      <c r="F204" s="7">
        <f t="shared" si="12"/>
        <v>0.7</v>
      </c>
      <c r="G204" s="7">
        <f t="shared" si="12"/>
        <v>0.3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0.7</v>
      </c>
      <c r="E205" s="7">
        <f t="shared" si="13"/>
        <v>0.7</v>
      </c>
      <c r="F205" s="7">
        <f t="shared" si="13"/>
        <v>0.7</v>
      </c>
      <c r="G205" s="7">
        <f t="shared" si="13"/>
        <v>0.3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0.7</v>
      </c>
      <c r="E206" s="7">
        <f t="shared" si="14"/>
        <v>0.7</v>
      </c>
      <c r="F206" s="7">
        <f t="shared" si="14"/>
        <v>0.7</v>
      </c>
      <c r="G206" s="7">
        <f t="shared" si="14"/>
        <v>0.3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0.7</v>
      </c>
      <c r="E207" s="7">
        <f t="shared" si="15"/>
        <v>0.7</v>
      </c>
      <c r="F207" s="7">
        <f t="shared" si="15"/>
        <v>0.7</v>
      </c>
      <c r="G207" s="7">
        <f t="shared" si="15"/>
        <v>0.3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0.7</v>
      </c>
      <c r="E208" s="7">
        <f t="shared" si="16"/>
        <v>0.7</v>
      </c>
      <c r="F208" s="7">
        <f t="shared" si="16"/>
        <v>0.7</v>
      </c>
      <c r="G208" s="7">
        <f t="shared" si="16"/>
        <v>0.3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0.7</v>
      </c>
      <c r="E209" s="7">
        <f t="shared" si="17"/>
        <v>0.7</v>
      </c>
      <c r="F209" s="7">
        <f t="shared" si="17"/>
        <v>0.7</v>
      </c>
      <c r="G209" s="7">
        <f t="shared" si="17"/>
        <v>0.3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0.7</v>
      </c>
      <c r="E210" s="7">
        <f t="shared" si="18"/>
        <v>0.7</v>
      </c>
      <c r="F210" s="7">
        <f t="shared" si="18"/>
        <v>0.7</v>
      </c>
      <c r="G210" s="7">
        <f t="shared" si="18"/>
        <v>0.3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0.7</v>
      </c>
      <c r="E211" s="7">
        <f t="shared" si="19"/>
        <v>0.7</v>
      </c>
      <c r="F211" s="7">
        <f t="shared" si="19"/>
        <v>0.7</v>
      </c>
      <c r="G211" s="7">
        <f t="shared" si="19"/>
        <v>0.3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0.7</v>
      </c>
      <c r="E212" s="7">
        <f t="shared" si="20"/>
        <v>0.7</v>
      </c>
      <c r="F212" s="7">
        <f t="shared" si="20"/>
        <v>0.7</v>
      </c>
      <c r="G212" s="7">
        <f t="shared" si="20"/>
        <v>0.3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0.7</v>
      </c>
      <c r="E213" s="7">
        <f t="shared" si="21"/>
        <v>0.7</v>
      </c>
      <c r="F213" s="7">
        <f t="shared" si="21"/>
        <v>0.7</v>
      </c>
      <c r="G213" s="7">
        <f t="shared" si="21"/>
        <v>0.3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0.7</v>
      </c>
      <c r="E214" s="7">
        <f t="shared" si="22"/>
        <v>0.7</v>
      </c>
      <c r="F214" s="7">
        <f t="shared" si="22"/>
        <v>0.7</v>
      </c>
      <c r="G214" s="7">
        <f t="shared" si="22"/>
        <v>0.3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0.7</v>
      </c>
      <c r="E215" s="7">
        <f t="shared" si="23"/>
        <v>0.7</v>
      </c>
      <c r="F215" s="7">
        <f t="shared" si="23"/>
        <v>0.7</v>
      </c>
      <c r="G215" s="7">
        <f t="shared" si="23"/>
        <v>0.3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0.7</v>
      </c>
      <c r="E216" s="7">
        <f t="shared" si="24"/>
        <v>0.7</v>
      </c>
      <c r="F216" s="7">
        <f t="shared" si="24"/>
        <v>0.7</v>
      </c>
      <c r="G216" s="7">
        <f t="shared" si="24"/>
        <v>0.3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0.7</v>
      </c>
      <c r="E217" s="7">
        <f t="shared" si="25"/>
        <v>0.7</v>
      </c>
      <c r="F217" s="7">
        <f t="shared" si="25"/>
        <v>0.7</v>
      </c>
      <c r="G217" s="7">
        <f t="shared" si="25"/>
        <v>0.3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0.7</v>
      </c>
      <c r="E218" s="7">
        <f t="shared" si="26"/>
        <v>0.7</v>
      </c>
      <c r="F218" s="7">
        <f t="shared" si="26"/>
        <v>0.7</v>
      </c>
      <c r="G218" s="7">
        <f t="shared" si="26"/>
        <v>0.3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0.7</v>
      </c>
      <c r="E219" s="7">
        <f t="shared" si="27"/>
        <v>0.7</v>
      </c>
      <c r="F219" s="7">
        <f t="shared" si="27"/>
        <v>0.7</v>
      </c>
      <c r="G219" s="7">
        <f t="shared" si="27"/>
        <v>0.3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0.7</v>
      </c>
      <c r="E220" s="7">
        <f t="shared" si="28"/>
        <v>0.7</v>
      </c>
      <c r="F220" s="7">
        <f t="shared" si="28"/>
        <v>0.7</v>
      </c>
      <c r="G220" s="7">
        <f t="shared" si="28"/>
        <v>0.3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0.7</v>
      </c>
      <c r="E221" s="7">
        <f t="shared" si="29"/>
        <v>0.7</v>
      </c>
      <c r="F221" s="7">
        <f t="shared" si="29"/>
        <v>0.7</v>
      </c>
      <c r="G221" s="7">
        <f t="shared" si="29"/>
        <v>0.3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0.7</v>
      </c>
      <c r="E222" s="7">
        <f t="shared" si="30"/>
        <v>0.7</v>
      </c>
      <c r="F222" s="7">
        <f t="shared" si="30"/>
        <v>0.7</v>
      </c>
      <c r="G222" s="7">
        <f t="shared" si="30"/>
        <v>0.3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0.7</v>
      </c>
      <c r="E223" s="7">
        <f t="shared" si="31"/>
        <v>0.7</v>
      </c>
      <c r="F223" s="7">
        <f t="shared" si="31"/>
        <v>0.7</v>
      </c>
      <c r="G223" s="7">
        <f t="shared" si="31"/>
        <v>0.3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0.7</v>
      </c>
      <c r="E224" s="7">
        <f t="shared" si="32"/>
        <v>0.7</v>
      </c>
      <c r="F224" s="7">
        <f t="shared" si="32"/>
        <v>0.7</v>
      </c>
      <c r="G224" s="7">
        <f t="shared" si="32"/>
        <v>0.3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0.7</v>
      </c>
      <c r="E225" s="7">
        <f t="shared" si="33"/>
        <v>0.7</v>
      </c>
      <c r="F225" s="7">
        <f t="shared" si="33"/>
        <v>0.7</v>
      </c>
      <c r="G225" s="7">
        <f t="shared" si="33"/>
        <v>0.3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0.7</v>
      </c>
      <c r="E226" s="7">
        <f t="shared" si="34"/>
        <v>0.7</v>
      </c>
      <c r="F226" s="7">
        <f t="shared" si="34"/>
        <v>0.7</v>
      </c>
      <c r="G226" s="7">
        <f t="shared" si="34"/>
        <v>0.3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0.7</v>
      </c>
      <c r="E227" s="7">
        <f t="shared" si="35"/>
        <v>0.7</v>
      </c>
      <c r="F227" s="7">
        <f t="shared" si="35"/>
        <v>0.7</v>
      </c>
      <c r="G227" s="7">
        <f t="shared" si="35"/>
        <v>0.3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1.085</v>
      </c>
      <c r="C237" s="6">
        <f t="shared" si="36"/>
        <v>1.0745766069129443</v>
      </c>
      <c r="D237" s="6">
        <f t="shared" si="36"/>
        <v>0.74886610136067833</v>
      </c>
      <c r="E237" s="6">
        <f t="shared" si="36"/>
        <v>0.73953261927945479</v>
      </c>
      <c r="F237" s="6">
        <f t="shared" si="36"/>
        <v>0.73388733210938251</v>
      </c>
      <c r="G237" s="6">
        <f t="shared" si="36"/>
        <v>0.31452314233259249</v>
      </c>
      <c r="H237" s="6">
        <f t="shared" si="36"/>
        <v>1.0393715873167928</v>
      </c>
      <c r="I237" s="6">
        <f t="shared" si="36"/>
        <v>1.0197368421052631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1.085</v>
      </c>
      <c r="C238" s="6">
        <f t="shared" si="37"/>
        <v>1.0745766069129443</v>
      </c>
      <c r="D238" s="6">
        <f t="shared" si="37"/>
        <v>0.74886610136067833</v>
      </c>
      <c r="E238" s="6">
        <f t="shared" si="37"/>
        <v>0.73953261927945479</v>
      </c>
      <c r="F238" s="6">
        <f t="shared" si="37"/>
        <v>0.73388733210938251</v>
      </c>
      <c r="G238" s="6">
        <f t="shared" si="37"/>
        <v>0.31452314233259249</v>
      </c>
      <c r="H238" s="6">
        <f t="shared" si="37"/>
        <v>1.0393715873167928</v>
      </c>
      <c r="I238" s="6">
        <f t="shared" si="37"/>
        <v>1.0197368421052631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1.085</v>
      </c>
      <c r="C239" s="6">
        <f t="shared" si="38"/>
        <v>1.0745766069129443</v>
      </c>
      <c r="D239" s="6">
        <f t="shared" si="38"/>
        <v>0.74886610136067833</v>
      </c>
      <c r="E239" s="6">
        <f t="shared" si="38"/>
        <v>0.73953261927945479</v>
      </c>
      <c r="F239" s="6">
        <f t="shared" si="38"/>
        <v>0.73388733210938251</v>
      </c>
      <c r="G239" s="6">
        <f t="shared" si="38"/>
        <v>0.31452314233259249</v>
      </c>
      <c r="H239" s="6">
        <f t="shared" si="38"/>
        <v>1.0393715873167928</v>
      </c>
      <c r="I239" s="6">
        <f t="shared" si="38"/>
        <v>1.0197368421052631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1.085</v>
      </c>
      <c r="C240" s="6">
        <f t="shared" si="39"/>
        <v>1.0745766069129443</v>
      </c>
      <c r="D240" s="6">
        <f t="shared" si="39"/>
        <v>0.74886610136067833</v>
      </c>
      <c r="E240" s="6">
        <f t="shared" si="39"/>
        <v>0.73953261927945479</v>
      </c>
      <c r="F240" s="6">
        <f t="shared" si="39"/>
        <v>0.73388733210938251</v>
      </c>
      <c r="G240" s="6">
        <f t="shared" si="39"/>
        <v>0.31452314233259249</v>
      </c>
      <c r="H240" s="6">
        <f t="shared" si="39"/>
        <v>1.0393715873167928</v>
      </c>
      <c r="I240" s="6">
        <f t="shared" si="39"/>
        <v>1.0197368421052631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1.085</v>
      </c>
      <c r="C241" s="6">
        <f t="shared" si="40"/>
        <v>1.0745766069129443</v>
      </c>
      <c r="D241" s="6">
        <f t="shared" si="40"/>
        <v>0.74886610136067833</v>
      </c>
      <c r="E241" s="6">
        <f t="shared" si="40"/>
        <v>0.73953261927945479</v>
      </c>
      <c r="F241" s="6">
        <f t="shared" si="40"/>
        <v>0.73388733210938251</v>
      </c>
      <c r="G241" s="6">
        <f t="shared" si="40"/>
        <v>0.31452314233259249</v>
      </c>
      <c r="H241" s="6">
        <f t="shared" si="40"/>
        <v>1.0393715873167928</v>
      </c>
      <c r="I241" s="6">
        <f t="shared" si="40"/>
        <v>1.0197368421052631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1.085</v>
      </c>
      <c r="C242" s="6">
        <f t="shared" si="41"/>
        <v>1.0745766069129443</v>
      </c>
      <c r="D242" s="6">
        <f t="shared" si="41"/>
        <v>0.74886610136067833</v>
      </c>
      <c r="E242" s="6">
        <f t="shared" si="41"/>
        <v>0.73953261927945479</v>
      </c>
      <c r="F242" s="6">
        <f t="shared" si="41"/>
        <v>0.73388733210938251</v>
      </c>
      <c r="G242" s="6">
        <f t="shared" si="41"/>
        <v>0.31452314233259249</v>
      </c>
      <c r="H242" s="6">
        <f t="shared" si="41"/>
        <v>1.0393715873167928</v>
      </c>
      <c r="I242" s="6">
        <f t="shared" si="41"/>
        <v>1.0197368421052631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1.085</v>
      </c>
      <c r="C243" s="6">
        <f t="shared" si="42"/>
        <v>1.0745766069129443</v>
      </c>
      <c r="D243" s="6">
        <f t="shared" si="42"/>
        <v>0.74886610136067833</v>
      </c>
      <c r="E243" s="6">
        <f t="shared" si="42"/>
        <v>0.73953261927945479</v>
      </c>
      <c r="F243" s="6">
        <f t="shared" si="42"/>
        <v>0.73388733210938251</v>
      </c>
      <c r="G243" s="6">
        <f t="shared" si="42"/>
        <v>0.31452314233259249</v>
      </c>
      <c r="H243" s="6">
        <f t="shared" si="42"/>
        <v>1.0393715873167928</v>
      </c>
      <c r="I243" s="6">
        <f t="shared" si="42"/>
        <v>1.0197368421052631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1.0640000000000001</v>
      </c>
      <c r="C244" s="6">
        <f t="shared" si="43"/>
        <v>1.053778350004952</v>
      </c>
      <c r="D244" s="6">
        <f t="shared" si="43"/>
        <v>0.73437191875369756</v>
      </c>
      <c r="E244" s="6">
        <f t="shared" si="43"/>
        <v>0.72521908471275565</v>
      </c>
      <c r="F244" s="6">
        <f t="shared" si="43"/>
        <v>0.7196830611653301</v>
      </c>
      <c r="G244" s="6">
        <f t="shared" si="43"/>
        <v>0.30843559764228429</v>
      </c>
      <c r="H244" s="6">
        <f t="shared" si="43"/>
        <v>1.0192547178848548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1.0439000000000001</v>
      </c>
      <c r="C245" s="6">
        <f t="shared" si="44"/>
        <v>1.033871446964445</v>
      </c>
      <c r="D245" s="6">
        <f t="shared" si="44"/>
        <v>0.72049891540130151</v>
      </c>
      <c r="E245" s="6">
        <f t="shared" si="44"/>
        <v>0.71151898734177221</v>
      </c>
      <c r="F245" s="6">
        <f t="shared" si="44"/>
        <v>0.70608754469030832</v>
      </c>
      <c r="G245" s="6">
        <f t="shared" si="44"/>
        <v>0.30260894772441782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1.085</v>
      </c>
      <c r="C246" s="6">
        <f t="shared" si="45"/>
        <v>1.0745766069129443</v>
      </c>
      <c r="D246" s="6">
        <f t="shared" si="45"/>
        <v>0.74886610136067833</v>
      </c>
      <c r="E246" s="6">
        <f t="shared" si="45"/>
        <v>0.73953261927945479</v>
      </c>
      <c r="F246" s="6">
        <f t="shared" si="45"/>
        <v>0.73388733210938251</v>
      </c>
      <c r="G246" s="6">
        <f t="shared" si="45"/>
        <v>0.31452314233259249</v>
      </c>
      <c r="H246" s="6">
        <f t="shared" si="45"/>
        <v>1.0393715873167928</v>
      </c>
      <c r="I246" s="6">
        <f t="shared" si="45"/>
        <v>1.0197368421052631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1.085</v>
      </c>
      <c r="C247" s="6">
        <f t="shared" si="46"/>
        <v>1.0745766069129443</v>
      </c>
      <c r="D247" s="6">
        <f t="shared" si="46"/>
        <v>0.74886610136067833</v>
      </c>
      <c r="E247" s="6">
        <f t="shared" si="46"/>
        <v>0.73953261927945479</v>
      </c>
      <c r="F247" s="6">
        <f t="shared" si="46"/>
        <v>0.73388733210938251</v>
      </c>
      <c r="G247" s="6">
        <f t="shared" si="46"/>
        <v>0.31452314233259249</v>
      </c>
      <c r="H247" s="6">
        <f t="shared" si="46"/>
        <v>1.0393715873167928</v>
      </c>
      <c r="I247" s="6">
        <f t="shared" si="46"/>
        <v>1.0197368421052631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1.085</v>
      </c>
      <c r="C248" s="6">
        <f t="shared" si="47"/>
        <v>1.0745766069129443</v>
      </c>
      <c r="D248" s="6">
        <f t="shared" si="47"/>
        <v>0.74886610136067833</v>
      </c>
      <c r="E248" s="6">
        <f t="shared" si="47"/>
        <v>0.73953261927945479</v>
      </c>
      <c r="F248" s="6">
        <f t="shared" si="47"/>
        <v>0.73388733210938251</v>
      </c>
      <c r="G248" s="6">
        <f t="shared" si="47"/>
        <v>0.31452314233259249</v>
      </c>
      <c r="H248" s="6">
        <f t="shared" si="47"/>
        <v>1.0393715873167928</v>
      </c>
      <c r="I248" s="6">
        <f t="shared" si="47"/>
        <v>1.0197368421052631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1.0640000000000001</v>
      </c>
      <c r="C249" s="6">
        <f t="shared" si="48"/>
        <v>1.053778350004952</v>
      </c>
      <c r="D249" s="6">
        <f t="shared" si="48"/>
        <v>0.73437191875369756</v>
      </c>
      <c r="E249" s="6">
        <f t="shared" si="48"/>
        <v>0.72521908471275565</v>
      </c>
      <c r="F249" s="6">
        <f t="shared" si="48"/>
        <v>0.7196830611653301</v>
      </c>
      <c r="G249" s="6">
        <f t="shared" si="48"/>
        <v>0.30843559764228429</v>
      </c>
      <c r="H249" s="6">
        <f t="shared" si="48"/>
        <v>1.0192547178848548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1.0439000000000001</v>
      </c>
      <c r="C250" s="6">
        <f t="shared" si="49"/>
        <v>1.033871446964445</v>
      </c>
      <c r="D250" s="6">
        <f t="shared" si="49"/>
        <v>0.72049891540130151</v>
      </c>
      <c r="E250" s="6">
        <f t="shared" si="49"/>
        <v>0.71151898734177221</v>
      </c>
      <c r="F250" s="6">
        <f t="shared" si="49"/>
        <v>0.70608754469030832</v>
      </c>
      <c r="G250" s="6">
        <f t="shared" si="49"/>
        <v>0.30260894772441782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1.085</v>
      </c>
      <c r="C251" s="6">
        <f t="shared" si="50"/>
        <v>1.0745766069129443</v>
      </c>
      <c r="D251" s="6">
        <f t="shared" si="50"/>
        <v>0.74886610136067833</v>
      </c>
      <c r="E251" s="6">
        <f t="shared" si="50"/>
        <v>0.73953261927945479</v>
      </c>
      <c r="F251" s="6">
        <f t="shared" si="50"/>
        <v>0.73388733210938251</v>
      </c>
      <c r="G251" s="6">
        <f t="shared" si="50"/>
        <v>0.31452314233259249</v>
      </c>
      <c r="H251" s="6">
        <f t="shared" si="50"/>
        <v>1.0393715873167928</v>
      </c>
      <c r="I251" s="6">
        <f t="shared" si="50"/>
        <v>1.0197368421052631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1.085</v>
      </c>
      <c r="C252" s="6">
        <f t="shared" si="51"/>
        <v>1.0745766069129443</v>
      </c>
      <c r="D252" s="6">
        <f t="shared" si="51"/>
        <v>0.74886610136067833</v>
      </c>
      <c r="E252" s="6">
        <f t="shared" si="51"/>
        <v>0.73953261927945479</v>
      </c>
      <c r="F252" s="6">
        <f t="shared" si="51"/>
        <v>0.73388733210938251</v>
      </c>
      <c r="G252" s="6">
        <f t="shared" si="51"/>
        <v>0.31452314233259249</v>
      </c>
      <c r="H252" s="6">
        <f t="shared" si="51"/>
        <v>1.0393715873167928</v>
      </c>
      <c r="I252" s="6">
        <f t="shared" si="51"/>
        <v>1.0197368421052631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1.085</v>
      </c>
      <c r="C253" s="6">
        <f t="shared" si="52"/>
        <v>1.0745766069129443</v>
      </c>
      <c r="D253" s="6">
        <f t="shared" si="52"/>
        <v>0.74886610136067833</v>
      </c>
      <c r="E253" s="6">
        <f t="shared" si="52"/>
        <v>0.73953261927945479</v>
      </c>
      <c r="F253" s="6">
        <f t="shared" si="52"/>
        <v>0.73388733210938251</v>
      </c>
      <c r="G253" s="6">
        <f t="shared" si="52"/>
        <v>0.31452314233259249</v>
      </c>
      <c r="H253" s="6">
        <f t="shared" si="52"/>
        <v>1.0393715873167928</v>
      </c>
      <c r="I253" s="6">
        <f t="shared" si="52"/>
        <v>1.0197368421052631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1.085</v>
      </c>
      <c r="C254" s="6">
        <f t="shared" si="53"/>
        <v>1.0745766069129443</v>
      </c>
      <c r="D254" s="6">
        <f t="shared" si="53"/>
        <v>0.74886610136067833</v>
      </c>
      <c r="E254" s="6">
        <f t="shared" si="53"/>
        <v>0.73953261927945479</v>
      </c>
      <c r="F254" s="6">
        <f t="shared" si="53"/>
        <v>0.73388733210938251</v>
      </c>
      <c r="G254" s="6">
        <f t="shared" si="53"/>
        <v>0.31452314233259249</v>
      </c>
      <c r="H254" s="6">
        <f t="shared" si="53"/>
        <v>1.0393715873167928</v>
      </c>
      <c r="I254" s="6">
        <f t="shared" si="53"/>
        <v>1.0197368421052631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1.085</v>
      </c>
      <c r="C255" s="6">
        <f t="shared" si="54"/>
        <v>1.0745766069129443</v>
      </c>
      <c r="D255" s="6">
        <f t="shared" si="54"/>
        <v>0.74886610136067833</v>
      </c>
      <c r="E255" s="6">
        <f t="shared" si="54"/>
        <v>0.73953261927945479</v>
      </c>
      <c r="F255" s="6">
        <f t="shared" si="54"/>
        <v>0.73388733210938251</v>
      </c>
      <c r="G255" s="6">
        <f t="shared" si="54"/>
        <v>0.31452314233259249</v>
      </c>
      <c r="H255" s="6">
        <f t="shared" si="54"/>
        <v>1.0393715873167928</v>
      </c>
      <c r="I255" s="6">
        <f t="shared" si="54"/>
        <v>1.0197368421052631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1.085</v>
      </c>
      <c r="C256" s="6">
        <f t="shared" si="55"/>
        <v>1.0745766069129443</v>
      </c>
      <c r="D256" s="6">
        <f t="shared" si="55"/>
        <v>0.74886610136067833</v>
      </c>
      <c r="E256" s="6">
        <f t="shared" si="55"/>
        <v>0.73953261927945479</v>
      </c>
      <c r="F256" s="6">
        <f t="shared" si="55"/>
        <v>0.73388733210938251</v>
      </c>
      <c r="G256" s="6">
        <f t="shared" si="55"/>
        <v>0.31452314233259249</v>
      </c>
      <c r="H256" s="6">
        <f t="shared" si="55"/>
        <v>1.0393715873167928</v>
      </c>
      <c r="I256" s="6">
        <f t="shared" si="55"/>
        <v>1.0197368421052631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1.0640000000000001</v>
      </c>
      <c r="C257" s="6">
        <f t="shared" si="56"/>
        <v>1.053778350004952</v>
      </c>
      <c r="D257" s="6">
        <f t="shared" si="56"/>
        <v>0.73437191875369756</v>
      </c>
      <c r="E257" s="6">
        <f t="shared" si="56"/>
        <v>0.72521908471275565</v>
      </c>
      <c r="F257" s="6">
        <f t="shared" si="56"/>
        <v>0.7196830611653301</v>
      </c>
      <c r="G257" s="6">
        <f t="shared" si="56"/>
        <v>0.30843559764228429</v>
      </c>
      <c r="H257" s="6">
        <f t="shared" si="56"/>
        <v>1.0192547178848548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1.085</v>
      </c>
      <c r="C258" s="6">
        <f t="shared" si="57"/>
        <v>1.0745766069129443</v>
      </c>
      <c r="D258" s="6">
        <f t="shared" si="57"/>
        <v>0.74886610136067833</v>
      </c>
      <c r="E258" s="6">
        <f t="shared" si="57"/>
        <v>0.73953261927945479</v>
      </c>
      <c r="F258" s="6">
        <f t="shared" si="57"/>
        <v>0.73388733210938251</v>
      </c>
      <c r="G258" s="6">
        <f t="shared" si="57"/>
        <v>0.31452314233259249</v>
      </c>
      <c r="H258" s="6">
        <f t="shared" si="57"/>
        <v>1.0393715873167928</v>
      </c>
      <c r="I258" s="6">
        <f t="shared" si="57"/>
        <v>1.0197368421052631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1.085</v>
      </c>
      <c r="C259" s="6">
        <f t="shared" si="58"/>
        <v>1.0745766069129443</v>
      </c>
      <c r="D259" s="6">
        <f t="shared" si="58"/>
        <v>0.74886610136067833</v>
      </c>
      <c r="E259" s="6">
        <f t="shared" si="58"/>
        <v>0.73953261927945479</v>
      </c>
      <c r="F259" s="6">
        <f t="shared" si="58"/>
        <v>0.73388733210938251</v>
      </c>
      <c r="G259" s="6">
        <f t="shared" si="58"/>
        <v>0.31452314233259249</v>
      </c>
      <c r="H259" s="6">
        <f t="shared" si="58"/>
        <v>1.0393715873167928</v>
      </c>
      <c r="I259" s="6">
        <f t="shared" si="58"/>
        <v>1.0197368421052631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1.0640000000000001</v>
      </c>
      <c r="C260" s="6">
        <f t="shared" si="59"/>
        <v>1.053778350004952</v>
      </c>
      <c r="D260" s="6">
        <f t="shared" si="59"/>
        <v>0.73437191875369756</v>
      </c>
      <c r="E260" s="6">
        <f t="shared" si="59"/>
        <v>0.72521908471275565</v>
      </c>
      <c r="F260" s="6">
        <f t="shared" si="59"/>
        <v>0.7196830611653301</v>
      </c>
      <c r="G260" s="6">
        <f t="shared" si="59"/>
        <v>0.30843559764228429</v>
      </c>
      <c r="H260" s="6">
        <f t="shared" si="59"/>
        <v>1.0192547178848548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1.0640000000000001</v>
      </c>
      <c r="C261" s="6">
        <f t="shared" si="60"/>
        <v>1.053778350004952</v>
      </c>
      <c r="D261" s="6">
        <f t="shared" si="60"/>
        <v>0.73437191875369756</v>
      </c>
      <c r="E261" s="6">
        <f t="shared" si="60"/>
        <v>0.72521908471275565</v>
      </c>
      <c r="F261" s="6">
        <f t="shared" si="60"/>
        <v>0.7196830611653301</v>
      </c>
      <c r="G261" s="6">
        <f t="shared" si="60"/>
        <v>0.30843559764228429</v>
      </c>
      <c r="H261" s="6">
        <f t="shared" si="60"/>
        <v>1.0192547178848548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1.0439000000000001</v>
      </c>
      <c r="C262" s="6">
        <f t="shared" si="61"/>
        <v>1.033871446964445</v>
      </c>
      <c r="D262" s="6">
        <f t="shared" si="61"/>
        <v>0.72049891540130151</v>
      </c>
      <c r="E262" s="6">
        <f t="shared" si="61"/>
        <v>0.71151898734177221</v>
      </c>
      <c r="F262" s="6">
        <f t="shared" si="61"/>
        <v>0.70608754469030832</v>
      </c>
      <c r="G262" s="6">
        <f t="shared" si="61"/>
        <v>0.30260894772441782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1.0439000000000001</v>
      </c>
      <c r="C263" s="6">
        <f t="shared" si="62"/>
        <v>1.033871446964445</v>
      </c>
      <c r="D263" s="6">
        <f t="shared" si="62"/>
        <v>0.72049891540130151</v>
      </c>
      <c r="E263" s="6">
        <f t="shared" si="62"/>
        <v>0.71151898734177221</v>
      </c>
      <c r="F263" s="6">
        <f t="shared" si="62"/>
        <v>0.70608754469030832</v>
      </c>
      <c r="G263" s="6">
        <f t="shared" si="62"/>
        <v>0.30260894772441782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&amp;L&amp;A&amp;C&amp;R&amp;P of &amp;N</oddHeader>
    <oddFooter>&amp;L&amp;Z&amp;F&amp;A&amp;R&amp;D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WPD South Wales in April 15 (DCP179)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6.3140920184093619E-2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1.0097</v>
      </c>
      <c r="D21" s="7">
        <f>Input!$C148</f>
        <v>1.0142</v>
      </c>
      <c r="E21" s="7">
        <f>Input!$D148</f>
        <v>1.0269999999999999</v>
      </c>
      <c r="F21" s="7">
        <f>Input!$E148</f>
        <v>1.0348999999999999</v>
      </c>
      <c r="G21" s="7">
        <f>Input!$F148</f>
        <v>1.0439000000000001</v>
      </c>
      <c r="H21" s="7">
        <f>Input!$G148</f>
        <v>1.0640000000000001</v>
      </c>
      <c r="I21" s="7">
        <f>Input!$H148</f>
        <v>1.085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1.0097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1.0142</v>
      </c>
      <c r="C33" s="6">
        <f t="shared" si="0"/>
        <v>1.0097</v>
      </c>
      <c r="D33" s="10"/>
    </row>
    <row r="34" spans="1:5" x14ac:dyDescent="0.25">
      <c r="A34" s="11" t="s">
        <v>142</v>
      </c>
      <c r="B34" s="6">
        <f>$E$21</f>
        <v>1.0269999999999999</v>
      </c>
      <c r="C34" s="6">
        <f t="shared" si="0"/>
        <v>1.0142</v>
      </c>
      <c r="D34" s="10"/>
    </row>
    <row r="35" spans="1:5" x14ac:dyDescent="0.25">
      <c r="A35" s="11" t="s">
        <v>143</v>
      </c>
      <c r="B35" s="6">
        <f>$F$21</f>
        <v>1.0348999999999999</v>
      </c>
      <c r="C35" s="6">
        <f t="shared" si="0"/>
        <v>1.0269999999999999</v>
      </c>
      <c r="D35" s="10"/>
    </row>
    <row r="36" spans="1:5" x14ac:dyDescent="0.25">
      <c r="A36" s="11" t="s">
        <v>144</v>
      </c>
      <c r="B36" s="6">
        <f>$G$21</f>
        <v>1.0439000000000001</v>
      </c>
      <c r="C36" s="6">
        <f t="shared" si="0"/>
        <v>1.0348999999999999</v>
      </c>
      <c r="D36" s="10"/>
    </row>
    <row r="37" spans="1:5" x14ac:dyDescent="0.25">
      <c r="A37" s="11" t="s">
        <v>145</v>
      </c>
      <c r="B37" s="6">
        <f>$H$21</f>
        <v>1.0640000000000001</v>
      </c>
      <c r="C37" s="6">
        <f t="shared" si="0"/>
        <v>1.0439000000000001</v>
      </c>
      <c r="D37" s="10"/>
    </row>
    <row r="38" spans="1:5" x14ac:dyDescent="0.25">
      <c r="A38" s="11" t="s">
        <v>146</v>
      </c>
      <c r="B38" s="6">
        <f>$I$21</f>
        <v>1.085</v>
      </c>
      <c r="C38" s="6">
        <f t="shared" si="0"/>
        <v>1.0640000000000001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0.94000000000000006</v>
      </c>
      <c r="D48" s="29">
        <f t="shared" ref="D48:D54" si="1">1/C48-1</f>
        <v>6.3829787234042534E-2</v>
      </c>
      <c r="E48" s="10"/>
    </row>
    <row r="49" spans="1:5" x14ac:dyDescent="0.25">
      <c r="A49" s="11" t="s">
        <v>140</v>
      </c>
      <c r="B49" s="29">
        <f>1/(1+Input!B69)</f>
        <v>0.94966761633428309</v>
      </c>
      <c r="C49" s="29">
        <f>C48/(1+Input!B69)</f>
        <v>0.89268755935422617</v>
      </c>
      <c r="D49" s="29">
        <f t="shared" si="1"/>
        <v>0.12021276595744657</v>
      </c>
      <c r="E49" s="10"/>
    </row>
    <row r="50" spans="1:5" x14ac:dyDescent="0.25">
      <c r="A50" s="11" t="s">
        <v>141</v>
      </c>
      <c r="B50" s="29">
        <f>B49/(1+Input!B70)</f>
        <v>0.94966761633428309</v>
      </c>
      <c r="C50" s="29">
        <f>C49/(1+Input!B70)</f>
        <v>0.89268755935422617</v>
      </c>
      <c r="D50" s="29">
        <f t="shared" si="1"/>
        <v>0.12021276595744657</v>
      </c>
      <c r="E50" s="10"/>
    </row>
    <row r="51" spans="1:5" x14ac:dyDescent="0.25">
      <c r="A51" s="11" t="s">
        <v>142</v>
      </c>
      <c r="B51" s="29">
        <f>B50/(1+Input!B71)</f>
        <v>0.86411976008578995</v>
      </c>
      <c r="C51" s="29">
        <f>C50/(1+Input!B71)</f>
        <v>0.81227257448064261</v>
      </c>
      <c r="D51" s="29">
        <f t="shared" si="1"/>
        <v>0.23111382978723372</v>
      </c>
      <c r="E51" s="10"/>
    </row>
    <row r="52" spans="1:5" x14ac:dyDescent="0.25">
      <c r="A52" s="11" t="s">
        <v>143</v>
      </c>
      <c r="B52" s="29">
        <f>B51/(1+Input!B72)</f>
        <v>0.86411976008578995</v>
      </c>
      <c r="C52" s="29">
        <f>C51/(1+Input!B72)</f>
        <v>0.81227257448064261</v>
      </c>
      <c r="D52" s="29">
        <f t="shared" si="1"/>
        <v>0.23111382978723372</v>
      </c>
      <c r="E52" s="10"/>
    </row>
    <row r="53" spans="1:5" x14ac:dyDescent="0.25">
      <c r="A53" s="11" t="s">
        <v>144</v>
      </c>
      <c r="B53" s="29">
        <f>B52/(1+Input!B73)</f>
        <v>0.63074435042758381</v>
      </c>
      <c r="C53" s="29">
        <f>C52/(1+Input!B73)</f>
        <v>0.59289968940192883</v>
      </c>
      <c r="D53" s="29">
        <f t="shared" si="1"/>
        <v>0.68662594680851052</v>
      </c>
      <c r="E53" s="10"/>
    </row>
    <row r="54" spans="1:5" x14ac:dyDescent="0.25">
      <c r="A54" s="11" t="s">
        <v>145</v>
      </c>
      <c r="B54" s="29">
        <f>B53/(1+Input!B74)</f>
        <v>0.63074435042758381</v>
      </c>
      <c r="C54" s="29">
        <f>C53/(1+Input!B74)</f>
        <v>0.59289968940192883</v>
      </c>
      <c r="D54" s="29">
        <f t="shared" si="1"/>
        <v>0.68662594680851052</v>
      </c>
      <c r="E54" s="10"/>
    </row>
    <row r="55" spans="1:5" x14ac:dyDescent="0.25">
      <c r="A55" s="11" t="s">
        <v>146</v>
      </c>
      <c r="B55" s="29">
        <f>B54/(1+Input!B75)</f>
        <v>0.63074435042758381</v>
      </c>
      <c r="C55" s="29">
        <f>C54/(1+Input!B75)</f>
        <v>0.59289968940192883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526.5</v>
      </c>
      <c r="C64" s="10"/>
    </row>
    <row r="65" spans="1:3" x14ac:dyDescent="0.25">
      <c r="A65" s="11" t="s">
        <v>141</v>
      </c>
      <c r="B65" s="6">
        <f>Input!B$85/B$50</f>
        <v>526.5</v>
      </c>
      <c r="C65" s="10"/>
    </row>
    <row r="66" spans="1:3" x14ac:dyDescent="0.25">
      <c r="A66" s="11" t="s">
        <v>142</v>
      </c>
      <c r="B66" s="6">
        <f>Input!B$85/B$51</f>
        <v>578.62349999999992</v>
      </c>
      <c r="C66" s="10"/>
    </row>
    <row r="67" spans="1:3" x14ac:dyDescent="0.25">
      <c r="A67" s="11" t="s">
        <v>143</v>
      </c>
      <c r="B67" s="6">
        <f>Input!B$85/B$52</f>
        <v>578.62349999999992</v>
      </c>
      <c r="C67" s="10"/>
    </row>
    <row r="68" spans="1:3" x14ac:dyDescent="0.25">
      <c r="A68" s="11" t="s">
        <v>144</v>
      </c>
      <c r="B68" s="6">
        <f>Input!B$85/B$53</f>
        <v>792.71419500000002</v>
      </c>
      <c r="C68" s="10"/>
    </row>
    <row r="69" spans="1:3" x14ac:dyDescent="0.25">
      <c r="A69" s="11" t="s">
        <v>145</v>
      </c>
      <c r="B69" s="6">
        <f>Input!B$85/B$54</f>
        <v>792.71419500000002</v>
      </c>
      <c r="C69" s="10"/>
    </row>
    <row r="70" spans="1:3" x14ac:dyDescent="0.25">
      <c r="A70" s="11" t="s">
        <v>146</v>
      </c>
      <c r="B70" s="6">
        <f>Input!B$85/B$55</f>
        <v>792.71419500000002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465.4847974645935</v>
      </c>
      <c r="C80" s="10"/>
    </row>
    <row r="81" spans="1:3" x14ac:dyDescent="0.25">
      <c r="A81" s="11" t="s">
        <v>141</v>
      </c>
      <c r="B81" s="6">
        <f>B65*C$50/B$33</f>
        <v>463.41944389666736</v>
      </c>
      <c r="C81" s="10"/>
    </row>
    <row r="82" spans="1:3" x14ac:dyDescent="0.25">
      <c r="A82" s="11" t="s">
        <v>142</v>
      </c>
      <c r="B82" s="6">
        <f>B66*C$51/B$34</f>
        <v>457.64362220058433</v>
      </c>
      <c r="C82" s="10"/>
    </row>
    <row r="83" spans="1:3" x14ac:dyDescent="0.25">
      <c r="A83" s="11" t="s">
        <v>143</v>
      </c>
      <c r="B83" s="6">
        <f>B67*C$52/B$35</f>
        <v>454.15015943569438</v>
      </c>
      <c r="C83" s="10"/>
    </row>
    <row r="84" spans="1:3" x14ac:dyDescent="0.25">
      <c r="A84" s="11" t="s">
        <v>144</v>
      </c>
      <c r="B84" s="6">
        <f>B68*C$53/B$36</f>
        <v>450.23469681003928</v>
      </c>
      <c r="C84" s="10"/>
    </row>
    <row r="85" spans="1:3" x14ac:dyDescent="0.25">
      <c r="A85" s="11" t="s">
        <v>145</v>
      </c>
      <c r="B85" s="6">
        <f>B69*C$54/B$37</f>
        <v>441.72932330827069</v>
      </c>
      <c r="C85" s="10"/>
    </row>
    <row r="86" spans="1:3" x14ac:dyDescent="0.25">
      <c r="A86" s="11" t="s">
        <v>146</v>
      </c>
      <c r="B86" s="6">
        <f>B70*C$55/B$38</f>
        <v>433.17972350230423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0.7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0.7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0.7</v>
      </c>
      <c r="F101" s="31">
        <f>Input!$B$80</f>
        <v>0.3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465.4847974645935</v>
      </c>
      <c r="C113" s="10"/>
    </row>
    <row r="114" spans="1:3" x14ac:dyDescent="0.25">
      <c r="A114" s="11" t="s">
        <v>141</v>
      </c>
      <c r="B114" s="6">
        <f>SUMPRODUCT(B$80:B$86,$C$98:$C$104)</f>
        <v>324.39361072766712</v>
      </c>
      <c r="C114" s="10"/>
    </row>
    <row r="115" spans="1:3" x14ac:dyDescent="0.25">
      <c r="A115" s="11" t="s">
        <v>142</v>
      </c>
      <c r="B115" s="6">
        <f>SUMPRODUCT(B$80:B$86,$D$98:$D$104)</f>
        <v>320.350535540409</v>
      </c>
      <c r="C115" s="10"/>
    </row>
    <row r="116" spans="1:3" x14ac:dyDescent="0.25">
      <c r="A116" s="11" t="s">
        <v>143</v>
      </c>
      <c r="B116" s="6">
        <f>SUMPRODUCT(B$80:B$86,$E$98:$E$104)</f>
        <v>317.90511160498602</v>
      </c>
      <c r="C116" s="10"/>
    </row>
    <row r="117" spans="1:3" x14ac:dyDescent="0.25">
      <c r="A117" s="11" t="s">
        <v>148</v>
      </c>
      <c r="B117" s="6">
        <f>SUMPRODUCT(B$80:B$86,$F$98:$F$104)</f>
        <v>136.2450478307083</v>
      </c>
      <c r="C117" s="10"/>
    </row>
    <row r="118" spans="1:3" x14ac:dyDescent="0.25">
      <c r="A118" s="11" t="s">
        <v>144</v>
      </c>
      <c r="B118" s="6">
        <f>SUMPRODUCT(B$80:B$86,$G$98:$G$104)</f>
        <v>450.23469681003928</v>
      </c>
      <c r="C118" s="10"/>
    </row>
    <row r="119" spans="1:3" x14ac:dyDescent="0.25">
      <c r="A119" s="11" t="s">
        <v>145</v>
      </c>
      <c r="B119" s="6">
        <f>SUMPRODUCT(B$80:B$86,$H$98:$H$104)</f>
        <v>441.72932330827069</v>
      </c>
      <c r="C119" s="10"/>
    </row>
    <row r="120" spans="1:3" x14ac:dyDescent="0.25">
      <c r="A120" s="11" t="s">
        <v>146</v>
      </c>
      <c r="B120" s="6">
        <f>SUMPRODUCT(B$80:B$86,$I$98:$I$104)</f>
        <v>433.17972350230423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17.192091150371546</v>
      </c>
      <c r="C130" s="10"/>
    </row>
    <row r="131" spans="1:3" x14ac:dyDescent="0.25">
      <c r="A131" s="11" t="s">
        <v>457</v>
      </c>
      <c r="B131" s="6">
        <f>IF(B114,0.001*Input!B91*B$12/B114,0)</f>
        <v>2.2826981215273139</v>
      </c>
      <c r="C131" s="10"/>
    </row>
    <row r="132" spans="1:3" x14ac:dyDescent="0.25">
      <c r="A132" s="11" t="s">
        <v>458</v>
      </c>
      <c r="B132" s="6">
        <f>IF(B115,0.001*Input!B92*B$12/B115,0)</f>
        <v>8.046705070428029</v>
      </c>
      <c r="C132" s="10"/>
    </row>
    <row r="133" spans="1:3" x14ac:dyDescent="0.25">
      <c r="A133" s="11" t="s">
        <v>459</v>
      </c>
      <c r="B133" s="6">
        <f>IF(B116,0.001*Input!B93*B$12/B116,0)</f>
        <v>5.6071102751479769</v>
      </c>
      <c r="C133" s="10"/>
    </row>
    <row r="134" spans="1:3" x14ac:dyDescent="0.25">
      <c r="A134" s="11" t="s">
        <v>460</v>
      </c>
      <c r="B134" s="6">
        <f>IF(B117,0.001*Input!B94*B$12/B117,0)</f>
        <v>4.2093343018636098</v>
      </c>
      <c r="C134" s="10"/>
    </row>
    <row r="135" spans="1:3" x14ac:dyDescent="0.25">
      <c r="A135" s="11" t="s">
        <v>461</v>
      </c>
      <c r="B135" s="6">
        <f>IF(B118,0.001*Input!B95*B$12/B118,0)</f>
        <v>22.428005330439337</v>
      </c>
      <c r="C135" s="10"/>
    </row>
    <row r="136" spans="1:3" x14ac:dyDescent="0.25">
      <c r="A136" s="11" t="s">
        <v>462</v>
      </c>
      <c r="B136" s="6">
        <f>IF(B119,0.001*Input!B96*B$12/B119,0)</f>
        <v>8.0644637135194657</v>
      </c>
      <c r="C136" s="10"/>
    </row>
    <row r="137" spans="1:3" x14ac:dyDescent="0.25">
      <c r="A137" s="11" t="s">
        <v>463</v>
      </c>
      <c r="B137" s="6">
        <f>IF(B120,0.001*Input!B97*B$12/B120,0)</f>
        <v>17.636893890968597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WPD South Wales in April 15 (DCP179)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240.9156266666667</v>
      </c>
      <c r="C11" s="10"/>
    </row>
    <row r="12" spans="1:3" x14ac:dyDescent="0.25">
      <c r="A12" s="11" t="s">
        <v>172</v>
      </c>
      <c r="B12" s="17">
        <f>SUMPRODUCT(Input!$B113:$I113,Input!$B$102:$I$102)</f>
        <v>240.9156266666667</v>
      </c>
      <c r="C12" s="10"/>
    </row>
    <row r="13" spans="1:3" x14ac:dyDescent="0.25">
      <c r="A13" s="11" t="s">
        <v>173</v>
      </c>
      <c r="B13" s="17">
        <f>SUMPRODUCT(Input!$B114:$I114,Input!$B$102:$I$102)</f>
        <v>588.84756666666658</v>
      </c>
      <c r="C13" s="10"/>
    </row>
    <row r="14" spans="1:3" x14ac:dyDescent="0.25">
      <c r="A14" s="11" t="s">
        <v>174</v>
      </c>
      <c r="B14" s="17">
        <f>SUMPRODUCT(Input!$B115:$I115,Input!$B$102:$I$102)</f>
        <v>588.84756666666658</v>
      </c>
      <c r="C14" s="10"/>
    </row>
    <row r="15" spans="1:3" x14ac:dyDescent="0.25">
      <c r="A15" s="11" t="s">
        <v>175</v>
      </c>
      <c r="B15" s="17">
        <f>SUMPRODUCT(Input!$B116:$I116,Input!$B$102:$I$102)</f>
        <v>688.35500833333322</v>
      </c>
      <c r="C15" s="10"/>
    </row>
    <row r="16" spans="1:3" x14ac:dyDescent="0.25">
      <c r="A16" s="11" t="s">
        <v>176</v>
      </c>
      <c r="B16" s="17">
        <f>SUMPRODUCT(Input!$B117:$I117,Input!$B$102:$I$102)</f>
        <v>508.31873333333323</v>
      </c>
      <c r="C16" s="10"/>
    </row>
    <row r="17" spans="1:3" x14ac:dyDescent="0.25">
      <c r="A17" s="11" t="s">
        <v>177</v>
      </c>
      <c r="B17" s="17">
        <f>SUMPRODUCT(Input!$B118:$I118,Input!$B$102:$I$102)</f>
        <v>240.9156266666667</v>
      </c>
      <c r="C17" s="10"/>
    </row>
    <row r="18" spans="1:3" x14ac:dyDescent="0.25">
      <c r="A18" s="11" t="s">
        <v>178</v>
      </c>
      <c r="B18" s="17">
        <f>SUMPRODUCT(Input!$B119:$I119,Input!$B$102:$I$102)</f>
        <v>588.84756666666658</v>
      </c>
      <c r="C18" s="10"/>
    </row>
    <row r="19" spans="1:3" x14ac:dyDescent="0.25">
      <c r="A19" s="11" t="s">
        <v>179</v>
      </c>
      <c r="B19" s="17">
        <f>SUMPRODUCT(Input!$B120:$I120,Input!$B$102:$I$102)</f>
        <v>1179.9549533333334</v>
      </c>
      <c r="C19" s="10"/>
    </row>
    <row r="20" spans="1:3" x14ac:dyDescent="0.25">
      <c r="A20" s="11" t="s">
        <v>180</v>
      </c>
      <c r="B20" s="17">
        <f>SUMPRODUCT(Input!$B121:$I121,Input!$B$102:$I$102)</f>
        <v>892.5078749999999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228.59409648000002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8971.2505600000022</v>
      </c>
      <c r="C54" s="10"/>
    </row>
    <row r="55" spans="1:3" x14ac:dyDescent="0.25">
      <c r="A55" s="11" t="s">
        <v>193</v>
      </c>
      <c r="B55" s="17">
        <f>SUMPRODUCT(Input!$B140:$F140,Input!$B$107:$F$107)</f>
        <v>8971.2505600000022</v>
      </c>
      <c r="C55" s="10"/>
    </row>
    <row r="56" spans="1:3" x14ac:dyDescent="0.25">
      <c r="A56" s="11" t="s">
        <v>194</v>
      </c>
      <c r="B56" s="17">
        <f>SUMPRODUCT(Input!$B141:$F141,Input!$B$107:$F$107)</f>
        <v>4334.24</v>
      </c>
      <c r="C56" s="10"/>
    </row>
    <row r="57" spans="1:3" x14ac:dyDescent="0.25">
      <c r="A57" s="11" t="s">
        <v>195</v>
      </c>
      <c r="B57" s="17">
        <f>SUMPRODUCT(Input!$B142:$F142,Input!$B$107:$F$107)</f>
        <v>4334.24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240.9156266666667</v>
      </c>
      <c r="C66" s="9"/>
      <c r="D66" s="10"/>
    </row>
    <row r="67" spans="1:4" x14ac:dyDescent="0.25">
      <c r="A67" s="11" t="s">
        <v>172</v>
      </c>
      <c r="B67" s="7">
        <f>$B$12</f>
        <v>240.9156266666667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588.84756666666658</v>
      </c>
      <c r="C69" s="9"/>
      <c r="D69" s="10"/>
    </row>
    <row r="70" spans="1:4" x14ac:dyDescent="0.25">
      <c r="A70" s="11" t="s">
        <v>174</v>
      </c>
      <c r="B70" s="7">
        <f>$B$14</f>
        <v>588.84756666666658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688.35500833333322</v>
      </c>
      <c r="C72" s="9"/>
      <c r="D72" s="10"/>
    </row>
    <row r="73" spans="1:4" x14ac:dyDescent="0.25">
      <c r="A73" s="11" t="s">
        <v>176</v>
      </c>
      <c r="B73" s="7">
        <f>$B$16</f>
        <v>508.31873333333323</v>
      </c>
      <c r="C73" s="9"/>
      <c r="D73" s="10"/>
    </row>
    <row r="74" spans="1:4" x14ac:dyDescent="0.25">
      <c r="A74" s="11" t="s">
        <v>192</v>
      </c>
      <c r="B74" s="9"/>
      <c r="C74" s="7">
        <f>$B$54</f>
        <v>8971.2505600000022</v>
      </c>
      <c r="D74" s="10"/>
    </row>
    <row r="75" spans="1:4" x14ac:dyDescent="0.25">
      <c r="A75" s="11" t="s">
        <v>177</v>
      </c>
      <c r="B75" s="7">
        <f>$B$17</f>
        <v>240.9156266666667</v>
      </c>
      <c r="C75" s="9"/>
      <c r="D75" s="10"/>
    </row>
    <row r="76" spans="1:4" x14ac:dyDescent="0.25">
      <c r="A76" s="11" t="s">
        <v>178</v>
      </c>
      <c r="B76" s="7">
        <f>$B$18</f>
        <v>588.84756666666658</v>
      </c>
      <c r="C76" s="9"/>
      <c r="D76" s="10"/>
    </row>
    <row r="77" spans="1:4" x14ac:dyDescent="0.25">
      <c r="A77" s="11" t="s">
        <v>179</v>
      </c>
      <c r="B77" s="7">
        <f>$B$19</f>
        <v>1179.9549533333334</v>
      </c>
      <c r="C77" s="9"/>
      <c r="D77" s="10"/>
    </row>
    <row r="78" spans="1:4" x14ac:dyDescent="0.25">
      <c r="A78" s="11" t="s">
        <v>180</v>
      </c>
      <c r="B78" s="7">
        <f>$B$20</f>
        <v>892.5078749999999</v>
      </c>
      <c r="C78" s="9"/>
      <c r="D78" s="10"/>
    </row>
    <row r="79" spans="1:4" x14ac:dyDescent="0.25">
      <c r="A79" s="11" t="s">
        <v>193</v>
      </c>
      <c r="B79" s="9"/>
      <c r="C79" s="7">
        <f>$B$55</f>
        <v>8971.2505600000022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4334.24</v>
      </c>
      <c r="D91" s="10"/>
    </row>
    <row r="92" spans="1:4" x14ac:dyDescent="0.25">
      <c r="A92" s="11" t="s">
        <v>195</v>
      </c>
      <c r="B92" s="9"/>
      <c r="C92" s="7">
        <f>$B$57</f>
        <v>4334.24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WPD South Wales in April 15 (DCP179)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1.9489215874029309</v>
      </c>
      <c r="C19" s="10"/>
    </row>
    <row r="20" spans="1:3" x14ac:dyDescent="0.25">
      <c r="A20" s="11" t="s">
        <v>172</v>
      </c>
      <c r="B20" s="6">
        <f>Input!B161/Input!C161</f>
        <v>1.1546147161770719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1.5328184166472327</v>
      </c>
      <c r="C22" s="10"/>
    </row>
    <row r="23" spans="1:3" x14ac:dyDescent="0.25">
      <c r="A23" s="11" t="s">
        <v>174</v>
      </c>
      <c r="B23" s="6">
        <f>Input!B164/Input!C164</f>
        <v>1.3174323525879619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1.4241692676093507</v>
      </c>
      <c r="C25" s="10"/>
    </row>
    <row r="26" spans="1:3" x14ac:dyDescent="0.25">
      <c r="A26" s="11" t="s">
        <v>176</v>
      </c>
      <c r="B26" s="6">
        <f>Input!B167/Input!C167</f>
        <v>1.4241692676093507</v>
      </c>
      <c r="C26" s="10"/>
    </row>
    <row r="27" spans="1:3" x14ac:dyDescent="0.25">
      <c r="A27" s="11" t="s">
        <v>192</v>
      </c>
      <c r="B27" s="6">
        <f>Input!B168/Input!C168</f>
        <v>1.3800721849428017</v>
      </c>
      <c r="C27" s="10"/>
    </row>
    <row r="28" spans="1:3" x14ac:dyDescent="0.25">
      <c r="A28" s="11" t="s">
        <v>177</v>
      </c>
      <c r="B28" s="6">
        <f>Input!B169/Input!C169</f>
        <v>1.9234915661756786</v>
      </c>
      <c r="C28" s="10"/>
    </row>
    <row r="29" spans="1:3" x14ac:dyDescent="0.25">
      <c r="A29" s="11" t="s">
        <v>178</v>
      </c>
      <c r="B29" s="6">
        <f>Input!B170/Input!C170</f>
        <v>1.4874529456942323</v>
      </c>
      <c r="C29" s="10"/>
    </row>
    <row r="30" spans="1:3" x14ac:dyDescent="0.25">
      <c r="A30" s="11" t="s">
        <v>179</v>
      </c>
      <c r="B30" s="6">
        <f>Input!B171/Input!C171</f>
        <v>1.3016723335291442</v>
      </c>
      <c r="C30" s="10"/>
    </row>
    <row r="31" spans="1:3" x14ac:dyDescent="0.25">
      <c r="A31" s="11" t="s">
        <v>180</v>
      </c>
      <c r="B31" s="6">
        <f>Input!B172/Input!C172</f>
        <v>1.3016723335291442</v>
      </c>
      <c r="C31" s="10"/>
    </row>
    <row r="32" spans="1:3" x14ac:dyDescent="0.25">
      <c r="A32" s="11" t="s">
        <v>193</v>
      </c>
      <c r="B32" s="6">
        <f>Input!B173/Input!C173</f>
        <v>1.1536440110286306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2.1007914419410767</v>
      </c>
      <c r="C34" s="10"/>
    </row>
    <row r="35" spans="1:3" x14ac:dyDescent="0.25">
      <c r="A35" s="11" t="s">
        <v>215</v>
      </c>
      <c r="B35" s="6">
        <f>Input!B176/Input!C176</f>
        <v>3.0598914501424552</v>
      </c>
      <c r="C35" s="10"/>
    </row>
    <row r="36" spans="1:3" x14ac:dyDescent="0.25">
      <c r="A36" s="11" t="s">
        <v>216</v>
      </c>
      <c r="B36" s="6">
        <f>Input!B177/Input!C177</f>
        <v>0</v>
      </c>
      <c r="C36" s="10"/>
    </row>
    <row r="37" spans="1:3" x14ac:dyDescent="0.25">
      <c r="A37" s="11" t="s">
        <v>217</v>
      </c>
      <c r="B37" s="6">
        <f>Input!B178/Input!C178</f>
        <v>2.064076560431892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1.9489215874029309</v>
      </c>
      <c r="C46" s="10"/>
    </row>
    <row r="47" spans="1:3" x14ac:dyDescent="0.25">
      <c r="A47" s="11" t="s">
        <v>172</v>
      </c>
      <c r="B47" s="7">
        <f>B$20</f>
        <v>1.1546147161770719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1.5328184166472327</v>
      </c>
      <c r="C49" s="10"/>
    </row>
    <row r="50" spans="1:3" x14ac:dyDescent="0.25">
      <c r="A50" s="11" t="s">
        <v>174</v>
      </c>
      <c r="B50" s="7">
        <f>B$23</f>
        <v>1.3174323525879619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1.4241692676093507</v>
      </c>
      <c r="C52" s="10"/>
    </row>
    <row r="53" spans="1:3" x14ac:dyDescent="0.25">
      <c r="A53" s="11" t="s">
        <v>176</v>
      </c>
      <c r="B53" s="7">
        <f>B$26</f>
        <v>1.4241692676093507</v>
      </c>
      <c r="C53" s="10"/>
    </row>
    <row r="54" spans="1:3" x14ac:dyDescent="0.25">
      <c r="A54" s="11" t="s">
        <v>192</v>
      </c>
      <c r="B54" s="7">
        <f>B$27</f>
        <v>1.3800721849428017</v>
      </c>
      <c r="C54" s="10"/>
    </row>
    <row r="55" spans="1:3" x14ac:dyDescent="0.25">
      <c r="A55" s="11" t="s">
        <v>177</v>
      </c>
      <c r="B55" s="7">
        <f>B$28</f>
        <v>1.9234915661756786</v>
      </c>
      <c r="C55" s="10"/>
    </row>
    <row r="56" spans="1:3" x14ac:dyDescent="0.25">
      <c r="A56" s="11" t="s">
        <v>178</v>
      </c>
      <c r="B56" s="7">
        <f>B$29</f>
        <v>1.4874529456942323</v>
      </c>
      <c r="C56" s="10"/>
    </row>
    <row r="57" spans="1:3" x14ac:dyDescent="0.25">
      <c r="A57" s="11" t="s">
        <v>179</v>
      </c>
      <c r="B57" s="7">
        <f>B$30</f>
        <v>1.3016723335291442</v>
      </c>
      <c r="C57" s="10"/>
    </row>
    <row r="58" spans="1:3" x14ac:dyDescent="0.25">
      <c r="A58" s="11" t="s">
        <v>180</v>
      </c>
      <c r="B58" s="7">
        <f>B$31</f>
        <v>1.3016723335291442</v>
      </c>
      <c r="C58" s="10"/>
    </row>
    <row r="59" spans="1:3" x14ac:dyDescent="0.25">
      <c r="A59" s="11" t="s">
        <v>193</v>
      </c>
      <c r="B59" s="7">
        <f>B$32</f>
        <v>1.1536440110286306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2.1007914419410767</v>
      </c>
      <c r="C61" s="10"/>
    </row>
    <row r="62" spans="1:3" x14ac:dyDescent="0.25">
      <c r="A62" s="11" t="s">
        <v>215</v>
      </c>
      <c r="B62" s="7">
        <f>B$35</f>
        <v>3.0598914501424552</v>
      </c>
      <c r="C62" s="10"/>
    </row>
    <row r="63" spans="1:3" x14ac:dyDescent="0.25">
      <c r="A63" s="11" t="s">
        <v>216</v>
      </c>
      <c r="B63" s="7">
        <f>B$36</f>
        <v>0</v>
      </c>
      <c r="C63" s="10"/>
    </row>
    <row r="64" spans="1:3" x14ac:dyDescent="0.25">
      <c r="A64" s="11" t="s">
        <v>217</v>
      </c>
      <c r="B64" s="7">
        <f>B$37</f>
        <v>2.064076560431892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3242264.655750392</v>
      </c>
      <c r="E193" s="6">
        <f>Input!C187*(1-B193)</f>
        <v>0</v>
      </c>
      <c r="F193" s="6">
        <f>Input!D187*(1-B193)</f>
        <v>0</v>
      </c>
      <c r="G193" s="6">
        <f>Input!E187*(1-C193)</f>
        <v>964740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0.31963777193131604</v>
      </c>
      <c r="C194" s="31">
        <f>B194</f>
        <v>0.31963777193131604</v>
      </c>
      <c r="D194" s="6">
        <f>Input!B188*(1-B194)</f>
        <v>1952.8675056322136</v>
      </c>
      <c r="E194" s="6">
        <f>Input!C188*(1-B194)</f>
        <v>0</v>
      </c>
      <c r="F194" s="6">
        <f>Input!D188*(1-B194)</f>
        <v>0</v>
      </c>
      <c r="G194" s="6">
        <f>Input!E188*(1-C194)</f>
        <v>607.56346966533476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0.63846715658715969</v>
      </c>
      <c r="C195" s="31">
        <f>B195</f>
        <v>0.63846715658715969</v>
      </c>
      <c r="D195" s="6">
        <f>Input!B189*(1-B195)</f>
        <v>4113.0966675310374</v>
      </c>
      <c r="E195" s="6">
        <f>Input!C189*(1-B195)</f>
        <v>0</v>
      </c>
      <c r="F195" s="6">
        <f>Input!D189*(1-B195)</f>
        <v>0</v>
      </c>
      <c r="G195" s="6">
        <f>Input!E189*(1-C195)</f>
        <v>1389.3707172355453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174847.88943573163</v>
      </c>
      <c r="E197" s="6">
        <f>Input!C191*(1-B197)</f>
        <v>180701.55632797108</v>
      </c>
      <c r="F197" s="6">
        <f>Input!D191*(1-B197)</f>
        <v>0</v>
      </c>
      <c r="G197" s="6">
        <f>Input!E191*(1-C197)</f>
        <v>58083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0.31963777193131604</v>
      </c>
      <c r="C198" s="31">
        <f>B198</f>
        <v>0.31963777193131604</v>
      </c>
      <c r="D198" s="6">
        <f>Input!B192*(1-B198)</f>
        <v>178.92655206610675</v>
      </c>
      <c r="E198" s="6">
        <f>Input!C192*(1-B198)</f>
        <v>4480.6407945201418</v>
      </c>
      <c r="F198" s="6">
        <f>Input!D192*(1-B198)</f>
        <v>0</v>
      </c>
      <c r="G198" s="6">
        <f>Input!E192*(1-C198)</f>
        <v>14.287606789442362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0.63846715658715969</v>
      </c>
      <c r="C199" s="31">
        <f>B199</f>
        <v>0.63846715658715969</v>
      </c>
      <c r="D199" s="6">
        <f>Input!B193*(1-B199)</f>
        <v>92.661092658985993</v>
      </c>
      <c r="E199" s="6">
        <f>Input!C193*(1-B199)</f>
        <v>126.49105251330656</v>
      </c>
      <c r="F199" s="6">
        <f>Input!D193*(1-B199)</f>
        <v>0</v>
      </c>
      <c r="G199" s="6">
        <f>Input!E193*(1-C199)</f>
        <v>28.922627473027227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3613.1440975729997</v>
      </c>
      <c r="E201" s="6">
        <f>Input!C195*(1-B201)</f>
        <v>0</v>
      </c>
      <c r="F201" s="6">
        <f>Input!D195*(1-B201)</f>
        <v>0</v>
      </c>
      <c r="G201" s="6">
        <f>Input!E195*(1-C201)</f>
        <v>1012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0.31963777193131604</v>
      </c>
      <c r="C202" s="31">
        <f>B202</f>
        <v>0.31963777193131604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0.63846715658715969</v>
      </c>
      <c r="C203" s="31">
        <f>B203</f>
        <v>0.63846715658715969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823197.95863007847</v>
      </c>
      <c r="E205" s="6">
        <f>Input!C199*(1-B205)</f>
        <v>0</v>
      </c>
      <c r="F205" s="6">
        <f>Input!D199*(1-B205)</f>
        <v>0</v>
      </c>
      <c r="G205" s="6">
        <f>Input!E199*(1-C205)</f>
        <v>63787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0.31963777193131604</v>
      </c>
      <c r="C206" s="31">
        <f>B206</f>
        <v>0.31963777193131604</v>
      </c>
      <c r="D206" s="6">
        <f>Input!B200*(1-B206)</f>
        <v>38.606212084582005</v>
      </c>
      <c r="E206" s="6">
        <f>Input!C200*(1-B206)</f>
        <v>0</v>
      </c>
      <c r="F206" s="6">
        <f>Input!D200*(1-B206)</f>
        <v>0</v>
      </c>
      <c r="G206" s="6">
        <f>Input!E200*(1-C206)</f>
        <v>2.7214489122747358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0.63846715658715969</v>
      </c>
      <c r="C207" s="31">
        <f>B207</f>
        <v>0.63846715658715969</v>
      </c>
      <c r="D207" s="6">
        <f>Input!B201*(1-B207)</f>
        <v>982.31716050549949</v>
      </c>
      <c r="E207" s="6">
        <f>Input!C201*(1-B207)</f>
        <v>0</v>
      </c>
      <c r="F207" s="6">
        <f>Input!D201*(1-B207)</f>
        <v>0</v>
      </c>
      <c r="G207" s="6">
        <f>Input!E201*(1-C207)</f>
        <v>39.768612775412436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206801.40932707267</v>
      </c>
      <c r="E209" s="6">
        <f>Input!C203*(1-B209)</f>
        <v>92825.537560705707</v>
      </c>
      <c r="F209" s="6">
        <f>Input!D203*(1-B209)</f>
        <v>0</v>
      </c>
      <c r="G209" s="6">
        <f>Input!E203*(1-C209)</f>
        <v>13441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0.31963777193131604</v>
      </c>
      <c r="C210" s="31">
        <f>B210</f>
        <v>0.31963777193131604</v>
      </c>
      <c r="D210" s="6">
        <f>Input!B204*(1-B210)</f>
        <v>0</v>
      </c>
      <c r="E210" s="6">
        <f>Input!C204*(1-B210)</f>
        <v>0</v>
      </c>
      <c r="F210" s="6">
        <f>Input!D204*(1-B210)</f>
        <v>0</v>
      </c>
      <c r="G210" s="6">
        <f>Input!E204*(1-C210)</f>
        <v>0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0.63846715658715969</v>
      </c>
      <c r="C211" s="31">
        <f>B211</f>
        <v>0.63846715658715969</v>
      </c>
      <c r="D211" s="6">
        <f>Input!B205*(1-B211)</f>
        <v>305.64756920834776</v>
      </c>
      <c r="E211" s="6">
        <f>Input!C205*(1-B211)</f>
        <v>39.878697880020255</v>
      </c>
      <c r="F211" s="6">
        <f>Input!D205*(1-B211)</f>
        <v>0</v>
      </c>
      <c r="G211" s="6">
        <f>Input!E205*(1-C211)</f>
        <v>3.2537955907155629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2262.2093594051807</v>
      </c>
      <c r="E213" s="6">
        <f>Input!C207*(1-B213)</f>
        <v>0</v>
      </c>
      <c r="F213" s="6">
        <f>Input!D207*(1-B213)</f>
        <v>0</v>
      </c>
      <c r="G213" s="6">
        <f>Input!E207*(1-C213)</f>
        <v>290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0.31963777193131604</v>
      </c>
      <c r="C214" s="31">
        <f>B214</f>
        <v>0.31963777193131604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0.63846715658715969</v>
      </c>
      <c r="C215" s="31">
        <f>B215</f>
        <v>0.63846715658715969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379857.67107737559</v>
      </c>
      <c r="E217" s="6">
        <f>Input!C211*(1-B217)</f>
        <v>99896.639824048034</v>
      </c>
      <c r="F217" s="6">
        <f>Input!D211*(1-B217)</f>
        <v>0</v>
      </c>
      <c r="G217" s="6">
        <f>Input!E211*(1-C217)</f>
        <v>4728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0.31963777193131604</v>
      </c>
      <c r="C218" s="31">
        <f>B218</f>
        <v>0.31963777193131604</v>
      </c>
      <c r="D218" s="6">
        <f>Input!B212*(1-B218)</f>
        <v>0</v>
      </c>
      <c r="E218" s="6">
        <f>Input!C212*(1-B218)</f>
        <v>0</v>
      </c>
      <c r="F218" s="6">
        <f>Input!D212*(1-B218)</f>
        <v>0</v>
      </c>
      <c r="G218" s="6">
        <f>Input!E212*(1-C218)</f>
        <v>0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0.63846715658715969</v>
      </c>
      <c r="C219" s="31">
        <f>B219</f>
        <v>0.63846715658715969</v>
      </c>
      <c r="D219" s="6">
        <f>Input!B213*(1-B219)</f>
        <v>395.67790078807275</v>
      </c>
      <c r="E219" s="6">
        <f>Input!C213*(1-B219)</f>
        <v>52.369416507399507</v>
      </c>
      <c r="F219" s="6">
        <f>Input!D213*(1-B219)</f>
        <v>0</v>
      </c>
      <c r="G219" s="6">
        <f>Input!E213*(1-C219)</f>
        <v>3.6153284341284033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517.04045501631606</v>
      </c>
      <c r="E221" s="6">
        <f>Input!C215*(1-B221)</f>
        <v>136.89783135294002</v>
      </c>
      <c r="F221" s="6">
        <f>Input!D215*(1-B221)</f>
        <v>0</v>
      </c>
      <c r="G221" s="6">
        <f>Input!E215*(1-C221)</f>
        <v>4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753.60754258070392</v>
      </c>
      <c r="E223" s="6">
        <f>Input!C217*(1-B223)</f>
        <v>161.59553674706402</v>
      </c>
      <c r="F223" s="6">
        <f>Input!D217*(1-B223)</f>
        <v>0</v>
      </c>
      <c r="G223" s="6">
        <f>Input!E217*(1-C223)</f>
        <v>13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0.31963777193131604</v>
      </c>
      <c r="C226" s="31">
        <f>B226</f>
        <v>0.31963777193131604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0.63846715658715969</v>
      </c>
      <c r="C227" s="31">
        <f>B227</f>
        <v>0.63846715658715969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0</v>
      </c>
      <c r="E229" s="6">
        <f>Input!C223*(1-B229)</f>
        <v>0</v>
      </c>
      <c r="F229" s="6">
        <f>Input!D223*(1-B229)</f>
        <v>0</v>
      </c>
      <c r="G229" s="6">
        <f>Input!E223*(1-C229)</f>
        <v>0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0.31963777193131604</v>
      </c>
      <c r="C230" s="31">
        <f>B230</f>
        <v>0.31963777193131604</v>
      </c>
      <c r="D230" s="6">
        <f>Input!B224*(1-B230)</f>
        <v>0</v>
      </c>
      <c r="E230" s="6">
        <f>Input!C224*(1-B230)</f>
        <v>0</v>
      </c>
      <c r="F230" s="6">
        <f>Input!D224*(1-B230)</f>
        <v>0</v>
      </c>
      <c r="G230" s="6">
        <f>Input!E224*(1-C230)</f>
        <v>0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0.63846715658715969</v>
      </c>
      <c r="C231" s="31">
        <f>B231</f>
        <v>0.63846715658715969</v>
      </c>
      <c r="D231" s="6">
        <f>Input!B225*(1-B231)</f>
        <v>0</v>
      </c>
      <c r="E231" s="6">
        <f>Input!C225*(1-B231)</f>
        <v>0</v>
      </c>
      <c r="F231" s="6">
        <f>Input!D225*(1-B231)</f>
        <v>0</v>
      </c>
      <c r="G231" s="6">
        <f>Input!E225*(1-C231)</f>
        <v>0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105280.60773635872</v>
      </c>
      <c r="E233" s="6">
        <f>Input!C227*(1-B233)</f>
        <v>666906.91242974426</v>
      </c>
      <c r="F233" s="6">
        <f>Input!D227*(1-B233)</f>
        <v>493272.90471028525</v>
      </c>
      <c r="G233" s="6">
        <f>Input!E227*(1-C233)</f>
        <v>3111</v>
      </c>
      <c r="H233" s="6">
        <f>Input!F227*(1-B233)</f>
        <v>578357</v>
      </c>
      <c r="I233" s="6">
        <f>Input!G227*(1-B233)</f>
        <v>121162</v>
      </c>
      <c r="J233" s="10"/>
    </row>
    <row r="234" spans="1:10" x14ac:dyDescent="0.25">
      <c r="A234" s="11" t="s">
        <v>258</v>
      </c>
      <c r="B234" s="29">
        <f>SUMPRODUCT($B119:$F119,Input!$B$154:$F$154)</f>
        <v>0.31963777193131604</v>
      </c>
      <c r="C234" s="31">
        <f>B234</f>
        <v>0.31963777193131604</v>
      </c>
      <c r="D234" s="6">
        <f>Input!B228*(1-B234)</f>
        <v>0</v>
      </c>
      <c r="E234" s="6">
        <f>Input!C228*(1-B234)</f>
        <v>0</v>
      </c>
      <c r="F234" s="6">
        <f>Input!D228*(1-B234)</f>
        <v>0</v>
      </c>
      <c r="G234" s="6">
        <f>Input!E228*(1-C234)</f>
        <v>0</v>
      </c>
      <c r="H234" s="6">
        <f>Input!F228*(1-B234)</f>
        <v>0</v>
      </c>
      <c r="I234" s="6">
        <f>Input!G228*(1-B234)</f>
        <v>0</v>
      </c>
      <c r="J234" s="10"/>
    </row>
    <row r="235" spans="1:10" x14ac:dyDescent="0.25">
      <c r="A235" s="11" t="s">
        <v>259</v>
      </c>
      <c r="B235" s="29">
        <f>SUMPRODUCT($B120:$F120,Input!$B$154:$F$154)</f>
        <v>0.63846715658715969</v>
      </c>
      <c r="C235" s="31">
        <f>B235</f>
        <v>0.63846715658715969</v>
      </c>
      <c r="D235" s="6">
        <f>Input!B229*(1-B235)</f>
        <v>587.30910870749847</v>
      </c>
      <c r="E235" s="6">
        <f>Input!C229*(1-B235)</f>
        <v>3207.452575889622</v>
      </c>
      <c r="F235" s="6">
        <f>Input!D229*(1-B235)</f>
        <v>2313.6039563527161</v>
      </c>
      <c r="G235" s="6">
        <f>Input!E229*(1-C235)</f>
        <v>7.2306568682568066</v>
      </c>
      <c r="H235" s="6">
        <f>Input!F229*(1-B235)</f>
        <v>2525.3069112386897</v>
      </c>
      <c r="I235" s="6">
        <f>Input!G229*(1-B235)</f>
        <v>201.73532662436489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1334.7866543787895</v>
      </c>
      <c r="E237" s="6">
        <f>Input!C231*(1-B237)</f>
        <v>7582.7475303968895</v>
      </c>
      <c r="F237" s="6">
        <f>Input!D231*(1-B237)</f>
        <v>5677.7124349562873</v>
      </c>
      <c r="G237" s="6">
        <f>Input!E231*(1-C237)</f>
        <v>18</v>
      </c>
      <c r="H237" s="6">
        <f>Input!F231*(1-B237)</f>
        <v>6238</v>
      </c>
      <c r="I237" s="6">
        <f>Input!G231*(1-B237)</f>
        <v>1758</v>
      </c>
      <c r="J237" s="10"/>
    </row>
    <row r="238" spans="1:10" x14ac:dyDescent="0.25">
      <c r="A238" s="11" t="s">
        <v>261</v>
      </c>
      <c r="B238" s="29">
        <f>SUMPRODUCT($B123:$F123,Input!$B$154:$F$154)</f>
        <v>0.45349156811055275</v>
      </c>
      <c r="C238" s="31">
        <f>B238</f>
        <v>0.45349156811055275</v>
      </c>
      <c r="D238" s="6">
        <f>Input!B232*(1-B238)</f>
        <v>239.94633591627596</v>
      </c>
      <c r="E238" s="6">
        <f>Input!C232*(1-B238)</f>
        <v>1310.4113009649116</v>
      </c>
      <c r="F238" s="6">
        <f>Input!D232*(1-B238)</f>
        <v>945.22762180539303</v>
      </c>
      <c r="G238" s="6">
        <f>Input!E232*(1-C238)</f>
        <v>2.7325421594472363</v>
      </c>
      <c r="H238" s="6">
        <f>Input!F232*(1-B238)</f>
        <v>583.12449682604029</v>
      </c>
      <c r="I238" s="6">
        <f>Input!G232*(1-B238)</f>
        <v>61.755452803507545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168212.60808699948</v>
      </c>
      <c r="E240" s="6">
        <f>Input!C234*(1-B240)</f>
        <v>1015521.4628002136</v>
      </c>
      <c r="F240" s="6">
        <f>Input!D234*(1-B240)</f>
        <v>952719.56575802783</v>
      </c>
      <c r="G240" s="6">
        <f>Input!E234*(1-C240)</f>
        <v>595</v>
      </c>
      <c r="H240" s="6">
        <f>Input!F234*(1-B240)</f>
        <v>696791</v>
      </c>
      <c r="I240" s="6">
        <f>Input!G234*(1-B240)</f>
        <v>160841</v>
      </c>
      <c r="J240" s="10"/>
    </row>
    <row r="241" spans="1:10" x14ac:dyDescent="0.25">
      <c r="A241" s="11" t="s">
        <v>263</v>
      </c>
      <c r="B241" s="29">
        <f>SUMPRODUCT($B126:$F126,Input!$B$154:$F$154)</f>
        <v>0.34444405043316395</v>
      </c>
      <c r="C241" s="31">
        <f>B241</f>
        <v>0.34444405043316395</v>
      </c>
      <c r="D241" s="6">
        <f>Input!B235*(1-B241)</f>
        <v>450.62207581451389</v>
      </c>
      <c r="E241" s="6">
        <f>Input!C235*(1-B241)</f>
        <v>2554.7855946144414</v>
      </c>
      <c r="F241" s="6">
        <f>Input!D235*(1-B241)</f>
        <v>2013.2777408935135</v>
      </c>
      <c r="G241" s="6">
        <f>Input!E235*(1-C241)</f>
        <v>3.2777797478341801</v>
      </c>
      <c r="H241" s="6">
        <f>Input!F235*(1-B241)</f>
        <v>3214.1908207261972</v>
      </c>
      <c r="I241" s="6">
        <f>Input!G235*(1-B241)</f>
        <v>234.68902994492731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7597.2957335261272</v>
      </c>
      <c r="E243" s="6">
        <f>Input!C237*(1-B243)</f>
        <v>0</v>
      </c>
      <c r="F243" s="6">
        <f>Input!D237*(1-B243)</f>
        <v>0</v>
      </c>
      <c r="G243" s="6">
        <f>Input!E237*(1-C243)</f>
        <v>514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0.31963777193131604</v>
      </c>
      <c r="C244" s="31">
        <f>B244</f>
        <v>0.31963777193131604</v>
      </c>
      <c r="D244" s="6">
        <f>Input!B238*(1-B244)</f>
        <v>26.244153517921369</v>
      </c>
      <c r="E244" s="6">
        <f>Input!C238*(1-B244)</f>
        <v>0</v>
      </c>
      <c r="F244" s="6">
        <f>Input!D238*(1-B244)</f>
        <v>0</v>
      </c>
      <c r="G244" s="6">
        <f>Input!E238*(1-C244)</f>
        <v>0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0.63846715658715969</v>
      </c>
      <c r="C245" s="31">
        <f>B245</f>
        <v>0.63846715658715969</v>
      </c>
      <c r="D245" s="6">
        <f>Input!B239*(1-B245)</f>
        <v>65.229684523967308</v>
      </c>
      <c r="E245" s="6">
        <f>Input!C239*(1-B245)</f>
        <v>0</v>
      </c>
      <c r="F245" s="6">
        <f>Input!D239*(1-B245)</f>
        <v>0</v>
      </c>
      <c r="G245" s="6">
        <f>Input!E239*(1-C245)</f>
        <v>0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5952.5744876907111</v>
      </c>
      <c r="E247" s="6">
        <f>Input!C241*(1-B247)</f>
        <v>0</v>
      </c>
      <c r="F247" s="6">
        <f>Input!D241*(1-B247)</f>
        <v>0</v>
      </c>
      <c r="G247" s="6">
        <f>Input!E241*(1-C247)</f>
        <v>749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0.31963777193131604</v>
      </c>
      <c r="C248" s="31">
        <f>B248</f>
        <v>0.31963777193131604</v>
      </c>
      <c r="D248" s="6">
        <f>Input!B242*(1-B248)</f>
        <v>3.6861575555172479</v>
      </c>
      <c r="E248" s="6">
        <f>Input!C242*(1-B248)</f>
        <v>0</v>
      </c>
      <c r="F248" s="6">
        <f>Input!D242*(1-B248)</f>
        <v>0</v>
      </c>
      <c r="G248" s="6">
        <f>Input!E242*(1-C248)</f>
        <v>0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0.63846715658715969</v>
      </c>
      <c r="C249" s="31">
        <f>B249</f>
        <v>0.63846715658715969</v>
      </c>
      <c r="D249" s="6">
        <f>Input!B243*(1-B249)</f>
        <v>93.574477724818024</v>
      </c>
      <c r="E249" s="6">
        <f>Input!C243*(1-B249)</f>
        <v>0</v>
      </c>
      <c r="F249" s="6">
        <f>Input!D243*(1-B249)</f>
        <v>0</v>
      </c>
      <c r="G249" s="6">
        <f>Input!E243*(1-C249)</f>
        <v>0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378.27038018128798</v>
      </c>
      <c r="E251" s="6">
        <f>Input!C245*(1-B251)</f>
        <v>0</v>
      </c>
      <c r="F251" s="6">
        <f>Input!D245*(1-B251)</f>
        <v>0</v>
      </c>
      <c r="G251" s="6">
        <f>Input!E245*(1-C251)</f>
        <v>84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0.31963777193131604</v>
      </c>
      <c r="C252" s="31">
        <f>B252</f>
        <v>0.31963777193131604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0.63846715658715969</v>
      </c>
      <c r="C253" s="31">
        <f>B253</f>
        <v>0.63846715658715969</v>
      </c>
      <c r="D253" s="6">
        <f>Input!B247*(1-B253)</f>
        <v>0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0</v>
      </c>
      <c r="E255" s="6">
        <f>Input!C249*(1-B255)</f>
        <v>0</v>
      </c>
      <c r="F255" s="6">
        <f>Input!D249*(1-B255)</f>
        <v>0</v>
      </c>
      <c r="G255" s="6">
        <f>Input!E249*(1-C255)</f>
        <v>1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0.31963777193131604</v>
      </c>
      <c r="C256" s="31">
        <f>B256</f>
        <v>0.31963777193131604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0.63846715658715969</v>
      </c>
      <c r="C257" s="31">
        <f>B257</f>
        <v>0.63846715658715969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6228.0959976775684</v>
      </c>
      <c r="E259" s="6">
        <f>Input!C253*(1-B259)</f>
        <v>35918.74585465651</v>
      </c>
      <c r="F259" s="6">
        <f>Input!D253*(1-B259)</f>
        <v>102458.54632787764</v>
      </c>
      <c r="G259" s="6">
        <f>Input!E253*(1-C259)</f>
        <v>26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0.31963777193131604</v>
      </c>
      <c r="C260" s="31">
        <f>B260</f>
        <v>0.31963777193131604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0.63846715658715969</v>
      </c>
      <c r="C261" s="31">
        <f>B261</f>
        <v>0.63846715658715969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602.29748729184382</v>
      </c>
      <c r="E263" s="6">
        <f>Input!C257*(1-B263)</f>
        <v>0</v>
      </c>
      <c r="F263" s="6">
        <f>Input!D257*(1-B263)</f>
        <v>0</v>
      </c>
      <c r="G263" s="6">
        <f>Input!E257*(1-C263)</f>
        <v>130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0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9529.9504738031992</v>
      </c>
      <c r="E270" s="6">
        <f>Input!C264*(1-B270)</f>
        <v>0</v>
      </c>
      <c r="F270" s="6">
        <f>Input!D264*(1-B270)</f>
        <v>0</v>
      </c>
      <c r="G270" s="6">
        <f>Input!E264*(1-C270)</f>
        <v>146</v>
      </c>
      <c r="H270" s="6">
        <f>Input!F264*(1-B270)</f>
        <v>0</v>
      </c>
      <c r="I270" s="6">
        <f>Input!G264*(1-B270)</f>
        <v>338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0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0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130.2286029240839</v>
      </c>
      <c r="E274" s="6">
        <f>Input!C268*(1-B274)</f>
        <v>867.1493329537202</v>
      </c>
      <c r="F274" s="6">
        <f>Input!D268*(1-B274)</f>
        <v>897.89995991983972</v>
      </c>
      <c r="G274" s="6">
        <f>Input!E268*(1-C274)</f>
        <v>11</v>
      </c>
      <c r="H274" s="6">
        <f>Input!F268*(1-B274)</f>
        <v>0</v>
      </c>
      <c r="I274" s="6">
        <f>Input!G268*(1-B274)</f>
        <v>31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0</v>
      </c>
      <c r="E275" s="6">
        <f>Input!C269*(1-B275)</f>
        <v>0</v>
      </c>
      <c r="F275" s="6">
        <f>Input!D269*(1-B275)</f>
        <v>0</v>
      </c>
      <c r="G275" s="6">
        <f>Input!E269*(1-C275)</f>
        <v>0</v>
      </c>
      <c r="H275" s="6">
        <f>Input!F269*(1-B275)</f>
        <v>0</v>
      </c>
      <c r="I275" s="6">
        <f>Input!G269*(1-B275)</f>
        <v>0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37.670999999999999</v>
      </c>
      <c r="E278" s="6">
        <f>Input!C272*(1-B278)</f>
        <v>0</v>
      </c>
      <c r="F278" s="6">
        <f>Input!D272*(1-B278)</f>
        <v>0</v>
      </c>
      <c r="G278" s="6">
        <f>Input!E272*(1-C278)</f>
        <v>1</v>
      </c>
      <c r="H278" s="6">
        <f>Input!F272*(1-B278)</f>
        <v>0</v>
      </c>
      <c r="I278" s="6">
        <f>Input!G272*(1-B278)</f>
        <v>0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0</v>
      </c>
      <c r="E281" s="6">
        <f>Input!C275*(1-B281)</f>
        <v>0</v>
      </c>
      <c r="F281" s="6">
        <f>Input!D275*(1-B281)</f>
        <v>0</v>
      </c>
      <c r="G281" s="6">
        <f>Input!E275*(1-C281)</f>
        <v>0</v>
      </c>
      <c r="H281" s="6">
        <f>Input!F275*(1-B281)</f>
        <v>0</v>
      </c>
      <c r="I281" s="6">
        <f>Input!G275*(1-B281)</f>
        <v>0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44577.689286771631</v>
      </c>
      <c r="E284" s="6">
        <f>Input!C278*(1-B284)</f>
        <v>0</v>
      </c>
      <c r="F284" s="6">
        <f>Input!D278*(1-B284)</f>
        <v>0</v>
      </c>
      <c r="G284" s="6">
        <f>Input!E278*(1-C284)</f>
        <v>27</v>
      </c>
      <c r="H284" s="6">
        <f>Input!F278*(1-B284)</f>
        <v>0</v>
      </c>
      <c r="I284" s="6">
        <f>Input!G278*(1-B284)</f>
        <v>859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0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9070.7235647319703</v>
      </c>
      <c r="E287" s="6">
        <f>Input!C281*(1-B287)</f>
        <v>44174.558442663067</v>
      </c>
      <c r="F287" s="6">
        <f>Input!D281*(1-B287)</f>
        <v>48120.15616862481</v>
      </c>
      <c r="G287" s="6">
        <f>Input!E281*(1-C287)</f>
        <v>27</v>
      </c>
      <c r="H287" s="6">
        <f>Input!F281*(1-B287)</f>
        <v>0</v>
      </c>
      <c r="I287" s="6">
        <f>Input!G281*(1-B287)</f>
        <v>742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3248330.6199235553</v>
      </c>
      <c r="C302" s="17">
        <f t="shared" si="0"/>
        <v>0</v>
      </c>
      <c r="D302" s="17">
        <f t="shared" si="0"/>
        <v>0</v>
      </c>
      <c r="E302" s="17">
        <f t="shared" si="0"/>
        <v>966736.93418690085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175119.47708045674</v>
      </c>
      <c r="C303" s="17">
        <f t="shared" si="1"/>
        <v>185308.68817500453</v>
      </c>
      <c r="D303" s="17">
        <f t="shared" si="1"/>
        <v>0</v>
      </c>
      <c r="E303" s="17">
        <f t="shared" si="1"/>
        <v>58126.210234262464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3613.1440975729997</v>
      </c>
      <c r="C304" s="17">
        <f t="shared" si="2"/>
        <v>0</v>
      </c>
      <c r="D304" s="17">
        <f t="shared" si="2"/>
        <v>0</v>
      </c>
      <c r="E304" s="17">
        <f t="shared" si="2"/>
        <v>1012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824218.88200266846</v>
      </c>
      <c r="C305" s="17">
        <f t="shared" si="3"/>
        <v>0</v>
      </c>
      <c r="D305" s="17">
        <f t="shared" si="3"/>
        <v>0</v>
      </c>
      <c r="E305" s="17">
        <f t="shared" si="3"/>
        <v>63829.490061687691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207107.05689628102</v>
      </c>
      <c r="C306" s="17">
        <f t="shared" si="4"/>
        <v>92865.416258585727</v>
      </c>
      <c r="D306" s="17">
        <f t="shared" si="4"/>
        <v>0</v>
      </c>
      <c r="E306" s="17">
        <f t="shared" si="4"/>
        <v>13444.253795590716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2262.2093594051807</v>
      </c>
      <c r="C307" s="17">
        <f t="shared" si="5"/>
        <v>0</v>
      </c>
      <c r="D307" s="17">
        <f t="shared" si="5"/>
        <v>0</v>
      </c>
      <c r="E307" s="17">
        <f t="shared" si="5"/>
        <v>290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380253.34897816367</v>
      </c>
      <c r="C308" s="17">
        <f t="shared" si="6"/>
        <v>99949.009240555431</v>
      </c>
      <c r="D308" s="17">
        <f t="shared" si="6"/>
        <v>0</v>
      </c>
      <c r="E308" s="17">
        <f t="shared" si="6"/>
        <v>4731.6153284341281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517.04045501631606</v>
      </c>
      <c r="C309" s="17">
        <f t="shared" si="7"/>
        <v>136.89783135294002</v>
      </c>
      <c r="D309" s="17">
        <f t="shared" si="7"/>
        <v>0</v>
      </c>
      <c r="E309" s="17">
        <f t="shared" si="7"/>
        <v>4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753.60754258070392</v>
      </c>
      <c r="C310" s="17">
        <f t="shared" si="8"/>
        <v>161.59553674706402</v>
      </c>
      <c r="D310" s="17">
        <f t="shared" si="8"/>
        <v>0</v>
      </c>
      <c r="E310" s="17">
        <f t="shared" si="8"/>
        <v>13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0</v>
      </c>
      <c r="C312" s="17">
        <f t="shared" si="10"/>
        <v>0</v>
      </c>
      <c r="D312" s="17">
        <f t="shared" si="10"/>
        <v>0</v>
      </c>
      <c r="E312" s="17">
        <f t="shared" si="10"/>
        <v>0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105867.91684506623</v>
      </c>
      <c r="C313" s="17">
        <f t="shared" si="11"/>
        <v>670114.36500563391</v>
      </c>
      <c r="D313" s="17">
        <f t="shared" si="11"/>
        <v>495586.50866663799</v>
      </c>
      <c r="E313" s="17">
        <f t="shared" si="11"/>
        <v>3118.230656868257</v>
      </c>
      <c r="F313" s="17">
        <f t="shared" si="11"/>
        <v>580882.3069112387</v>
      </c>
      <c r="G313" s="17">
        <f t="shared" si="11"/>
        <v>121363.73532662436</v>
      </c>
      <c r="H313" s="10"/>
    </row>
    <row r="314" spans="1:8" x14ac:dyDescent="0.25">
      <c r="A314" s="11" t="s">
        <v>180</v>
      </c>
      <c r="B314" s="17">
        <f t="shared" ref="B314:G314" si="12">SUM(D$237:D$238)</f>
        <v>1574.7329902950655</v>
      </c>
      <c r="C314" s="17">
        <f t="shared" si="12"/>
        <v>8893.1588313618013</v>
      </c>
      <c r="D314" s="17">
        <f t="shared" si="12"/>
        <v>6622.9400567616804</v>
      </c>
      <c r="E314" s="17">
        <f t="shared" si="12"/>
        <v>20.732542159447235</v>
      </c>
      <c r="F314" s="17">
        <f t="shared" si="12"/>
        <v>6821.1244968260398</v>
      </c>
      <c r="G314" s="17">
        <f t="shared" si="12"/>
        <v>1819.7554528035075</v>
      </c>
      <c r="H314" s="10"/>
    </row>
    <row r="315" spans="1:8" x14ac:dyDescent="0.25">
      <c r="A315" s="11" t="s">
        <v>193</v>
      </c>
      <c r="B315" s="17">
        <f t="shared" ref="B315:G315" si="13">SUM(D$240:D$241)</f>
        <v>168663.230162814</v>
      </c>
      <c r="C315" s="17">
        <f t="shared" si="13"/>
        <v>1018076.2483948281</v>
      </c>
      <c r="D315" s="17">
        <f t="shared" si="13"/>
        <v>954732.84349892137</v>
      </c>
      <c r="E315" s="17">
        <f t="shared" si="13"/>
        <v>598.27777974783419</v>
      </c>
      <c r="F315" s="17">
        <f t="shared" si="13"/>
        <v>700005.19082072622</v>
      </c>
      <c r="G315" s="17">
        <f t="shared" si="13"/>
        <v>161075.68902994492</v>
      </c>
      <c r="H315" s="10"/>
    </row>
    <row r="316" spans="1:8" x14ac:dyDescent="0.25">
      <c r="A316" s="11" t="s">
        <v>213</v>
      </c>
      <c r="B316" s="17">
        <f t="shared" ref="B316:G316" si="14">SUM(D$243:D$245)</f>
        <v>7688.7695715680156</v>
      </c>
      <c r="C316" s="17">
        <f t="shared" si="14"/>
        <v>0</v>
      </c>
      <c r="D316" s="17">
        <f t="shared" si="14"/>
        <v>0</v>
      </c>
      <c r="E316" s="17">
        <f t="shared" si="14"/>
        <v>514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6049.835122971047</v>
      </c>
      <c r="C317" s="17">
        <f t="shared" si="15"/>
        <v>0</v>
      </c>
      <c r="D317" s="17">
        <f t="shared" si="15"/>
        <v>0</v>
      </c>
      <c r="E317" s="17">
        <f t="shared" si="15"/>
        <v>749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378.27038018128798</v>
      </c>
      <c r="C318" s="17">
        <f t="shared" si="16"/>
        <v>0</v>
      </c>
      <c r="D318" s="17">
        <f t="shared" si="16"/>
        <v>0</v>
      </c>
      <c r="E318" s="17">
        <f t="shared" si="16"/>
        <v>84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0</v>
      </c>
      <c r="C319" s="17">
        <f t="shared" si="17"/>
        <v>0</v>
      </c>
      <c r="D319" s="17">
        <f t="shared" si="17"/>
        <v>0</v>
      </c>
      <c r="E319" s="17">
        <f t="shared" si="17"/>
        <v>1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6228.0959976775684</v>
      </c>
      <c r="C320" s="17">
        <f t="shared" si="18"/>
        <v>35918.74585465651</v>
      </c>
      <c r="D320" s="17">
        <f t="shared" si="18"/>
        <v>102458.54632787764</v>
      </c>
      <c r="E320" s="17">
        <f t="shared" si="18"/>
        <v>26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602.29748729184382</v>
      </c>
      <c r="C321" s="17">
        <f t="shared" si="19"/>
        <v>0</v>
      </c>
      <c r="D321" s="17">
        <f t="shared" si="19"/>
        <v>0</v>
      </c>
      <c r="E321" s="17">
        <f t="shared" si="19"/>
        <v>130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9529.9504738031992</v>
      </c>
      <c r="C323" s="17">
        <f t="shared" si="21"/>
        <v>0</v>
      </c>
      <c r="D323" s="17">
        <f t="shared" si="21"/>
        <v>0</v>
      </c>
      <c r="E323" s="17">
        <f t="shared" si="21"/>
        <v>146</v>
      </c>
      <c r="F323" s="17">
        <f t="shared" si="21"/>
        <v>0</v>
      </c>
      <c r="G323" s="17">
        <f t="shared" si="21"/>
        <v>338</v>
      </c>
      <c r="H323" s="10"/>
    </row>
    <row r="324" spans="1:8" x14ac:dyDescent="0.25">
      <c r="A324" s="11" t="s">
        <v>184</v>
      </c>
      <c r="B324" s="17">
        <f t="shared" ref="B324:G324" si="22">SUM(D$274:D$276)</f>
        <v>130.2286029240839</v>
      </c>
      <c r="C324" s="17">
        <f t="shared" si="22"/>
        <v>867.1493329537202</v>
      </c>
      <c r="D324" s="17">
        <f t="shared" si="22"/>
        <v>897.89995991983972</v>
      </c>
      <c r="E324" s="17">
        <f t="shared" si="22"/>
        <v>11</v>
      </c>
      <c r="F324" s="17">
        <f t="shared" si="22"/>
        <v>0</v>
      </c>
      <c r="G324" s="17">
        <f t="shared" si="22"/>
        <v>31</v>
      </c>
      <c r="H324" s="10"/>
    </row>
    <row r="325" spans="1:8" x14ac:dyDescent="0.25">
      <c r="A325" s="11" t="s">
        <v>185</v>
      </c>
      <c r="B325" s="17">
        <f t="shared" ref="B325:G325" si="23">SUM(D$278:D$279)</f>
        <v>37.670999999999999</v>
      </c>
      <c r="C325" s="17">
        <f t="shared" si="23"/>
        <v>0</v>
      </c>
      <c r="D325" s="17">
        <f t="shared" si="23"/>
        <v>0</v>
      </c>
      <c r="E325" s="17">
        <f t="shared" si="23"/>
        <v>1</v>
      </c>
      <c r="F325" s="17">
        <f t="shared" si="23"/>
        <v>0</v>
      </c>
      <c r="G325" s="17">
        <f t="shared" si="23"/>
        <v>0</v>
      </c>
      <c r="H325" s="10"/>
    </row>
    <row r="326" spans="1:8" x14ac:dyDescent="0.25">
      <c r="A326" s="11" t="s">
        <v>186</v>
      </c>
      <c r="B326" s="17">
        <f t="shared" ref="B326:G326" si="24">SUM(D$281:D$282)</f>
        <v>0</v>
      </c>
      <c r="C326" s="17">
        <f t="shared" si="24"/>
        <v>0</v>
      </c>
      <c r="D326" s="17">
        <f t="shared" si="24"/>
        <v>0</v>
      </c>
      <c r="E326" s="17">
        <f t="shared" si="24"/>
        <v>0</v>
      </c>
      <c r="F326" s="17">
        <f t="shared" si="24"/>
        <v>0</v>
      </c>
      <c r="G326" s="17">
        <f t="shared" si="24"/>
        <v>0</v>
      </c>
      <c r="H326" s="10"/>
    </row>
    <row r="327" spans="1:8" x14ac:dyDescent="0.25">
      <c r="A327" s="11" t="s">
        <v>194</v>
      </c>
      <c r="B327" s="17">
        <f t="shared" ref="B327:G327" si="25">SUM(D$284:D$285)</f>
        <v>44577.689286771631</v>
      </c>
      <c r="C327" s="17">
        <f t="shared" si="25"/>
        <v>0</v>
      </c>
      <c r="D327" s="17">
        <f t="shared" si="25"/>
        <v>0</v>
      </c>
      <c r="E327" s="17">
        <f t="shared" si="25"/>
        <v>27</v>
      </c>
      <c r="F327" s="17">
        <f t="shared" si="25"/>
        <v>0</v>
      </c>
      <c r="G327" s="17">
        <f t="shared" si="25"/>
        <v>859</v>
      </c>
      <c r="H327" s="10"/>
    </row>
    <row r="328" spans="1:8" x14ac:dyDescent="0.25">
      <c r="A328" s="11" t="s">
        <v>195</v>
      </c>
      <c r="B328" s="17">
        <f t="shared" ref="B328:G328" si="26">SUM(D$287:D$288)</f>
        <v>9070.7235647319703</v>
      </c>
      <c r="C328" s="17">
        <f t="shared" si="26"/>
        <v>44174.558442663067</v>
      </c>
      <c r="D328" s="17">
        <f t="shared" si="26"/>
        <v>48120.15616862481</v>
      </c>
      <c r="E328" s="17">
        <f t="shared" si="26"/>
        <v>27</v>
      </c>
      <c r="F328" s="17">
        <f t="shared" si="26"/>
        <v>0</v>
      </c>
      <c r="G328" s="17">
        <f t="shared" si="26"/>
        <v>742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WPD South Wales in April 15 (DCP179)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8784</v>
      </c>
      <c r="C13" s="32">
        <f>Input!B348*24*Input!$F58/$B13</f>
        <v>655</v>
      </c>
      <c r="D13" s="32">
        <f>Input!C348*24*Input!$F58/$B13</f>
        <v>3768</v>
      </c>
      <c r="E13" s="32">
        <f>Input!D348*24*Input!$F58/$B13</f>
        <v>4361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0.11298330820969384</v>
      </c>
      <c r="D26" s="29">
        <f>IF($B26,Input!C309/$B26,D$13/Input!$F$58/24)</f>
        <v>0.50223801835264836</v>
      </c>
      <c r="E26" s="29">
        <f>IF($B26,Input!D309/$B26,E$13/Input!$F$58/24)</f>
        <v>0.38477867343765787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0.13327131053018113</v>
      </c>
      <c r="D27" s="29">
        <f>IF($B27,Input!C310/$B27,D$13/Input!$F$58/24)</f>
        <v>0.57760793092211993</v>
      </c>
      <c r="E27" s="29">
        <f>IF($B27,Input!D310/$B27,E$13/Input!$F$58/24)</f>
        <v>0.28912075854769903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2.8375924531958633E-7</v>
      </c>
      <c r="D28" s="29">
        <f>IF($B28,Input!C311/$B28,D$13/Input!$F$58/24)</f>
        <v>0.16926612955281603</v>
      </c>
      <c r="E28" s="29">
        <f>IF($B28,Input!D311/$B28,E$13/Input!$F$58/24)</f>
        <v>0.83073358668793862</v>
      </c>
      <c r="F28" s="10"/>
    </row>
    <row r="29" spans="1:6" x14ac:dyDescent="0.25">
      <c r="A29" s="11" t="s">
        <v>173</v>
      </c>
      <c r="B29" s="29">
        <f>SUM(Input!$B312:$D312)</f>
        <v>0.99999999999999978</v>
      </c>
      <c r="C29" s="29">
        <f>IF($B29,Input!B312/$B29,C$13/Input!$F$58/24)</f>
        <v>7.120394655932534E-2</v>
      </c>
      <c r="D29" s="29">
        <f>IF($B29,Input!C312/$B29,D$13/Input!$F$58/24)</f>
        <v>0.58452126520102887</v>
      </c>
      <c r="E29" s="29">
        <f>IF($B29,Input!D312/$B29,E$13/Input!$F$58/24)</f>
        <v>0.34427478823964586</v>
      </c>
      <c r="F29" s="10"/>
    </row>
    <row r="30" spans="1:6" x14ac:dyDescent="0.25">
      <c r="A30" s="11" t="s">
        <v>174</v>
      </c>
      <c r="B30" s="29">
        <f>SUM(Input!$B313:$D313)</f>
        <v>1</v>
      </c>
      <c r="C30" s="29">
        <f>IF($B30,Input!B313/$B30,C$13/Input!$F$58/24)</f>
        <v>9.7838540209257197E-2</v>
      </c>
      <c r="D30" s="29">
        <f>IF($B30,Input!C313/$B30,D$13/Input!$F$58/24)</f>
        <v>0.65520507591280774</v>
      </c>
      <c r="E30" s="29">
        <f>IF($B30,Input!D313/$B30,E$13/Input!$F$58/24)</f>
        <v>0.24695638387793503</v>
      </c>
      <c r="F30" s="10"/>
    </row>
    <row r="31" spans="1:6" x14ac:dyDescent="0.25">
      <c r="A31" s="11" t="s">
        <v>212</v>
      </c>
      <c r="B31" s="29">
        <f>SUM(Input!$B314:$D314)</f>
        <v>0.99999999999999989</v>
      </c>
      <c r="C31" s="29">
        <f>IF($B31,Input!B314/$B31,C$13/Input!$F$58/24)</f>
        <v>8.9699691483682511E-5</v>
      </c>
      <c r="D31" s="29">
        <f>IF($B31,Input!C314/$B31,D$13/Input!$F$58/24)</f>
        <v>0.17771579837582266</v>
      </c>
      <c r="E31" s="29">
        <f>IF($B31,Input!D314/$B31,E$13/Input!$F$58/24)</f>
        <v>0.82219450193269372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0.10118214285683957</v>
      </c>
      <c r="D32" s="29">
        <f>IF($B32,Input!C315/$B32,D$13/Input!$F$58/24)</f>
        <v>0.66091965296388588</v>
      </c>
      <c r="E32" s="29">
        <f>IF($B32,Input!D315/$B32,E$13/Input!$F$58/24)</f>
        <v>0.23789820417927454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9.9173095445870232E-2</v>
      </c>
      <c r="D33" s="29">
        <f>IF($B33,Input!C316/$B33,D$13/Input!$F$58/24)</f>
        <v>0.66646341204630843</v>
      </c>
      <c r="E33" s="29">
        <f>IF($B33,Input!D316/$B33,E$13/Input!$F$58/24)</f>
        <v>0.23436349250782129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9.9001646523263931E-2</v>
      </c>
      <c r="D34" s="29">
        <f>IF($B34,Input!C317/$B34,D$13/Input!$F$58/24)</f>
        <v>0.69464097956994497</v>
      </c>
      <c r="E34" s="29">
        <f>IF($B34,Input!D317/$B34,E$13/Input!$F$58/24)</f>
        <v>0.2063573739067911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0.11298330820969384</v>
      </c>
      <c r="C43" s="31">
        <f>D$26</f>
        <v>0.50223801835264836</v>
      </c>
      <c r="D43" s="31">
        <f>E$26</f>
        <v>0.38477867343765787</v>
      </c>
      <c r="E43" s="10"/>
    </row>
    <row r="44" spans="1:6" x14ac:dyDescent="0.25">
      <c r="A44" s="11" t="s">
        <v>172</v>
      </c>
      <c r="B44" s="31">
        <f>C$27</f>
        <v>0.13327131053018113</v>
      </c>
      <c r="C44" s="31">
        <f>D$27</f>
        <v>0.57760793092211993</v>
      </c>
      <c r="D44" s="31">
        <f>E$27</f>
        <v>0.28912075854769903</v>
      </c>
      <c r="E44" s="10"/>
    </row>
    <row r="45" spans="1:6" x14ac:dyDescent="0.25">
      <c r="A45" s="11" t="s">
        <v>211</v>
      </c>
      <c r="B45" s="31">
        <f>C$28</f>
        <v>2.8375924531958633E-7</v>
      </c>
      <c r="C45" s="31">
        <f>D$28</f>
        <v>0.16926612955281603</v>
      </c>
      <c r="D45" s="31">
        <f>E$28</f>
        <v>0.83073358668793862</v>
      </c>
      <c r="E45" s="10"/>
    </row>
    <row r="46" spans="1:6" x14ac:dyDescent="0.25">
      <c r="A46" s="11" t="s">
        <v>173</v>
      </c>
      <c r="B46" s="31">
        <f>C$29</f>
        <v>7.120394655932534E-2</v>
      </c>
      <c r="C46" s="31">
        <f>D$29</f>
        <v>0.58452126520102887</v>
      </c>
      <c r="D46" s="31">
        <f>E$29</f>
        <v>0.34427478823964586</v>
      </c>
      <c r="E46" s="10"/>
    </row>
    <row r="47" spans="1:6" x14ac:dyDescent="0.25">
      <c r="A47" s="11" t="s">
        <v>174</v>
      </c>
      <c r="B47" s="31">
        <f>C$30</f>
        <v>9.7838540209257197E-2</v>
      </c>
      <c r="C47" s="31">
        <f>D$30</f>
        <v>0.65520507591280774</v>
      </c>
      <c r="D47" s="31">
        <f>E$30</f>
        <v>0.24695638387793503</v>
      </c>
      <c r="E47" s="10"/>
    </row>
    <row r="48" spans="1:6" x14ac:dyDescent="0.25">
      <c r="A48" s="11" t="s">
        <v>212</v>
      </c>
      <c r="B48" s="31">
        <f>C$31</f>
        <v>8.9699691483682511E-5</v>
      </c>
      <c r="C48" s="31">
        <f>D$31</f>
        <v>0.17771579837582266</v>
      </c>
      <c r="D48" s="31">
        <f>E$31</f>
        <v>0.82219450193269372</v>
      </c>
      <c r="E48" s="10"/>
    </row>
    <row r="49" spans="1:5" x14ac:dyDescent="0.25">
      <c r="A49" s="11" t="s">
        <v>175</v>
      </c>
      <c r="B49" s="31">
        <f>C$32</f>
        <v>0.10118214285683957</v>
      </c>
      <c r="C49" s="31">
        <f>D$32</f>
        <v>0.66091965296388588</v>
      </c>
      <c r="D49" s="31">
        <f>E$32</f>
        <v>0.23789820417927454</v>
      </c>
      <c r="E49" s="10"/>
    </row>
    <row r="50" spans="1:5" x14ac:dyDescent="0.25">
      <c r="A50" s="11" t="s">
        <v>176</v>
      </c>
      <c r="B50" s="31">
        <f>C$33</f>
        <v>9.9173095445870232E-2</v>
      </c>
      <c r="C50" s="31">
        <f>D$33</f>
        <v>0.66646341204630843</v>
      </c>
      <c r="D50" s="31">
        <f>E$33</f>
        <v>0.23436349250782129</v>
      </c>
      <c r="E50" s="10"/>
    </row>
    <row r="51" spans="1:5" x14ac:dyDescent="0.25">
      <c r="A51" s="11" t="s">
        <v>192</v>
      </c>
      <c r="B51" s="31">
        <f>C$34</f>
        <v>9.9001646523263931E-2</v>
      </c>
      <c r="C51" s="31">
        <f>D$34</f>
        <v>0.69464097956994497</v>
      </c>
      <c r="D51" s="31">
        <f>E$34</f>
        <v>0.2063573739067911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3.4830602664601619E-2</v>
      </c>
      <c r="E72" s="29">
        <f>IF($B72,Input!D322/$B72,E$13/Input!$F$58/24)</f>
        <v>0.96516939733539842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1.6556870442601376E-8</v>
      </c>
      <c r="D73" s="29">
        <f>IF($B73,Input!C323/$B73,D$13/Input!$F$58/24)</f>
        <v>5.869529563813064E-2</v>
      </c>
      <c r="E73" s="29">
        <f>IF($B73,Input!D323/$B73,E$13/Input!$F$58/24)</f>
        <v>0.94130468780499887</v>
      </c>
      <c r="F73" s="10"/>
    </row>
    <row r="74" spans="1:6" x14ac:dyDescent="0.25">
      <c r="A74" s="11" t="s">
        <v>175</v>
      </c>
      <c r="B74" s="29">
        <f>SUM(Input!$B324:$D324)</f>
        <v>1.0000000000000002</v>
      </c>
      <c r="C74" s="29">
        <f>IF($B74,Input!B324/$B74,C$13/Input!$F$58/24)</f>
        <v>0</v>
      </c>
      <c r="D74" s="29">
        <f>IF($B74,Input!C324/$B74,D$13/Input!$F$58/24)</f>
        <v>5.1301871668323704E-3</v>
      </c>
      <c r="E74" s="29">
        <f>IF($B74,Input!D324/$B74,E$13/Input!$F$58/24)</f>
        <v>0.99486981283316755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3.213521583597959E-3</v>
      </c>
      <c r="E75" s="29">
        <f>IF($B75,Input!D325/$B75,E$13/Input!$F$58/24)</f>
        <v>0.99678647841640211</v>
      </c>
      <c r="F75" s="10"/>
    </row>
    <row r="76" spans="1:6" x14ac:dyDescent="0.25">
      <c r="A76" s="11" t="s">
        <v>192</v>
      </c>
      <c r="B76" s="29">
        <f>SUM(Input!$B326:$D326)</f>
        <v>0.99999999999999989</v>
      </c>
      <c r="C76" s="29">
        <f>IF($B76,Input!B326/$B76,C$13/Input!$F$58/24)</f>
        <v>0</v>
      </c>
      <c r="D76" s="29">
        <f>IF($B76,Input!C326/$B76,D$13/Input!$F$58/24)</f>
        <v>4.2256521599561107E-3</v>
      </c>
      <c r="E76" s="29">
        <f>IF($B76,Input!D326/$B76,E$13/Input!$F$58/24)</f>
        <v>0.99577434784004393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3.4830602664601619E-2</v>
      </c>
      <c r="D85" s="31">
        <f>E$72</f>
        <v>0.96516939733539842</v>
      </c>
      <c r="E85" s="10"/>
    </row>
    <row r="86" spans="1:5" x14ac:dyDescent="0.25">
      <c r="A86" s="11" t="s">
        <v>174</v>
      </c>
      <c r="B86" s="31">
        <f>C$73</f>
        <v>1.6556870442601376E-8</v>
      </c>
      <c r="C86" s="31">
        <f>D$73</f>
        <v>5.869529563813064E-2</v>
      </c>
      <c r="D86" s="31">
        <f>E$73</f>
        <v>0.94130468780499887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5.1301871668323704E-3</v>
      </c>
      <c r="D87" s="31">
        <f>E$74</f>
        <v>0.99486981283316755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3.213521583597959E-3</v>
      </c>
      <c r="D88" s="31">
        <f>E$75</f>
        <v>0.99678647841640211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4.2256521599561107E-3</v>
      </c>
      <c r="D89" s="31">
        <f>E$76</f>
        <v>0.99577434784004393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3248330.6199235553</v>
      </c>
      <c r="C119" s="10"/>
    </row>
    <row r="120" spans="1:3" x14ac:dyDescent="0.25">
      <c r="A120" s="11" t="s">
        <v>172</v>
      </c>
      <c r="B120" s="17">
        <f>Loads!B303+Loads!C303+Loads!D303</f>
        <v>360428.16525546124</v>
      </c>
      <c r="C120" s="10"/>
    </row>
    <row r="121" spans="1:3" x14ac:dyDescent="0.25">
      <c r="A121" s="11" t="s">
        <v>211</v>
      </c>
      <c r="B121" s="17">
        <f>Loads!B304+Loads!C304+Loads!D304</f>
        <v>3613.1440975729997</v>
      </c>
      <c r="C121" s="10"/>
    </row>
    <row r="122" spans="1:3" x14ac:dyDescent="0.25">
      <c r="A122" s="11" t="s">
        <v>173</v>
      </c>
      <c r="B122" s="17">
        <f>Loads!B305+Loads!C305+Loads!D305</f>
        <v>824218.88200266846</v>
      </c>
      <c r="C122" s="10"/>
    </row>
    <row r="123" spans="1:3" x14ac:dyDescent="0.25">
      <c r="A123" s="11" t="s">
        <v>174</v>
      </c>
      <c r="B123" s="17">
        <f>Loads!B306+Loads!C306+Loads!D306</f>
        <v>299972.47315486672</v>
      </c>
      <c r="C123" s="10"/>
    </row>
    <row r="124" spans="1:3" x14ac:dyDescent="0.25">
      <c r="A124" s="11" t="s">
        <v>212</v>
      </c>
      <c r="B124" s="17">
        <f>Loads!B307+Loads!C307+Loads!D307</f>
        <v>2262.2093594051807</v>
      </c>
      <c r="C124" s="10"/>
    </row>
    <row r="125" spans="1:3" x14ac:dyDescent="0.25">
      <c r="A125" s="11" t="s">
        <v>175</v>
      </c>
      <c r="B125" s="17">
        <f>Loads!B308+Loads!C308+Loads!D308</f>
        <v>480202.35821871914</v>
      </c>
      <c r="C125" s="10"/>
    </row>
    <row r="126" spans="1:3" x14ac:dyDescent="0.25">
      <c r="A126" s="11" t="s">
        <v>176</v>
      </c>
      <c r="B126" s="17">
        <f>Loads!B309+Loads!C309+Loads!D309</f>
        <v>653.93828636925605</v>
      </c>
      <c r="C126" s="10"/>
    </row>
    <row r="127" spans="1:3" x14ac:dyDescent="0.25">
      <c r="A127" s="11" t="s">
        <v>192</v>
      </c>
      <c r="B127" s="17">
        <f>Loads!B310+Loads!C310+Loads!D310</f>
        <v>915.20307932776791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0</v>
      </c>
      <c r="C129" s="10"/>
    </row>
    <row r="130" spans="1:3" x14ac:dyDescent="0.25">
      <c r="A130" s="11" t="s">
        <v>179</v>
      </c>
      <c r="B130" s="17">
        <f>Loads!B313+Loads!C313+Loads!D313</f>
        <v>1271568.7905173381</v>
      </c>
      <c r="C130" s="10"/>
    </row>
    <row r="131" spans="1:3" x14ac:dyDescent="0.25">
      <c r="A131" s="11" t="s">
        <v>180</v>
      </c>
      <c r="B131" s="17">
        <f>Loads!B314+Loads!C314+Loads!D314</f>
        <v>17090.831878418547</v>
      </c>
      <c r="C131" s="10"/>
    </row>
    <row r="132" spans="1:3" x14ac:dyDescent="0.25">
      <c r="A132" s="11" t="s">
        <v>193</v>
      </c>
      <c r="B132" s="17">
        <f>Loads!B315+Loads!C315+Loads!D315</f>
        <v>2141472.3220565636</v>
      </c>
      <c r="C132" s="10"/>
    </row>
    <row r="133" spans="1:3" x14ac:dyDescent="0.25">
      <c r="A133" s="11" t="s">
        <v>213</v>
      </c>
      <c r="B133" s="17">
        <f>Loads!B316+Loads!C316+Loads!D316</f>
        <v>7688.7695715680156</v>
      </c>
      <c r="C133" s="10"/>
    </row>
    <row r="134" spans="1:3" x14ac:dyDescent="0.25">
      <c r="A134" s="11" t="s">
        <v>214</v>
      </c>
      <c r="B134" s="17">
        <f>Loads!B317+Loads!C317+Loads!D317</f>
        <v>6049.835122971047</v>
      </c>
      <c r="C134" s="10"/>
    </row>
    <row r="135" spans="1:3" x14ac:dyDescent="0.25">
      <c r="A135" s="11" t="s">
        <v>215</v>
      </c>
      <c r="B135" s="17">
        <f>Loads!B318+Loads!C318+Loads!D318</f>
        <v>378.27038018128798</v>
      </c>
      <c r="C135" s="10"/>
    </row>
    <row r="136" spans="1:3" x14ac:dyDescent="0.25">
      <c r="A136" s="11" t="s">
        <v>216</v>
      </c>
      <c r="B136" s="17">
        <f>Loads!B319+Loads!C319+Loads!D319</f>
        <v>0</v>
      </c>
      <c r="C136" s="10"/>
    </row>
    <row r="137" spans="1:3" x14ac:dyDescent="0.25">
      <c r="A137" s="11" t="s">
        <v>217</v>
      </c>
      <c r="B137" s="17">
        <f>Loads!B320+Loads!C320+Loads!D320</f>
        <v>144605.38818021171</v>
      </c>
      <c r="C137" s="10"/>
    </row>
    <row r="138" spans="1:3" x14ac:dyDescent="0.25">
      <c r="A138" s="11" t="s">
        <v>181</v>
      </c>
      <c r="B138" s="17">
        <f>Loads!B321+Loads!C321+Loads!D321</f>
        <v>602.29748729184382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9529.9504738031992</v>
      </c>
      <c r="C140" s="10"/>
    </row>
    <row r="141" spans="1:3" x14ac:dyDescent="0.25">
      <c r="A141" s="11" t="s">
        <v>184</v>
      </c>
      <c r="B141" s="17">
        <f>Loads!B324+Loads!C324+Loads!D324</f>
        <v>1895.2778957976439</v>
      </c>
      <c r="C141" s="10"/>
    </row>
    <row r="142" spans="1:3" x14ac:dyDescent="0.25">
      <c r="A142" s="11" t="s">
        <v>185</v>
      </c>
      <c r="B142" s="17">
        <f>Loads!B325+Loads!C325+Loads!D325</f>
        <v>37.670999999999999</v>
      </c>
      <c r="C142" s="10"/>
    </row>
    <row r="143" spans="1:3" x14ac:dyDescent="0.25">
      <c r="A143" s="11" t="s">
        <v>186</v>
      </c>
      <c r="B143" s="17">
        <f>Loads!B326+Loads!C326+Loads!D326</f>
        <v>0</v>
      </c>
      <c r="C143" s="10"/>
    </row>
    <row r="144" spans="1:3" x14ac:dyDescent="0.25">
      <c r="A144" s="11" t="s">
        <v>194</v>
      </c>
      <c r="B144" s="17">
        <f>Loads!B327+Loads!C327+Loads!D327</f>
        <v>44577.689286771631</v>
      </c>
      <c r="C144" s="10"/>
    </row>
    <row r="145" spans="1:6" x14ac:dyDescent="0.25">
      <c r="A145" s="11" t="s">
        <v>195</v>
      </c>
      <c r="B145" s="17">
        <f>Loads!B328+Loads!C328+Loads!D328</f>
        <v>101365.43817601984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0.11298330820969384</v>
      </c>
      <c r="C160" s="29">
        <f>IF($B$119&gt;0,(Loads!$B$302*C$43)/$B$119,0)</f>
        <v>0.50223801835264836</v>
      </c>
      <c r="D160" s="29">
        <f>IF($B$119&gt;0,(Loads!$B$302*D$43)/$B$119,0)</f>
        <v>0.38477867343765787</v>
      </c>
      <c r="E160" s="6">
        <f>IF($C$13&gt;0,$B160*Input!$F$58*24/$C$13,0)</f>
        <v>1.5151837852121386</v>
      </c>
      <c r="F160" s="10"/>
    </row>
    <row r="161" spans="1:6" x14ac:dyDescent="0.25">
      <c r="A161" s="11" t="s">
        <v>173</v>
      </c>
      <c r="B161" s="29">
        <f>IF($B$122&gt;0,(Loads!$B$305*B$46)/$B$122,0)</f>
        <v>7.120394655932534E-2</v>
      </c>
      <c r="C161" s="29">
        <f>IF($B$122&gt;0,(Loads!$B$305*C$46)/$B$122,0)</f>
        <v>0.58452126520102887</v>
      </c>
      <c r="D161" s="29">
        <f>IF($B$122&gt;0,(Loads!$B$305*D$46)/$B$122,0)</f>
        <v>0.34427478823964591</v>
      </c>
      <c r="E161" s="6">
        <f>IF($C$13&gt;0,$B161*Input!$F$58*24/$C$13,0)</f>
        <v>0.95489384210246375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6.4751882509877914E-2</v>
      </c>
      <c r="C178" s="29">
        <f>IF($B$120&gt;0,(Loads!$B$303*C$44+Loads!$C$303*C$85)/$B$120,0)</f>
        <v>0.29854717938721892</v>
      </c>
      <c r="D178" s="29">
        <f>IF($B$120&gt;0,(Loads!$B$303*D$44+Loads!$C$303*D$85)/$B$120,0)</f>
        <v>0.6367009381029034</v>
      </c>
      <c r="E178" s="6">
        <f>IF($C$13&gt;0,$B178*Input!$F$58*24/$C$13,0)</f>
        <v>0.86836723048361464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6.7549710272472821E-2</v>
      </c>
      <c r="C179" s="29">
        <f>IF($B$123&gt;0,(Loads!$B$306*C$47+Loads!$C$306*C$86)/$B$123,0)</f>
        <v>0.47053770138699064</v>
      </c>
      <c r="D179" s="29">
        <f>IF($B$123&gt;0,(Loads!$B$306*D$47+Loads!$C$306*D$86)/$B$123,0)</f>
        <v>0.46191258834053656</v>
      </c>
      <c r="E179" s="6">
        <f>IF($C$13&gt;0,$B179*Input!$F$58*24/$C$13,0)</f>
        <v>0.90588802295175763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8.0122156877405384E-2</v>
      </c>
      <c r="C180" s="29">
        <f>IF($B$125&gt;0,(Loads!$B$308*C$49+Loads!$C$308*C$87)/$B$125,0)</f>
        <v>0.52442405635760181</v>
      </c>
      <c r="D180" s="29">
        <f>IF($B$125&gt;0,(Loads!$B$308*D$49+Loads!$C$308*D$87)/$B$125,0)</f>
        <v>0.39545378676499277</v>
      </c>
      <c r="E180" s="6">
        <f>IF($C$13&gt;0,$B180*Input!$F$58*24/$C$13,0)</f>
        <v>1.0744931694826394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7.8411837116010741E-2</v>
      </c>
      <c r="C181" s="29">
        <f>IF($B$126&gt;0,(Loads!$B$309*C$50+Loads!$C$309*C$88)/$B$126,0)</f>
        <v>0.52761625545369095</v>
      </c>
      <c r="D181" s="29">
        <f>IF($B$126&gt;0,(Loads!$B$309*D$50+Loads!$C$309*D$88)/$B$126,0)</f>
        <v>0.39397190743029836</v>
      </c>
      <c r="E181" s="6">
        <f>IF($C$13&gt;0,$B181*Input!$F$58*24/$C$13,0)</f>
        <v>1.0515566064534936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8.1521128187900707E-2</v>
      </c>
      <c r="C182" s="29">
        <f>IF($B$127&gt;0,(Loads!$B$310*C$51+Loads!$C$310*C$89)/$B$127,0)</f>
        <v>0.57273575664044429</v>
      </c>
      <c r="D182" s="29">
        <f>IF($B$127&gt;0,(Loads!$B$310*D$51+Loads!$C$310*D$89)/$B$127,0)</f>
        <v>0.34574311517165507</v>
      </c>
      <c r="E182" s="6">
        <f>IF($C$13&gt;0,$B182*Input!$F$58*24/$C$13,0)</f>
        <v>1.0932543358817095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0</v>
      </c>
      <c r="C202" s="29">
        <f>IF($B$129&gt;0,(Loads!$B$312*C$53+Loads!$C$312*C$91+Loads!$D$312*C$103)/$B$129,0)</f>
        <v>0</v>
      </c>
      <c r="D202" s="29">
        <f>IF($B$129&gt;0,(Loads!$B$312*D$53+Loads!$C$312*D$91+Loads!$D$312*D$103)/$B$129,0)</f>
        <v>0</v>
      </c>
      <c r="E202" s="6">
        <f>IF($C$13&gt;0,$B202*Input!$F$58*24/$C$13,0)</f>
        <v>0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8.3257718838784828E-2</v>
      </c>
      <c r="C203" s="29">
        <f>IF($B$130&gt;0,(Loads!$B$313*C$54+Loads!$C$313*C$92+Loads!$D$313*C$104)/$B$130,0)</f>
        <v>0.52699812232179566</v>
      </c>
      <c r="D203" s="29">
        <f>IF($B$130&gt;0,(Loads!$B$313*D$54+Loads!$C$313*D$92+Loads!$D$313*D$104)/$B$130,0)</f>
        <v>0.38974415883941954</v>
      </c>
      <c r="E203" s="6">
        <f>IF($C$13&gt;0,$B203*Input!$F$58*24/$C$13,0)</f>
        <v>1.116543209587612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9.2139048672262705E-2</v>
      </c>
      <c r="C204" s="29">
        <f>IF($B$131&gt;0,(Loads!$B$314*C$55+Loads!$C$314*C$93+Loads!$D$314*C$105)/$B$131,0)</f>
        <v>0.52034675050496759</v>
      </c>
      <c r="D204" s="29">
        <f>IF($B$131&gt;0,(Loads!$B$314*D$55+Loads!$C$314*D$93+Loads!$D$314*D$105)/$B$131,0)</f>
        <v>0.38751420082276977</v>
      </c>
      <c r="E204" s="6">
        <f>IF($C$13&gt;0,$B204*Input!$F$58*24/$C$13,0)</f>
        <v>1.2356479443315351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7.8760406298802044E-2</v>
      </c>
      <c r="C205" s="29">
        <f>IF($B$132&gt;0,(Loads!$B$315*C$56+Loads!$C$315*C$94+Loads!$D$315*C$106)/$B$132,0)</f>
        <v>0.47540948248965376</v>
      </c>
      <c r="D205" s="29">
        <f>IF($B$132&gt;0,(Loads!$B$315*D$56+Loads!$C$315*D$94+Loads!$D$315*D$106)/$B$132,0)</f>
        <v>0.44583011121154414</v>
      </c>
      <c r="E205" s="6">
        <f>IF($C$13&gt;0,$B205*Input!$F$58*24/$C$13,0)</f>
        <v>1.0562311586697359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1.5151837852121386</v>
      </c>
      <c r="C218" s="6">
        <f>IF($B218&lt;&gt;0,Loads!B$46/$B218,IF(Loads!B$46&lt;0,-1,1))</f>
        <v>1.2862608525935786</v>
      </c>
      <c r="D218" s="10"/>
    </row>
    <row r="219" spans="1:4" x14ac:dyDescent="0.25">
      <c r="A219" s="11" t="s">
        <v>172</v>
      </c>
      <c r="B219" s="7">
        <f>E$178</f>
        <v>0.86836723048361464</v>
      </c>
      <c r="C219" s="6">
        <f>IF($B219&lt;&gt;0,Loads!B$47/$B219,IF(Loads!B$47&lt;0,-1,1))</f>
        <v>1.3296387468859681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0.95489384210246375</v>
      </c>
      <c r="C221" s="6">
        <f>IF($B221&lt;&gt;0,Loads!B$49/$B221,IF(Loads!B$49&lt;0,-1,1))</f>
        <v>1.6052238993104277</v>
      </c>
      <c r="D221" s="10"/>
    </row>
    <row r="222" spans="1:4" x14ac:dyDescent="0.25">
      <c r="A222" s="11" t="s">
        <v>174</v>
      </c>
      <c r="B222" s="7">
        <f>E$179</f>
        <v>0.90588802295175763</v>
      </c>
      <c r="C222" s="6">
        <f>IF($B222&lt;&gt;0,Loads!B$50/$B222,IF(Loads!B$50&lt;0,-1,1))</f>
        <v>1.4542993385597733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1.0744931694826394</v>
      </c>
      <c r="C224" s="6">
        <f>IF($B224&lt;&gt;0,Loads!B$52/$B224,IF(Loads!B$52&lt;0,-1,1))</f>
        <v>1.3254335235049264</v>
      </c>
      <c r="D224" s="10"/>
    </row>
    <row r="225" spans="1:4" x14ac:dyDescent="0.25">
      <c r="A225" s="11" t="s">
        <v>176</v>
      </c>
      <c r="B225" s="7">
        <f>E$181</f>
        <v>1.0515566064534936</v>
      </c>
      <c r="C225" s="6">
        <f>IF($B225&lt;&gt;0,Loads!B$53/$B225,IF(Loads!B$53&lt;0,-1,1))</f>
        <v>1.3543438925390237</v>
      </c>
      <c r="D225" s="10"/>
    </row>
    <row r="226" spans="1:4" x14ac:dyDescent="0.25">
      <c r="A226" s="11" t="s">
        <v>192</v>
      </c>
      <c r="B226" s="7">
        <f>E$182</f>
        <v>1.0932543358817095</v>
      </c>
      <c r="C226" s="6">
        <f>IF($B226&lt;&gt;0,Loads!B$54/$B226,IF(Loads!B$54&lt;0,-1,1))</f>
        <v>1.2623523544773081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0</v>
      </c>
      <c r="C228" s="6">
        <f>IF($B228&lt;&gt;0,Loads!B$56/$B228,IF(Loads!B$56&lt;0,-1,1))</f>
        <v>1</v>
      </c>
      <c r="D228" s="10"/>
    </row>
    <row r="229" spans="1:4" x14ac:dyDescent="0.25">
      <c r="A229" s="11" t="s">
        <v>179</v>
      </c>
      <c r="B229" s="7">
        <f>E$203</f>
        <v>1.116543209587612</v>
      </c>
      <c r="C229" s="6">
        <f>IF($B229&lt;&gt;0,Loads!B$57/$B229,IF(Loads!B$57&lt;0,-1,1))</f>
        <v>1.1658056064036326</v>
      </c>
      <c r="D229" s="10"/>
    </row>
    <row r="230" spans="1:4" x14ac:dyDescent="0.25">
      <c r="A230" s="11" t="s">
        <v>180</v>
      </c>
      <c r="B230" s="7">
        <f>E$204</f>
        <v>1.2356479443315351</v>
      </c>
      <c r="C230" s="6">
        <f>IF($B230&lt;&gt;0,Loads!B$58/$B230,IF(Loads!B$58&lt;0,-1,1))</f>
        <v>1.0534330101874829</v>
      </c>
      <c r="D230" s="10"/>
    </row>
    <row r="231" spans="1:4" x14ac:dyDescent="0.25">
      <c r="A231" s="11" t="s">
        <v>193</v>
      </c>
      <c r="B231" s="7">
        <f>E$205</f>
        <v>1.0562311586697359</v>
      </c>
      <c r="C231" s="6">
        <f>IF($B231&lt;&gt;0,Loads!B$59/$B231,IF(Loads!B$59&lt;0,-1,1))</f>
        <v>1.0922268308024359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1</v>
      </c>
      <c r="C247" s="29">
        <f>IF($B247,Input!B355/$B247,Input!B$348/$B$13)</f>
        <v>0.62879119434947672</v>
      </c>
      <c r="D247" s="29">
        <f>IF($B247,Input!C355/$B247,Input!C$348/$B$13)</f>
        <v>0.36482447333707807</v>
      </c>
      <c r="E247" s="29">
        <f>IF($B247,Input!D355/$B247,Input!D$348/$B$13)</f>
        <v>6.3843323134452623E-3</v>
      </c>
      <c r="F247" s="10"/>
    </row>
    <row r="248" spans="1:6" x14ac:dyDescent="0.25">
      <c r="A248" s="11" t="s">
        <v>140</v>
      </c>
      <c r="B248" s="29">
        <f>SUM(Input!$B356:$D356)</f>
        <v>1</v>
      </c>
      <c r="C248" s="29">
        <f>IF($B248,Input!B356/$B248,Input!B$348/$B$13)</f>
        <v>0.62174924523091402</v>
      </c>
      <c r="D248" s="29">
        <f>IF($B248,Input!C356/$B248,Input!C$348/$B$13)</f>
        <v>0.3027754828809584</v>
      </c>
      <c r="E248" s="29">
        <f>IF($B248,Input!D356/$B248,Input!D$348/$B$13)</f>
        <v>7.547527188812754E-2</v>
      </c>
      <c r="F248" s="10"/>
    </row>
    <row r="249" spans="1:6" x14ac:dyDescent="0.25">
      <c r="A249" s="11" t="s">
        <v>141</v>
      </c>
      <c r="B249" s="29">
        <f>SUM(Input!$B357:$D357)</f>
        <v>1</v>
      </c>
      <c r="C249" s="29">
        <f>IF($B249,Input!B357/$B249,Input!B$348/$B$13)</f>
        <v>0.62174924523091402</v>
      </c>
      <c r="D249" s="29">
        <f>IF($B249,Input!C357/$B249,Input!C$348/$B$13)</f>
        <v>0.3027754828809584</v>
      </c>
      <c r="E249" s="29">
        <f>IF($B249,Input!D357/$B249,Input!D$348/$B$13)</f>
        <v>7.547527188812754E-2</v>
      </c>
      <c r="F249" s="10"/>
    </row>
    <row r="250" spans="1:6" x14ac:dyDescent="0.25">
      <c r="A250" s="11" t="s">
        <v>142</v>
      </c>
      <c r="B250" s="29">
        <f>SUM(Input!$B358:$D358)</f>
        <v>1</v>
      </c>
      <c r="C250" s="29">
        <f>IF($B250,Input!B358/$B250,Input!B$348/$B$13)</f>
        <v>0.57235676252107026</v>
      </c>
      <c r="D250" s="29">
        <f>IF($B250,Input!C358/$B250,Input!C$348/$B$13)</f>
        <v>0.37197918727209278</v>
      </c>
      <c r="E250" s="29">
        <f>IF($B250,Input!D358/$B250,Input!D$348/$B$13)</f>
        <v>5.5664050206836936E-2</v>
      </c>
      <c r="F250" s="10"/>
    </row>
    <row r="251" spans="1:6" x14ac:dyDescent="0.25">
      <c r="A251" s="11" t="s">
        <v>143</v>
      </c>
      <c r="B251" s="29">
        <f>SUM(Input!$B359:$D359)</f>
        <v>1</v>
      </c>
      <c r="C251" s="29">
        <f>IF($B251,Input!B359/$B251,Input!B$348/$B$13)</f>
        <v>0.57235676252107026</v>
      </c>
      <c r="D251" s="29">
        <f>IF($B251,Input!C359/$B251,Input!C$348/$B$13)</f>
        <v>0.37197918727209278</v>
      </c>
      <c r="E251" s="29">
        <f>IF($B251,Input!D359/$B251,Input!D$348/$B$13)</f>
        <v>5.5664050206836936E-2</v>
      </c>
      <c r="F251" s="10"/>
    </row>
    <row r="252" spans="1:6" x14ac:dyDescent="0.25">
      <c r="A252" s="11" t="s">
        <v>148</v>
      </c>
      <c r="B252" s="29">
        <f>SUM(Input!$B360:$D360)</f>
        <v>1</v>
      </c>
      <c r="C252" s="29">
        <f>IF($B252,Input!B360/$B252,Input!B$348/$B$13)</f>
        <v>0.62174924523091402</v>
      </c>
      <c r="D252" s="29">
        <f>IF($B252,Input!C360/$B252,Input!C$348/$B$13)</f>
        <v>0.3027754828809584</v>
      </c>
      <c r="E252" s="29">
        <f>IF($B252,Input!D360/$B252,Input!D$348/$B$13)</f>
        <v>7.547527188812754E-2</v>
      </c>
      <c r="F252" s="10"/>
    </row>
    <row r="253" spans="1:6" x14ac:dyDescent="0.25">
      <c r="A253" s="11" t="s">
        <v>144</v>
      </c>
      <c r="B253" s="29">
        <f>SUM(Input!$B361:$D361)</f>
        <v>1</v>
      </c>
      <c r="C253" s="29">
        <f>IF($B253,Input!B361/$B253,Input!B$348/$B$13)</f>
        <v>0.57235676252107026</v>
      </c>
      <c r="D253" s="29">
        <f>IF($B253,Input!C361/$B253,Input!C$348/$B$13)</f>
        <v>0.37197918727209278</v>
      </c>
      <c r="E253" s="29">
        <f>IF($B253,Input!D361/$B253,Input!D$348/$B$13)</f>
        <v>5.5664050206836936E-2</v>
      </c>
      <c r="F253" s="10"/>
    </row>
    <row r="254" spans="1:6" x14ac:dyDescent="0.25">
      <c r="A254" s="11" t="s">
        <v>145</v>
      </c>
      <c r="B254" s="29">
        <f>SUM(Input!$B362:$D362)</f>
        <v>1</v>
      </c>
      <c r="C254" s="29">
        <f>IF($B254,Input!B362/$B254,Input!B$348/$B$13)</f>
        <v>0.57235676252107026</v>
      </c>
      <c r="D254" s="29">
        <f>IF($B254,Input!C362/$B254,Input!C$348/$B$13)</f>
        <v>0.37197918727209278</v>
      </c>
      <c r="E254" s="29">
        <f>IF($B254,Input!D362/$B254,Input!D$348/$B$13)</f>
        <v>5.5664050206836936E-2</v>
      </c>
      <c r="F254" s="10"/>
    </row>
    <row r="255" spans="1:6" x14ac:dyDescent="0.25">
      <c r="A255" s="11" t="s">
        <v>146</v>
      </c>
      <c r="B255" s="29">
        <f>SUM(Input!$B363:$D363)</f>
        <v>1</v>
      </c>
      <c r="C255" s="29">
        <f>IF($B255,Input!B363/$B255,Input!B$348/$B$13)</f>
        <v>0.57235676252107026</v>
      </c>
      <c r="D255" s="29">
        <f>IF($B255,Input!C363/$B255,Input!C$348/$B$13)</f>
        <v>0.37197918727209278</v>
      </c>
      <c r="E255" s="29">
        <f>IF($B255,Input!D363/$B255,Input!D$348/$B$13)</f>
        <v>5.5664050206836936E-2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0.62879119434947672</v>
      </c>
      <c r="D263" s="31">
        <f>D$247</f>
        <v>0.36482447333707807</v>
      </c>
      <c r="E263" s="31">
        <f>E$247</f>
        <v>6.3843323134452623E-3</v>
      </c>
      <c r="G263" s="31">
        <f>C$248</f>
        <v>0.62174924523091402</v>
      </c>
      <c r="H263" s="31">
        <f>D$248</f>
        <v>0.3027754828809584</v>
      </c>
      <c r="I263" s="31">
        <f>E$248</f>
        <v>7.547527188812754E-2</v>
      </c>
      <c r="K263" s="31">
        <f>C$249</f>
        <v>0.62174924523091402</v>
      </c>
      <c r="L263" s="31">
        <f>D$249</f>
        <v>0.3027754828809584</v>
      </c>
      <c r="M263" s="31">
        <f>E$249</f>
        <v>7.547527188812754E-2</v>
      </c>
      <c r="O263" s="31">
        <f>C$250</f>
        <v>0.57235676252107026</v>
      </c>
      <c r="P263" s="31">
        <f>D$250</f>
        <v>0.37197918727209278</v>
      </c>
      <c r="Q263" s="31">
        <f>E$250</f>
        <v>5.5664050206836936E-2</v>
      </c>
      <c r="S263" s="31">
        <f>C$251</f>
        <v>0.57235676252107026</v>
      </c>
      <c r="T263" s="31">
        <f>D$251</f>
        <v>0.37197918727209278</v>
      </c>
      <c r="U263" s="31">
        <f>E$251</f>
        <v>5.5664050206836936E-2</v>
      </c>
      <c r="W263" s="31">
        <f>C$252</f>
        <v>0.62174924523091402</v>
      </c>
      <c r="X263" s="31">
        <f>D$252</f>
        <v>0.3027754828809584</v>
      </c>
      <c r="Y263" s="31">
        <f>E$252</f>
        <v>7.547527188812754E-2</v>
      </c>
      <c r="AA263" s="31">
        <f>C$253</f>
        <v>0.57235676252107026</v>
      </c>
      <c r="AB263" s="31">
        <f>D$253</f>
        <v>0.37197918727209278</v>
      </c>
      <c r="AC263" s="31">
        <f>E$253</f>
        <v>5.5664050206836936E-2</v>
      </c>
      <c r="AE263" s="31">
        <f>C$254</f>
        <v>0.57235676252107026</v>
      </c>
      <c r="AF263" s="31">
        <f>D$254</f>
        <v>0.37197918727209278</v>
      </c>
      <c r="AG263" s="31">
        <f>E$254</f>
        <v>5.5664050206836936E-2</v>
      </c>
      <c r="AI263" s="31">
        <f>C$255</f>
        <v>0.57235676252107026</v>
      </c>
      <c r="AJ263" s="31">
        <f>D$255</f>
        <v>0.37197918727209278</v>
      </c>
      <c r="AK263" s="31">
        <f>E$255</f>
        <v>5.5664050206836936E-2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10.846422821698042</v>
      </c>
      <c r="D274" s="6">
        <f>IF(D$13&gt;0,$C218*D$263*24*Input!$F$58/D$13,0)</f>
        <v>1.0939423844107548</v>
      </c>
      <c r="E274" s="6">
        <f>IF(E$13&gt;0,$C218*E$263*24*Input!$F$58/E$13,0)</f>
        <v>1.6540581634958324E-2</v>
      </c>
      <c r="G274" s="6">
        <f>IF(C$13&gt;0,$C218*G$263*24*Input!$F$58/C$13,0)</f>
        <v>10.724951722364606</v>
      </c>
      <c r="H274" s="6">
        <f>IF(D$13&gt;0,$C218*H$263*24*Input!$F$58/D$13,0)</f>
        <v>0.9078857310591798</v>
      </c>
      <c r="I274" s="6">
        <f>IF(E$13&gt;0,$C218*I$263*24*Input!$F$58/E$13,0)</f>
        <v>0.19554196661366377</v>
      </c>
      <c r="K274" s="6">
        <f>IF(C$13&gt;0,$C218*K$263*24*Input!$F$58/C$13,0)</f>
        <v>10.724951722364606</v>
      </c>
      <c r="L274" s="6">
        <f>IF(D$13&gt;0,$C218*L$263*24*Input!$F$58/D$13,0)</f>
        <v>0.9078857310591798</v>
      </c>
      <c r="M274" s="6">
        <f>IF(E$13&gt;0,$C218*M$263*24*Input!$F$58/E$13,0)</f>
        <v>0.19554196661366377</v>
      </c>
      <c r="O274" s="6">
        <f>IF(C$13&gt;0,$C218*O$263*24*Input!$F$58/C$13,0)</f>
        <v>9.8729490917638021</v>
      </c>
      <c r="P274" s="6">
        <f>IF(D$13&gt;0,$C218*P$263*24*Input!$F$58/D$13,0)</f>
        <v>1.1153961118711253</v>
      </c>
      <c r="Q274" s="6">
        <f>IF(E$13&gt;0,$C218*Q$263*24*Input!$F$58/E$13,0)</f>
        <v>0.14421488753641443</v>
      </c>
      <c r="S274" s="6">
        <f>IF(C$13&gt;0,$C218*S$263*24*Input!$F$58/C$13,0)</f>
        <v>9.8729490917638021</v>
      </c>
      <c r="T274" s="6">
        <f>IF(D$13&gt;0,$C218*T$263*24*Input!$F$58/D$13,0)</f>
        <v>1.1153961118711253</v>
      </c>
      <c r="U274" s="6">
        <f>IF(E$13&gt;0,$C218*U$263*24*Input!$F$58/E$13,0)</f>
        <v>0.14421488753641443</v>
      </c>
      <c r="W274" s="6">
        <f>IF(C$13&gt;0,$C218*W$263*24*Input!$F$58/C$13,0)</f>
        <v>10.724951722364606</v>
      </c>
      <c r="X274" s="6">
        <f>IF(D$13&gt;0,$C218*X$263*24*Input!$F$58/D$13,0)</f>
        <v>0.9078857310591798</v>
      </c>
      <c r="Y274" s="6">
        <f>IF(E$13&gt;0,$C218*Y$263*24*Input!$F$58/E$13,0)</f>
        <v>0.19554196661366377</v>
      </c>
      <c r="AA274" s="6">
        <f>IF(C$13&gt;0,$C218*AA$263*24*Input!$F$58/C$13,0)</f>
        <v>9.8729490917638021</v>
      </c>
      <c r="AB274" s="6">
        <f>IF(D$13&gt;0,$C218*AB$263*24*Input!$F$58/D$13,0)</f>
        <v>1.1153961118711253</v>
      </c>
      <c r="AC274" s="6">
        <f>IF(E$13&gt;0,$C218*AC$263*24*Input!$F$58/E$13,0)</f>
        <v>0.14421488753641443</v>
      </c>
      <c r="AE274" s="6">
        <f>IF(C$13&gt;0,$C218*AE$263*24*Input!$F$58/C$13,0)</f>
        <v>9.8729490917638021</v>
      </c>
      <c r="AF274" s="6">
        <f>IF(D$13&gt;0,$C218*AF$263*24*Input!$F$58/D$13,0)</f>
        <v>1.1153961118711253</v>
      </c>
      <c r="AG274" s="6">
        <f>IF(E$13&gt;0,$C218*AG$263*24*Input!$F$58/E$13,0)</f>
        <v>0.14421488753641443</v>
      </c>
      <c r="AI274" s="6">
        <f>IF(C$13&gt;0,$C218*AI$263*24*Input!$F$58/C$13,0)</f>
        <v>9.8729490917638021</v>
      </c>
      <c r="AJ274" s="6">
        <f>IF(D$13&gt;0,$C218*AJ$263*24*Input!$F$58/D$13,0)</f>
        <v>1.1153961118711253</v>
      </c>
      <c r="AK274" s="6">
        <f>IF(E$13&gt;0,$C218*AK$263*24*Input!$F$58/E$13,0)</f>
        <v>0.14421488753641443</v>
      </c>
      <c r="AL274" s="10"/>
    </row>
    <row r="275" spans="1:38" x14ac:dyDescent="0.25">
      <c r="A275" s="11" t="s">
        <v>172</v>
      </c>
      <c r="C275" s="6">
        <f>IF(C$13&gt;0,$C219*C$263*24*Input!$F$58/C$13,0)</f>
        <v>11.212207865735948</v>
      </c>
      <c r="D275" s="6">
        <f>IF(D$13&gt;0,$C219*D$263*24*Input!$F$58/D$13,0)</f>
        <v>1.1308345257032864</v>
      </c>
      <c r="E275" s="6">
        <f>IF(E$13&gt;0,$C219*E$263*24*Input!$F$58/E$13,0)</f>
        <v>1.7098396638228555E-2</v>
      </c>
      <c r="G275" s="6">
        <f>IF(C$13&gt;0,$C219*G$263*24*Input!$F$58/C$13,0)</f>
        <v>11.086640271903873</v>
      </c>
      <c r="H275" s="6">
        <f>IF(D$13&gt;0,$C219*H$263*24*Input!$F$58/D$13,0)</f>
        <v>0.9385032929573317</v>
      </c>
      <c r="I275" s="6">
        <f>IF(E$13&gt;0,$C219*I$263*24*Input!$F$58/E$13,0)</f>
        <v>0.20213642895805548</v>
      </c>
      <c r="K275" s="6">
        <f>IF(C$13&gt;0,$C219*K$263*24*Input!$F$58/C$13,0)</f>
        <v>11.086640271903873</v>
      </c>
      <c r="L275" s="6">
        <f>IF(D$13&gt;0,$C219*L$263*24*Input!$F$58/D$13,0)</f>
        <v>0.9385032929573317</v>
      </c>
      <c r="M275" s="6">
        <f>IF(E$13&gt;0,$C219*M$263*24*Input!$F$58/E$13,0)</f>
        <v>0.20213642895805548</v>
      </c>
      <c r="O275" s="6">
        <f>IF(C$13&gt;0,$C219*O$263*24*Input!$F$58/C$13,0)</f>
        <v>10.205904682531513</v>
      </c>
      <c r="P275" s="6">
        <f>IF(D$13&gt;0,$C219*P$263*24*Input!$F$58/D$13,0)</f>
        <v>1.1530117592239375</v>
      </c>
      <c r="Q275" s="6">
        <f>IF(E$13&gt;0,$C219*Q$263*24*Input!$F$58/E$13,0)</f>
        <v>0.14907839413721749</v>
      </c>
      <c r="S275" s="6">
        <f>IF(C$13&gt;0,$C219*S$263*24*Input!$F$58/C$13,0)</f>
        <v>10.205904682531513</v>
      </c>
      <c r="T275" s="6">
        <f>IF(D$13&gt;0,$C219*T$263*24*Input!$F$58/D$13,0)</f>
        <v>1.1530117592239375</v>
      </c>
      <c r="U275" s="6">
        <f>IF(E$13&gt;0,$C219*U$263*24*Input!$F$58/E$13,0)</f>
        <v>0.14907839413721749</v>
      </c>
      <c r="W275" s="6">
        <f>IF(C$13&gt;0,$C219*W$263*24*Input!$F$58/C$13,0)</f>
        <v>11.086640271903873</v>
      </c>
      <c r="X275" s="6">
        <f>IF(D$13&gt;0,$C219*X$263*24*Input!$F$58/D$13,0)</f>
        <v>0.9385032929573317</v>
      </c>
      <c r="Y275" s="6">
        <f>IF(E$13&gt;0,$C219*Y$263*24*Input!$F$58/E$13,0)</f>
        <v>0.20213642895805548</v>
      </c>
      <c r="AA275" s="6">
        <f>IF(C$13&gt;0,$C219*AA$263*24*Input!$F$58/C$13,0)</f>
        <v>10.205904682531513</v>
      </c>
      <c r="AB275" s="6">
        <f>IF(D$13&gt;0,$C219*AB$263*24*Input!$F$58/D$13,0)</f>
        <v>1.1530117592239375</v>
      </c>
      <c r="AC275" s="6">
        <f>IF(E$13&gt;0,$C219*AC$263*24*Input!$F$58/E$13,0)</f>
        <v>0.14907839413721749</v>
      </c>
      <c r="AE275" s="6">
        <f>IF(C$13&gt;0,$C219*AE$263*24*Input!$F$58/C$13,0)</f>
        <v>10.205904682531513</v>
      </c>
      <c r="AF275" s="6">
        <f>IF(D$13&gt;0,$C219*AF$263*24*Input!$F$58/D$13,0)</f>
        <v>1.1530117592239375</v>
      </c>
      <c r="AG275" s="6">
        <f>IF(E$13&gt;0,$C219*AG$263*24*Input!$F$58/E$13,0)</f>
        <v>0.14907839413721749</v>
      </c>
      <c r="AI275" s="6">
        <f>IF(C$13&gt;0,$C219*AI$263*24*Input!$F$58/C$13,0)</f>
        <v>10.205904682531513</v>
      </c>
      <c r="AJ275" s="6">
        <f>IF(D$13&gt;0,$C219*AJ$263*24*Input!$F$58/D$13,0)</f>
        <v>1.1530117592239375</v>
      </c>
      <c r="AK275" s="6">
        <f>IF(E$13&gt;0,$C219*AK$263*24*Input!$F$58/E$13,0)</f>
        <v>0.14907839413721749</v>
      </c>
      <c r="AL275" s="10"/>
    </row>
    <row r="276" spans="1:38" x14ac:dyDescent="0.25">
      <c r="A276" s="11" t="s">
        <v>211</v>
      </c>
      <c r="C276" s="6">
        <f>IF(C$13&gt;0,$C220*C$263*24*Input!$F$58/C$13,0)</f>
        <v>8.4325219101767992</v>
      </c>
      <c r="D276" s="6">
        <f>IF(D$13&gt;0,$C220*D$263*24*Input!$F$58/D$13,0)</f>
        <v>0.85048253019981268</v>
      </c>
      <c r="E276" s="6">
        <f>IF(E$13&gt;0,$C220*E$263*24*Input!$F$58/E$13,0)</f>
        <v>1.2859430186036044E-2</v>
      </c>
      <c r="G276" s="6">
        <f>IF(C$13&gt;0,$C220*G$263*24*Input!$F$58/C$13,0)</f>
        <v>8.3380845345165628</v>
      </c>
      <c r="H276" s="6">
        <f>IF(D$13&gt;0,$C220*H$263*24*Input!$F$58/D$13,0)</f>
        <v>0.70583329130210692</v>
      </c>
      <c r="I276" s="6">
        <f>IF(E$13&gt;0,$C220*I$263*24*Input!$F$58/E$13,0)</f>
        <v>0.15202356988427249</v>
      </c>
      <c r="K276" s="6">
        <f>IF(C$13&gt;0,$C220*K$263*24*Input!$F$58/C$13,0)</f>
        <v>8.3380845345165628</v>
      </c>
      <c r="L276" s="6">
        <f>IF(D$13&gt;0,$C220*L$263*24*Input!$F$58/D$13,0)</f>
        <v>0.70583329130210692</v>
      </c>
      <c r="M276" s="6">
        <f>IF(E$13&gt;0,$C220*M$263*24*Input!$F$58/E$13,0)</f>
        <v>0.15202356988427249</v>
      </c>
      <c r="O276" s="6">
        <f>IF(C$13&gt;0,$C220*O$263*24*Input!$F$58/C$13,0)</f>
        <v>7.6756974076108113</v>
      </c>
      <c r="P276" s="6">
        <f>IF(D$13&gt;0,$C220*P$263*24*Input!$F$58/D$13,0)</f>
        <v>0.86716167223940099</v>
      </c>
      <c r="Q276" s="6">
        <f>IF(E$13&gt;0,$C220*Q$263*24*Input!$F$58/E$13,0)</f>
        <v>0.11211947191397745</v>
      </c>
      <c r="S276" s="6">
        <f>IF(C$13&gt;0,$C220*S$263*24*Input!$F$58/C$13,0)</f>
        <v>7.6756974076108113</v>
      </c>
      <c r="T276" s="6">
        <f>IF(D$13&gt;0,$C220*T$263*24*Input!$F$58/D$13,0)</f>
        <v>0.86716167223940099</v>
      </c>
      <c r="U276" s="6">
        <f>IF(E$13&gt;0,$C220*U$263*24*Input!$F$58/E$13,0)</f>
        <v>0.11211947191397745</v>
      </c>
      <c r="W276" s="6">
        <f>IF(C$13&gt;0,$C220*W$263*24*Input!$F$58/C$13,0)</f>
        <v>8.3380845345165628</v>
      </c>
      <c r="X276" s="6">
        <f>IF(D$13&gt;0,$C220*X$263*24*Input!$F$58/D$13,0)</f>
        <v>0.70583329130210692</v>
      </c>
      <c r="Y276" s="6">
        <f>IF(E$13&gt;0,$C220*Y$263*24*Input!$F$58/E$13,0)</f>
        <v>0.15202356988427249</v>
      </c>
      <c r="AA276" s="6">
        <f>IF(C$13&gt;0,$C220*AA$263*24*Input!$F$58/C$13,0)</f>
        <v>7.6756974076108113</v>
      </c>
      <c r="AB276" s="6">
        <f>IF(D$13&gt;0,$C220*AB$263*24*Input!$F$58/D$13,0)</f>
        <v>0.86716167223940099</v>
      </c>
      <c r="AC276" s="6">
        <f>IF(E$13&gt;0,$C220*AC$263*24*Input!$F$58/E$13,0)</f>
        <v>0.11211947191397745</v>
      </c>
      <c r="AE276" s="6">
        <f>IF(C$13&gt;0,$C220*AE$263*24*Input!$F$58/C$13,0)</f>
        <v>7.6756974076108113</v>
      </c>
      <c r="AF276" s="6">
        <f>IF(D$13&gt;0,$C220*AF$263*24*Input!$F$58/D$13,0)</f>
        <v>0.86716167223940099</v>
      </c>
      <c r="AG276" s="6">
        <f>IF(E$13&gt;0,$C220*AG$263*24*Input!$F$58/E$13,0)</f>
        <v>0.11211947191397745</v>
      </c>
      <c r="AI276" s="6">
        <f>IF(C$13&gt;0,$C220*AI$263*24*Input!$F$58/C$13,0)</f>
        <v>7.6756974076108113</v>
      </c>
      <c r="AJ276" s="6">
        <f>IF(D$13&gt;0,$C220*AJ$263*24*Input!$F$58/D$13,0)</f>
        <v>0.86716167223940099</v>
      </c>
      <c r="AK276" s="6">
        <f>IF(E$13&gt;0,$C220*AK$263*24*Input!$F$58/E$13,0)</f>
        <v>0.11211947191397745</v>
      </c>
      <c r="AL276" s="10"/>
    </row>
    <row r="277" spans="1:38" x14ac:dyDescent="0.25">
      <c r="A277" s="11" t="s">
        <v>173</v>
      </c>
      <c r="C277" s="6">
        <f>IF(C$13&gt;0,$C221*C$263*24*Input!$F$58/C$13,0)</f>
        <v>13.536085701674621</v>
      </c>
      <c r="D277" s="6">
        <f>IF(D$13&gt;0,$C221*D$263*24*Input!$F$58/D$13,0)</f>
        <v>1.3652148834227418</v>
      </c>
      <c r="E277" s="6">
        <f>IF(E$13&gt;0,$C221*E$263*24*Input!$F$58/E$13,0)</f>
        <v>2.0642264666138999E-2</v>
      </c>
      <c r="G277" s="6">
        <f>IF(C$13&gt;0,$C221*G$263*24*Input!$F$58/C$13,0)</f>
        <v>13.384492569276649</v>
      </c>
      <c r="H277" s="6">
        <f>IF(D$13&gt;0,$C221*H$263*24*Input!$F$58/D$13,0)</f>
        <v>1.133020468127081</v>
      </c>
      <c r="I277" s="6">
        <f>IF(E$13&gt;0,$C221*I$263*24*Input!$F$58/E$13,0)</f>
        <v>0.24403186763672319</v>
      </c>
      <c r="K277" s="6">
        <f>IF(C$13&gt;0,$C221*K$263*24*Input!$F$58/C$13,0)</f>
        <v>13.384492569276649</v>
      </c>
      <c r="L277" s="6">
        <f>IF(D$13&gt;0,$C221*L$263*24*Input!$F$58/D$13,0)</f>
        <v>1.133020468127081</v>
      </c>
      <c r="M277" s="6">
        <f>IF(E$13&gt;0,$C221*M$263*24*Input!$F$58/E$13,0)</f>
        <v>0.24403186763672319</v>
      </c>
      <c r="O277" s="6">
        <f>IF(C$13&gt;0,$C221*O$263*24*Input!$F$58/C$13,0)</f>
        <v>12.321212922571968</v>
      </c>
      <c r="P277" s="6">
        <f>IF(D$13&gt;0,$C221*P$263*24*Input!$F$58/D$13,0)</f>
        <v>1.3919886408446824</v>
      </c>
      <c r="Q277" s="6">
        <f>IF(E$13&gt;0,$C221*Q$263*24*Input!$F$58/E$13,0)</f>
        <v>0.17997685589438089</v>
      </c>
      <c r="S277" s="6">
        <f>IF(C$13&gt;0,$C221*S$263*24*Input!$F$58/C$13,0)</f>
        <v>12.321212922571968</v>
      </c>
      <c r="T277" s="6">
        <f>IF(D$13&gt;0,$C221*T$263*24*Input!$F$58/D$13,0)</f>
        <v>1.3919886408446824</v>
      </c>
      <c r="U277" s="6">
        <f>IF(E$13&gt;0,$C221*U$263*24*Input!$F$58/E$13,0)</f>
        <v>0.17997685589438089</v>
      </c>
      <c r="W277" s="6">
        <f>IF(C$13&gt;0,$C221*W$263*24*Input!$F$58/C$13,0)</f>
        <v>13.384492569276649</v>
      </c>
      <c r="X277" s="6">
        <f>IF(D$13&gt;0,$C221*X$263*24*Input!$F$58/D$13,0)</f>
        <v>1.133020468127081</v>
      </c>
      <c r="Y277" s="6">
        <f>IF(E$13&gt;0,$C221*Y$263*24*Input!$F$58/E$13,0)</f>
        <v>0.24403186763672319</v>
      </c>
      <c r="AA277" s="6">
        <f>IF(C$13&gt;0,$C221*AA$263*24*Input!$F$58/C$13,0)</f>
        <v>12.321212922571968</v>
      </c>
      <c r="AB277" s="6">
        <f>IF(D$13&gt;0,$C221*AB$263*24*Input!$F$58/D$13,0)</f>
        <v>1.3919886408446824</v>
      </c>
      <c r="AC277" s="6">
        <f>IF(E$13&gt;0,$C221*AC$263*24*Input!$F$58/E$13,0)</f>
        <v>0.17997685589438089</v>
      </c>
      <c r="AE277" s="6">
        <f>IF(C$13&gt;0,$C221*AE$263*24*Input!$F$58/C$13,0)</f>
        <v>12.321212922571968</v>
      </c>
      <c r="AF277" s="6">
        <f>IF(D$13&gt;0,$C221*AF$263*24*Input!$F$58/D$13,0)</f>
        <v>1.3919886408446824</v>
      </c>
      <c r="AG277" s="6">
        <f>IF(E$13&gt;0,$C221*AG$263*24*Input!$F$58/E$13,0)</f>
        <v>0.17997685589438089</v>
      </c>
      <c r="AI277" s="6">
        <f>IF(C$13&gt;0,$C221*AI$263*24*Input!$F$58/C$13,0)</f>
        <v>12.321212922571968</v>
      </c>
      <c r="AJ277" s="6">
        <f>IF(D$13&gt;0,$C221*AJ$263*24*Input!$F$58/D$13,0)</f>
        <v>1.3919886408446824</v>
      </c>
      <c r="AK277" s="6">
        <f>IF(E$13&gt;0,$C221*AK$263*24*Input!$F$58/E$13,0)</f>
        <v>0.17997685589438089</v>
      </c>
      <c r="AL277" s="10"/>
    </row>
    <row r="278" spans="1:38" x14ac:dyDescent="0.25">
      <c r="A278" s="11" t="s">
        <v>174</v>
      </c>
      <c r="C278" s="6">
        <f>IF(C$13&gt;0,$C222*C$263*24*Input!$F$58/C$13,0)</f>
        <v>12.263411036360916</v>
      </c>
      <c r="D278" s="6">
        <f>IF(D$13&gt;0,$C222*D$263*24*Input!$F$58/D$13,0)</f>
        <v>1.2368561811262297</v>
      </c>
      <c r="E278" s="6">
        <f>IF(E$13&gt;0,$C222*E$263*24*Input!$F$58/E$13,0)</f>
        <v>1.8701460813807799E-2</v>
      </c>
      <c r="G278" s="6">
        <f>IF(C$13&gt;0,$C222*G$263*24*Input!$F$58/C$13,0)</f>
        <v>12.126070823402912</v>
      </c>
      <c r="H278" s="6">
        <f>IF(D$13&gt;0,$C222*H$263*24*Input!$F$58/D$13,0)</f>
        <v>1.0264928886741218</v>
      </c>
      <c r="I278" s="6">
        <f>IF(E$13&gt;0,$C222*I$263*24*Input!$F$58/E$13,0)</f>
        <v>0.22108777712819294</v>
      </c>
      <c r="K278" s="6">
        <f>IF(C$13&gt;0,$C222*K$263*24*Input!$F$58/C$13,0)</f>
        <v>12.126070823402912</v>
      </c>
      <c r="L278" s="6">
        <f>IF(D$13&gt;0,$C222*L$263*24*Input!$F$58/D$13,0)</f>
        <v>1.0264928886741218</v>
      </c>
      <c r="M278" s="6">
        <f>IF(E$13&gt;0,$C222*M$263*24*Input!$F$58/E$13,0)</f>
        <v>0.22108777712819294</v>
      </c>
      <c r="O278" s="6">
        <f>IF(C$13&gt;0,$C222*O$263*24*Input!$F$58/C$13,0)</f>
        <v>11.16276166287337</v>
      </c>
      <c r="P278" s="6">
        <f>IF(D$13&gt;0,$C222*P$263*24*Input!$F$58/D$13,0)</f>
        <v>1.2611126463621476</v>
      </c>
      <c r="Q278" s="6">
        <f>IF(E$13&gt;0,$C222*Q$263*24*Input!$F$58/E$13,0)</f>
        <v>0.16305527384416846</v>
      </c>
      <c r="S278" s="6">
        <f>IF(C$13&gt;0,$C222*S$263*24*Input!$F$58/C$13,0)</f>
        <v>11.16276166287337</v>
      </c>
      <c r="T278" s="6">
        <f>IF(D$13&gt;0,$C222*T$263*24*Input!$F$58/D$13,0)</f>
        <v>1.2611126463621476</v>
      </c>
      <c r="U278" s="6">
        <f>IF(E$13&gt;0,$C222*U$263*24*Input!$F$58/E$13,0)</f>
        <v>0.16305527384416846</v>
      </c>
      <c r="W278" s="6">
        <f>IF(C$13&gt;0,$C222*W$263*24*Input!$F$58/C$13,0)</f>
        <v>12.126070823402912</v>
      </c>
      <c r="X278" s="6">
        <f>IF(D$13&gt;0,$C222*X$263*24*Input!$F$58/D$13,0)</f>
        <v>1.0264928886741218</v>
      </c>
      <c r="Y278" s="6">
        <f>IF(E$13&gt;0,$C222*Y$263*24*Input!$F$58/E$13,0)</f>
        <v>0.22108777712819294</v>
      </c>
      <c r="AA278" s="6">
        <f>IF(C$13&gt;0,$C222*AA$263*24*Input!$F$58/C$13,0)</f>
        <v>11.16276166287337</v>
      </c>
      <c r="AB278" s="6">
        <f>IF(D$13&gt;0,$C222*AB$263*24*Input!$F$58/D$13,0)</f>
        <v>1.2611126463621476</v>
      </c>
      <c r="AC278" s="6">
        <f>IF(E$13&gt;0,$C222*AC$263*24*Input!$F$58/E$13,0)</f>
        <v>0.16305527384416846</v>
      </c>
      <c r="AE278" s="6">
        <f>IF(C$13&gt;0,$C222*AE$263*24*Input!$F$58/C$13,0)</f>
        <v>11.16276166287337</v>
      </c>
      <c r="AF278" s="6">
        <f>IF(D$13&gt;0,$C222*AF$263*24*Input!$F$58/D$13,0)</f>
        <v>1.2611126463621476</v>
      </c>
      <c r="AG278" s="6">
        <f>IF(E$13&gt;0,$C222*AG$263*24*Input!$F$58/E$13,0)</f>
        <v>0.16305527384416846</v>
      </c>
      <c r="AI278" s="6">
        <f>IF(C$13&gt;0,$C222*AI$263*24*Input!$F$58/C$13,0)</f>
        <v>11.16276166287337</v>
      </c>
      <c r="AJ278" s="6">
        <f>IF(D$13&gt;0,$C222*AJ$263*24*Input!$F$58/D$13,0)</f>
        <v>1.2611126463621476</v>
      </c>
      <c r="AK278" s="6">
        <f>IF(E$13&gt;0,$C222*AK$263*24*Input!$F$58/E$13,0)</f>
        <v>0.16305527384416846</v>
      </c>
      <c r="AL278" s="10"/>
    </row>
    <row r="279" spans="1:38" x14ac:dyDescent="0.25">
      <c r="A279" s="11" t="s">
        <v>212</v>
      </c>
      <c r="C279" s="6">
        <f>IF(C$13&gt;0,$C223*C$263*24*Input!$F$58/C$13,0)</f>
        <v>8.4325219101767992</v>
      </c>
      <c r="D279" s="6">
        <f>IF(D$13&gt;0,$C223*D$263*24*Input!$F$58/D$13,0)</f>
        <v>0.85048253019981268</v>
      </c>
      <c r="E279" s="6">
        <f>IF(E$13&gt;0,$C223*E$263*24*Input!$F$58/E$13,0)</f>
        <v>1.2859430186036044E-2</v>
      </c>
      <c r="G279" s="6">
        <f>IF(C$13&gt;0,$C223*G$263*24*Input!$F$58/C$13,0)</f>
        <v>8.3380845345165628</v>
      </c>
      <c r="H279" s="6">
        <f>IF(D$13&gt;0,$C223*H$263*24*Input!$F$58/D$13,0)</f>
        <v>0.70583329130210692</v>
      </c>
      <c r="I279" s="6">
        <f>IF(E$13&gt;0,$C223*I$263*24*Input!$F$58/E$13,0)</f>
        <v>0.15202356988427249</v>
      </c>
      <c r="K279" s="6">
        <f>IF(C$13&gt;0,$C223*K$263*24*Input!$F$58/C$13,0)</f>
        <v>8.3380845345165628</v>
      </c>
      <c r="L279" s="6">
        <f>IF(D$13&gt;0,$C223*L$263*24*Input!$F$58/D$13,0)</f>
        <v>0.70583329130210692</v>
      </c>
      <c r="M279" s="6">
        <f>IF(E$13&gt;0,$C223*M$263*24*Input!$F$58/E$13,0)</f>
        <v>0.15202356988427249</v>
      </c>
      <c r="O279" s="6">
        <f>IF(C$13&gt;0,$C223*O$263*24*Input!$F$58/C$13,0)</f>
        <v>7.6756974076108113</v>
      </c>
      <c r="P279" s="6">
        <f>IF(D$13&gt;0,$C223*P$263*24*Input!$F$58/D$13,0)</f>
        <v>0.86716167223940099</v>
      </c>
      <c r="Q279" s="6">
        <f>IF(E$13&gt;0,$C223*Q$263*24*Input!$F$58/E$13,0)</f>
        <v>0.11211947191397745</v>
      </c>
      <c r="S279" s="6">
        <f>IF(C$13&gt;0,$C223*S$263*24*Input!$F$58/C$13,0)</f>
        <v>7.6756974076108113</v>
      </c>
      <c r="T279" s="6">
        <f>IF(D$13&gt;0,$C223*T$263*24*Input!$F$58/D$13,0)</f>
        <v>0.86716167223940099</v>
      </c>
      <c r="U279" s="6">
        <f>IF(E$13&gt;0,$C223*U$263*24*Input!$F$58/E$13,0)</f>
        <v>0.11211947191397745</v>
      </c>
      <c r="W279" s="6">
        <f>IF(C$13&gt;0,$C223*W$263*24*Input!$F$58/C$13,0)</f>
        <v>8.3380845345165628</v>
      </c>
      <c r="X279" s="6">
        <f>IF(D$13&gt;0,$C223*X$263*24*Input!$F$58/D$13,0)</f>
        <v>0.70583329130210692</v>
      </c>
      <c r="Y279" s="6">
        <f>IF(E$13&gt;0,$C223*Y$263*24*Input!$F$58/E$13,0)</f>
        <v>0.15202356988427249</v>
      </c>
      <c r="AA279" s="6">
        <f>IF(C$13&gt;0,$C223*AA$263*24*Input!$F$58/C$13,0)</f>
        <v>7.6756974076108113</v>
      </c>
      <c r="AB279" s="6">
        <f>IF(D$13&gt;0,$C223*AB$263*24*Input!$F$58/D$13,0)</f>
        <v>0.86716167223940099</v>
      </c>
      <c r="AC279" s="6">
        <f>IF(E$13&gt;0,$C223*AC$263*24*Input!$F$58/E$13,0)</f>
        <v>0.11211947191397745</v>
      </c>
      <c r="AE279" s="6">
        <f>IF(C$13&gt;0,$C223*AE$263*24*Input!$F$58/C$13,0)</f>
        <v>7.6756974076108113</v>
      </c>
      <c r="AF279" s="6">
        <f>IF(D$13&gt;0,$C223*AF$263*24*Input!$F$58/D$13,0)</f>
        <v>0.86716167223940099</v>
      </c>
      <c r="AG279" s="6">
        <f>IF(E$13&gt;0,$C223*AG$263*24*Input!$F$58/E$13,0)</f>
        <v>0.11211947191397745</v>
      </c>
      <c r="AI279" s="6">
        <f>IF(C$13&gt;0,$C223*AI$263*24*Input!$F$58/C$13,0)</f>
        <v>7.6756974076108113</v>
      </c>
      <c r="AJ279" s="6">
        <f>IF(D$13&gt;0,$C223*AJ$263*24*Input!$F$58/D$13,0)</f>
        <v>0.86716167223940099</v>
      </c>
      <c r="AK279" s="6">
        <f>IF(E$13&gt;0,$C223*AK$263*24*Input!$F$58/E$13,0)</f>
        <v>0.11211947191397745</v>
      </c>
      <c r="AL279" s="10"/>
    </row>
    <row r="280" spans="1:38" x14ac:dyDescent="0.25">
      <c r="A280" s="11" t="s">
        <v>175</v>
      </c>
      <c r="C280" s="6">
        <f>IF(C$13&gt;0,$C224*C$263*24*Input!$F$58/C$13,0)</f>
        <v>11.176747227438128</v>
      </c>
      <c r="D280" s="6">
        <f>IF(D$13&gt;0,$C224*D$263*24*Input!$F$58/D$13,0)</f>
        <v>1.1272580566821226</v>
      </c>
      <c r="E280" s="6">
        <f>IF(E$13&gt;0,$C224*E$263*24*Input!$F$58/E$13,0)</f>
        <v>1.7044319861743363E-2</v>
      </c>
      <c r="G280" s="6">
        <f>IF(C$13&gt;0,$C224*G$263*24*Input!$F$58/C$13,0)</f>
        <v>11.051576763866223</v>
      </c>
      <c r="H280" s="6">
        <f>IF(D$13&gt;0,$C224*H$263*24*Input!$F$58/D$13,0)</f>
        <v>0.93553510629763059</v>
      </c>
      <c r="I280" s="6">
        <f>IF(E$13&gt;0,$C224*I$263*24*Input!$F$58/E$13,0)</f>
        <v>0.2014971358875087</v>
      </c>
      <c r="K280" s="6">
        <f>IF(C$13&gt;0,$C224*K$263*24*Input!$F$58/C$13,0)</f>
        <v>11.051576763866223</v>
      </c>
      <c r="L280" s="6">
        <f>IF(D$13&gt;0,$C224*L$263*24*Input!$F$58/D$13,0)</f>
        <v>0.93553510629763059</v>
      </c>
      <c r="M280" s="6">
        <f>IF(E$13&gt;0,$C224*M$263*24*Input!$F$58/E$13,0)</f>
        <v>0.2014971358875087</v>
      </c>
      <c r="O280" s="6">
        <f>IF(C$13&gt;0,$C224*O$263*24*Input!$F$58/C$13,0)</f>
        <v>10.173626660327226</v>
      </c>
      <c r="P280" s="6">
        <f>IF(D$13&gt;0,$C224*P$263*24*Input!$F$58/D$13,0)</f>
        <v>1.1493651506846934</v>
      </c>
      <c r="Q280" s="6">
        <f>IF(E$13&gt;0,$C224*Q$263*24*Input!$F$58/E$13,0)</f>
        <v>0.14860690671245477</v>
      </c>
      <c r="S280" s="6">
        <f>IF(C$13&gt;0,$C224*S$263*24*Input!$F$58/C$13,0)</f>
        <v>10.173626660327226</v>
      </c>
      <c r="T280" s="6">
        <f>IF(D$13&gt;0,$C224*T$263*24*Input!$F$58/D$13,0)</f>
        <v>1.1493651506846934</v>
      </c>
      <c r="U280" s="6">
        <f>IF(E$13&gt;0,$C224*U$263*24*Input!$F$58/E$13,0)</f>
        <v>0.14860690671245477</v>
      </c>
      <c r="W280" s="6">
        <f>IF(C$13&gt;0,$C224*W$263*24*Input!$F$58/C$13,0)</f>
        <v>11.051576763866223</v>
      </c>
      <c r="X280" s="6">
        <f>IF(D$13&gt;0,$C224*X$263*24*Input!$F$58/D$13,0)</f>
        <v>0.93553510629763059</v>
      </c>
      <c r="Y280" s="6">
        <f>IF(E$13&gt;0,$C224*Y$263*24*Input!$F$58/E$13,0)</f>
        <v>0.2014971358875087</v>
      </c>
      <c r="AA280" s="6">
        <f>IF(C$13&gt;0,$C224*AA$263*24*Input!$F$58/C$13,0)</f>
        <v>10.173626660327226</v>
      </c>
      <c r="AB280" s="6">
        <f>IF(D$13&gt;0,$C224*AB$263*24*Input!$F$58/D$13,0)</f>
        <v>1.1493651506846934</v>
      </c>
      <c r="AC280" s="6">
        <f>IF(E$13&gt;0,$C224*AC$263*24*Input!$F$58/E$13,0)</f>
        <v>0.14860690671245477</v>
      </c>
      <c r="AE280" s="6">
        <f>IF(C$13&gt;0,$C224*AE$263*24*Input!$F$58/C$13,0)</f>
        <v>10.173626660327226</v>
      </c>
      <c r="AF280" s="6">
        <f>IF(D$13&gt;0,$C224*AF$263*24*Input!$F$58/D$13,0)</f>
        <v>1.1493651506846934</v>
      </c>
      <c r="AG280" s="6">
        <f>IF(E$13&gt;0,$C224*AG$263*24*Input!$F$58/E$13,0)</f>
        <v>0.14860690671245477</v>
      </c>
      <c r="AI280" s="6">
        <f>IF(C$13&gt;0,$C224*AI$263*24*Input!$F$58/C$13,0)</f>
        <v>10.173626660327226</v>
      </c>
      <c r="AJ280" s="6">
        <f>IF(D$13&gt;0,$C224*AJ$263*24*Input!$F$58/D$13,0)</f>
        <v>1.1493651506846934</v>
      </c>
      <c r="AK280" s="6">
        <f>IF(E$13&gt;0,$C224*AK$263*24*Input!$F$58/E$13,0)</f>
        <v>0.14860690671245477</v>
      </c>
      <c r="AL280" s="10"/>
    </row>
    <row r="281" spans="1:38" x14ac:dyDescent="0.25">
      <c r="A281" s="11" t="s">
        <v>176</v>
      </c>
      <c r="C281" s="6">
        <f>IF(C$13&gt;0,$C225*C$263*24*Input!$F$58/C$13,0)</f>
        <v>11.420534547749449</v>
      </c>
      <c r="D281" s="6">
        <f>IF(D$13&gt;0,$C225*D$263*24*Input!$F$58/D$13,0)</f>
        <v>1.1518458204872519</v>
      </c>
      <c r="E281" s="6">
        <f>IF(E$13&gt;0,$C225*E$263*24*Input!$F$58/E$13,0)</f>
        <v>1.7416090733989874E-2</v>
      </c>
      <c r="G281" s="6">
        <f>IF(C$13&gt;0,$C225*G$263*24*Input!$F$58/C$13,0)</f>
        <v>11.292633864796596</v>
      </c>
      <c r="H281" s="6">
        <f>IF(D$13&gt;0,$C225*H$263*24*Input!$F$58/D$13,0)</f>
        <v>0.95594100722572595</v>
      </c>
      <c r="I281" s="6">
        <f>IF(E$13&gt;0,$C225*I$263*24*Input!$F$58/E$13,0)</f>
        <v>0.20589219339474388</v>
      </c>
      <c r="K281" s="6">
        <f>IF(C$13&gt;0,$C225*K$263*24*Input!$F$58/C$13,0)</f>
        <v>11.292633864796596</v>
      </c>
      <c r="L281" s="6">
        <f>IF(D$13&gt;0,$C225*L$263*24*Input!$F$58/D$13,0)</f>
        <v>0.95594100722572595</v>
      </c>
      <c r="M281" s="6">
        <f>IF(E$13&gt;0,$C225*M$263*24*Input!$F$58/E$13,0)</f>
        <v>0.20589219339474388</v>
      </c>
      <c r="O281" s="6">
        <f>IF(C$13&gt;0,$C225*O$263*24*Input!$F$58/C$13,0)</f>
        <v>10.395533904975318</v>
      </c>
      <c r="P281" s="6">
        <f>IF(D$13&gt;0,$C225*P$263*24*Input!$F$58/D$13,0)</f>
        <v>1.1744351146413592</v>
      </c>
      <c r="Q281" s="6">
        <f>IF(E$13&gt;0,$C225*Q$263*24*Input!$F$58/E$13,0)</f>
        <v>0.15184832202139595</v>
      </c>
      <c r="S281" s="6">
        <f>IF(C$13&gt;0,$C225*S$263*24*Input!$F$58/C$13,0)</f>
        <v>10.395533904975318</v>
      </c>
      <c r="T281" s="6">
        <f>IF(D$13&gt;0,$C225*T$263*24*Input!$F$58/D$13,0)</f>
        <v>1.1744351146413592</v>
      </c>
      <c r="U281" s="6">
        <f>IF(E$13&gt;0,$C225*U$263*24*Input!$F$58/E$13,0)</f>
        <v>0.15184832202139595</v>
      </c>
      <c r="W281" s="6">
        <f>IF(C$13&gt;0,$C225*W$263*24*Input!$F$58/C$13,0)</f>
        <v>11.292633864796596</v>
      </c>
      <c r="X281" s="6">
        <f>IF(D$13&gt;0,$C225*X$263*24*Input!$F$58/D$13,0)</f>
        <v>0.95594100722572595</v>
      </c>
      <c r="Y281" s="6">
        <f>IF(E$13&gt;0,$C225*Y$263*24*Input!$F$58/E$13,0)</f>
        <v>0.20589219339474388</v>
      </c>
      <c r="AA281" s="6">
        <f>IF(C$13&gt;0,$C225*AA$263*24*Input!$F$58/C$13,0)</f>
        <v>10.395533904975318</v>
      </c>
      <c r="AB281" s="6">
        <f>IF(D$13&gt;0,$C225*AB$263*24*Input!$F$58/D$13,0)</f>
        <v>1.1744351146413592</v>
      </c>
      <c r="AC281" s="6">
        <f>IF(E$13&gt;0,$C225*AC$263*24*Input!$F$58/E$13,0)</f>
        <v>0.15184832202139595</v>
      </c>
      <c r="AE281" s="6">
        <f>IF(C$13&gt;0,$C225*AE$263*24*Input!$F$58/C$13,0)</f>
        <v>10.395533904975318</v>
      </c>
      <c r="AF281" s="6">
        <f>IF(D$13&gt;0,$C225*AF$263*24*Input!$F$58/D$13,0)</f>
        <v>1.1744351146413592</v>
      </c>
      <c r="AG281" s="6">
        <f>IF(E$13&gt;0,$C225*AG$263*24*Input!$F$58/E$13,0)</f>
        <v>0.15184832202139595</v>
      </c>
      <c r="AI281" s="6">
        <f>IF(C$13&gt;0,$C225*AI$263*24*Input!$F$58/C$13,0)</f>
        <v>10.395533904975318</v>
      </c>
      <c r="AJ281" s="6">
        <f>IF(D$13&gt;0,$C225*AJ$263*24*Input!$F$58/D$13,0)</f>
        <v>1.1744351146413592</v>
      </c>
      <c r="AK281" s="6">
        <f>IF(E$13&gt;0,$C225*AK$263*24*Input!$F$58/E$13,0)</f>
        <v>0.15184832202139595</v>
      </c>
      <c r="AL281" s="10"/>
    </row>
    <row r="282" spans="1:38" x14ac:dyDescent="0.25">
      <c r="A282" s="11" t="s">
        <v>192</v>
      </c>
      <c r="C282" s="6">
        <f>IF(C$13&gt;0,$C226*C$263*24*Input!$F$58/C$13,0)</f>
        <v>10.64481388749317</v>
      </c>
      <c r="D282" s="6">
        <f>IF(D$13&gt;0,$C226*D$263*24*Input!$F$58/D$13,0)</f>
        <v>1.0736086244395517</v>
      </c>
      <c r="E282" s="6">
        <f>IF(E$13&gt;0,$C226*E$263*24*Input!$F$58/E$13,0)</f>
        <v>1.6233131972579164E-2</v>
      </c>
      <c r="G282" s="6">
        <f>IF(C$13&gt;0,$C226*G$263*24*Input!$F$58/C$13,0)</f>
        <v>10.525600643977812</v>
      </c>
      <c r="H282" s="6">
        <f>IF(D$13&gt;0,$C226*H$263*24*Input!$F$58/D$13,0)</f>
        <v>0.89101031714368228</v>
      </c>
      <c r="I282" s="6">
        <f>IF(E$13&gt;0,$C226*I$263*24*Input!$F$58/E$13,0)</f>
        <v>0.19190731137945696</v>
      </c>
      <c r="K282" s="6">
        <f>IF(C$13&gt;0,$C226*K$263*24*Input!$F$58/C$13,0)</f>
        <v>10.525600643977812</v>
      </c>
      <c r="L282" s="6">
        <f>IF(D$13&gt;0,$C226*L$263*24*Input!$F$58/D$13,0)</f>
        <v>0.89101031714368228</v>
      </c>
      <c r="M282" s="6">
        <f>IF(E$13&gt;0,$C226*M$263*24*Input!$F$58/E$13,0)</f>
        <v>0.19190731137945696</v>
      </c>
      <c r="O282" s="6">
        <f>IF(C$13&gt;0,$C226*O$263*24*Input!$F$58/C$13,0)</f>
        <v>9.689434694752876</v>
      </c>
      <c r="P282" s="6">
        <f>IF(D$13&gt;0,$C226*P$263*24*Input!$F$58/D$13,0)</f>
        <v>1.0946635786638876</v>
      </c>
      <c r="Q282" s="6">
        <f>IF(E$13&gt;0,$C226*Q$263*24*Input!$F$58/E$13,0)</f>
        <v>0.14153427935336185</v>
      </c>
      <c r="S282" s="6">
        <f>IF(C$13&gt;0,$C226*S$263*24*Input!$F$58/C$13,0)</f>
        <v>9.689434694752876</v>
      </c>
      <c r="T282" s="6">
        <f>IF(D$13&gt;0,$C226*T$263*24*Input!$F$58/D$13,0)</f>
        <v>1.0946635786638876</v>
      </c>
      <c r="U282" s="6">
        <f>IF(E$13&gt;0,$C226*U$263*24*Input!$F$58/E$13,0)</f>
        <v>0.14153427935336185</v>
      </c>
      <c r="W282" s="6">
        <f>IF(C$13&gt;0,$C226*W$263*24*Input!$F$58/C$13,0)</f>
        <v>10.525600643977812</v>
      </c>
      <c r="X282" s="6">
        <f>IF(D$13&gt;0,$C226*X$263*24*Input!$F$58/D$13,0)</f>
        <v>0.89101031714368228</v>
      </c>
      <c r="Y282" s="6">
        <f>IF(E$13&gt;0,$C226*Y$263*24*Input!$F$58/E$13,0)</f>
        <v>0.19190731137945696</v>
      </c>
      <c r="AA282" s="6">
        <f>IF(C$13&gt;0,$C226*AA$263*24*Input!$F$58/C$13,0)</f>
        <v>9.689434694752876</v>
      </c>
      <c r="AB282" s="6">
        <f>IF(D$13&gt;0,$C226*AB$263*24*Input!$F$58/D$13,0)</f>
        <v>1.0946635786638876</v>
      </c>
      <c r="AC282" s="6">
        <f>IF(E$13&gt;0,$C226*AC$263*24*Input!$F$58/E$13,0)</f>
        <v>0.14153427935336185</v>
      </c>
      <c r="AE282" s="6">
        <f>IF(C$13&gt;0,$C226*AE$263*24*Input!$F$58/C$13,0)</f>
        <v>9.689434694752876</v>
      </c>
      <c r="AF282" s="6">
        <f>IF(D$13&gt;0,$C226*AF$263*24*Input!$F$58/D$13,0)</f>
        <v>1.0946635786638876</v>
      </c>
      <c r="AG282" s="6">
        <f>IF(E$13&gt;0,$C226*AG$263*24*Input!$F$58/E$13,0)</f>
        <v>0.14153427935336185</v>
      </c>
      <c r="AI282" s="6">
        <f>IF(C$13&gt;0,$C226*AI$263*24*Input!$F$58/C$13,0)</f>
        <v>9.689434694752876</v>
      </c>
      <c r="AJ282" s="6">
        <f>IF(D$13&gt;0,$C226*AJ$263*24*Input!$F$58/D$13,0)</f>
        <v>1.0946635786638876</v>
      </c>
      <c r="AK282" s="6">
        <f>IF(E$13&gt;0,$C226*AK$263*24*Input!$F$58/E$13,0)</f>
        <v>0.14153427935336185</v>
      </c>
      <c r="AL282" s="10"/>
    </row>
    <row r="283" spans="1:38" x14ac:dyDescent="0.25">
      <c r="A283" s="11" t="s">
        <v>177</v>
      </c>
      <c r="C283" s="6">
        <f>IF(C$13&gt;0,$C227*C$263*24*Input!$F$58/C$13,0)</f>
        <v>8.4325219101767992</v>
      </c>
      <c r="D283" s="6">
        <f>IF(D$13&gt;0,$C227*D$263*24*Input!$F$58/D$13,0)</f>
        <v>0.85048253019981268</v>
      </c>
      <c r="E283" s="6">
        <f>IF(E$13&gt;0,$C227*E$263*24*Input!$F$58/E$13,0)</f>
        <v>1.2859430186036044E-2</v>
      </c>
      <c r="G283" s="6">
        <f>IF(C$13&gt;0,$C227*G$263*24*Input!$F$58/C$13,0)</f>
        <v>8.3380845345165628</v>
      </c>
      <c r="H283" s="6">
        <f>IF(D$13&gt;0,$C227*H$263*24*Input!$F$58/D$13,0)</f>
        <v>0.70583329130210692</v>
      </c>
      <c r="I283" s="6">
        <f>IF(E$13&gt;0,$C227*I$263*24*Input!$F$58/E$13,0)</f>
        <v>0.15202356988427249</v>
      </c>
      <c r="K283" s="6">
        <f>IF(C$13&gt;0,$C227*K$263*24*Input!$F$58/C$13,0)</f>
        <v>8.3380845345165628</v>
      </c>
      <c r="L283" s="6">
        <f>IF(D$13&gt;0,$C227*L$263*24*Input!$F$58/D$13,0)</f>
        <v>0.70583329130210692</v>
      </c>
      <c r="M283" s="6">
        <f>IF(E$13&gt;0,$C227*M$263*24*Input!$F$58/E$13,0)</f>
        <v>0.15202356988427249</v>
      </c>
      <c r="O283" s="6">
        <f>IF(C$13&gt;0,$C227*O$263*24*Input!$F$58/C$13,0)</f>
        <v>7.6756974076108113</v>
      </c>
      <c r="P283" s="6">
        <f>IF(D$13&gt;0,$C227*P$263*24*Input!$F$58/D$13,0)</f>
        <v>0.86716167223940099</v>
      </c>
      <c r="Q283" s="6">
        <f>IF(E$13&gt;0,$C227*Q$263*24*Input!$F$58/E$13,0)</f>
        <v>0.11211947191397745</v>
      </c>
      <c r="S283" s="6">
        <f>IF(C$13&gt;0,$C227*S$263*24*Input!$F$58/C$13,0)</f>
        <v>7.6756974076108113</v>
      </c>
      <c r="T283" s="6">
        <f>IF(D$13&gt;0,$C227*T$263*24*Input!$F$58/D$13,0)</f>
        <v>0.86716167223940099</v>
      </c>
      <c r="U283" s="6">
        <f>IF(E$13&gt;0,$C227*U$263*24*Input!$F$58/E$13,0)</f>
        <v>0.11211947191397745</v>
      </c>
      <c r="W283" s="6">
        <f>IF(C$13&gt;0,$C227*W$263*24*Input!$F$58/C$13,0)</f>
        <v>8.3380845345165628</v>
      </c>
      <c r="X283" s="6">
        <f>IF(D$13&gt;0,$C227*X$263*24*Input!$F$58/D$13,0)</f>
        <v>0.70583329130210692</v>
      </c>
      <c r="Y283" s="6">
        <f>IF(E$13&gt;0,$C227*Y$263*24*Input!$F$58/E$13,0)</f>
        <v>0.15202356988427249</v>
      </c>
      <c r="AA283" s="6">
        <f>IF(C$13&gt;0,$C227*AA$263*24*Input!$F$58/C$13,0)</f>
        <v>7.6756974076108113</v>
      </c>
      <c r="AB283" s="6">
        <f>IF(D$13&gt;0,$C227*AB$263*24*Input!$F$58/D$13,0)</f>
        <v>0.86716167223940099</v>
      </c>
      <c r="AC283" s="6">
        <f>IF(E$13&gt;0,$C227*AC$263*24*Input!$F$58/E$13,0)</f>
        <v>0.11211947191397745</v>
      </c>
      <c r="AE283" s="6">
        <f>IF(C$13&gt;0,$C227*AE$263*24*Input!$F$58/C$13,0)</f>
        <v>7.6756974076108113</v>
      </c>
      <c r="AF283" s="6">
        <f>IF(D$13&gt;0,$C227*AF$263*24*Input!$F$58/D$13,0)</f>
        <v>0.86716167223940099</v>
      </c>
      <c r="AG283" s="6">
        <f>IF(E$13&gt;0,$C227*AG$263*24*Input!$F$58/E$13,0)</f>
        <v>0.11211947191397745</v>
      </c>
      <c r="AI283" s="6">
        <f>IF(C$13&gt;0,$C227*AI$263*24*Input!$F$58/C$13,0)</f>
        <v>7.6756974076108113</v>
      </c>
      <c r="AJ283" s="6">
        <f>IF(D$13&gt;0,$C227*AJ$263*24*Input!$F$58/D$13,0)</f>
        <v>0.86716167223940099</v>
      </c>
      <c r="AK283" s="6">
        <f>IF(E$13&gt;0,$C227*AK$263*24*Input!$F$58/E$13,0)</f>
        <v>0.11211947191397745</v>
      </c>
      <c r="AL283" s="10"/>
    </row>
    <row r="284" spans="1:38" x14ac:dyDescent="0.25">
      <c r="A284" s="11" t="s">
        <v>178</v>
      </c>
      <c r="C284" s="6">
        <f>IF(C$13&gt;0,$C228*C$263*24*Input!$F$58/C$13,0)</f>
        <v>8.4325219101767992</v>
      </c>
      <c r="D284" s="6">
        <f>IF(D$13&gt;0,$C228*D$263*24*Input!$F$58/D$13,0)</f>
        <v>0.85048253019981268</v>
      </c>
      <c r="E284" s="6">
        <f>IF(E$13&gt;0,$C228*E$263*24*Input!$F$58/E$13,0)</f>
        <v>1.2859430186036044E-2</v>
      </c>
      <c r="G284" s="6">
        <f>IF(C$13&gt;0,$C228*G$263*24*Input!$F$58/C$13,0)</f>
        <v>8.3380845345165628</v>
      </c>
      <c r="H284" s="6">
        <f>IF(D$13&gt;0,$C228*H$263*24*Input!$F$58/D$13,0)</f>
        <v>0.70583329130210692</v>
      </c>
      <c r="I284" s="6">
        <f>IF(E$13&gt;0,$C228*I$263*24*Input!$F$58/E$13,0)</f>
        <v>0.15202356988427249</v>
      </c>
      <c r="K284" s="6">
        <f>IF(C$13&gt;0,$C228*K$263*24*Input!$F$58/C$13,0)</f>
        <v>8.3380845345165628</v>
      </c>
      <c r="L284" s="6">
        <f>IF(D$13&gt;0,$C228*L$263*24*Input!$F$58/D$13,0)</f>
        <v>0.70583329130210692</v>
      </c>
      <c r="M284" s="6">
        <f>IF(E$13&gt;0,$C228*M$263*24*Input!$F$58/E$13,0)</f>
        <v>0.15202356988427249</v>
      </c>
      <c r="O284" s="6">
        <f>IF(C$13&gt;0,$C228*O$263*24*Input!$F$58/C$13,0)</f>
        <v>7.6756974076108113</v>
      </c>
      <c r="P284" s="6">
        <f>IF(D$13&gt;0,$C228*P$263*24*Input!$F$58/D$13,0)</f>
        <v>0.86716167223940099</v>
      </c>
      <c r="Q284" s="6">
        <f>IF(E$13&gt;0,$C228*Q$263*24*Input!$F$58/E$13,0)</f>
        <v>0.11211947191397745</v>
      </c>
      <c r="S284" s="6">
        <f>IF(C$13&gt;0,$C228*S$263*24*Input!$F$58/C$13,0)</f>
        <v>7.6756974076108113</v>
      </c>
      <c r="T284" s="6">
        <f>IF(D$13&gt;0,$C228*T$263*24*Input!$F$58/D$13,0)</f>
        <v>0.86716167223940099</v>
      </c>
      <c r="U284" s="6">
        <f>IF(E$13&gt;0,$C228*U$263*24*Input!$F$58/E$13,0)</f>
        <v>0.11211947191397745</v>
      </c>
      <c r="W284" s="6">
        <f>IF(C$13&gt;0,$C228*W$263*24*Input!$F$58/C$13,0)</f>
        <v>8.3380845345165628</v>
      </c>
      <c r="X284" s="6">
        <f>IF(D$13&gt;0,$C228*X$263*24*Input!$F$58/D$13,0)</f>
        <v>0.70583329130210692</v>
      </c>
      <c r="Y284" s="6">
        <f>IF(E$13&gt;0,$C228*Y$263*24*Input!$F$58/E$13,0)</f>
        <v>0.15202356988427249</v>
      </c>
      <c r="AA284" s="6">
        <f>IF(C$13&gt;0,$C228*AA$263*24*Input!$F$58/C$13,0)</f>
        <v>7.6756974076108113</v>
      </c>
      <c r="AB284" s="6">
        <f>IF(D$13&gt;0,$C228*AB$263*24*Input!$F$58/D$13,0)</f>
        <v>0.86716167223940099</v>
      </c>
      <c r="AC284" s="6">
        <f>IF(E$13&gt;0,$C228*AC$263*24*Input!$F$58/E$13,0)</f>
        <v>0.11211947191397745</v>
      </c>
      <c r="AE284" s="6">
        <f>IF(C$13&gt;0,$C228*AE$263*24*Input!$F$58/C$13,0)</f>
        <v>7.6756974076108113</v>
      </c>
      <c r="AF284" s="6">
        <f>IF(D$13&gt;0,$C228*AF$263*24*Input!$F$58/D$13,0)</f>
        <v>0.86716167223940099</v>
      </c>
      <c r="AG284" s="6">
        <f>IF(E$13&gt;0,$C228*AG$263*24*Input!$F$58/E$13,0)</f>
        <v>0.11211947191397745</v>
      </c>
      <c r="AI284" s="6">
        <f>IF(C$13&gt;0,$C228*AI$263*24*Input!$F$58/C$13,0)</f>
        <v>7.6756974076108113</v>
      </c>
      <c r="AJ284" s="6">
        <f>IF(D$13&gt;0,$C228*AJ$263*24*Input!$F$58/D$13,0)</f>
        <v>0.86716167223940099</v>
      </c>
      <c r="AK284" s="6">
        <f>IF(E$13&gt;0,$C228*AK$263*24*Input!$F$58/E$13,0)</f>
        <v>0.11211947191397745</v>
      </c>
      <c r="AL284" s="10"/>
    </row>
    <row r="285" spans="1:38" x14ac:dyDescent="0.25">
      <c r="A285" s="11" t="s">
        <v>179</v>
      </c>
      <c r="C285" s="6">
        <f>IF(C$13&gt;0,$C229*C$263*24*Input!$F$58/C$13,0)</f>
        <v>9.8306813190055813</v>
      </c>
      <c r="D285" s="6">
        <f>IF(D$13&gt;0,$C229*D$263*24*Input!$F$58/D$13,0)</f>
        <v>0.99149730185528839</v>
      </c>
      <c r="E285" s="6">
        <f>IF(E$13&gt;0,$C229*E$263*24*Input!$F$58/E$13,0)</f>
        <v>1.499159580603693E-2</v>
      </c>
      <c r="G285" s="6">
        <f>IF(C$13&gt;0,$C229*G$263*24*Input!$F$58/C$13,0)</f>
        <v>9.7205856970068343</v>
      </c>
      <c r="H285" s="6">
        <f>IF(D$13&gt;0,$C229*H$263*24*Input!$F$58/D$13,0)</f>
        <v>0.82286440818632456</v>
      </c>
      <c r="I285" s="6">
        <f>IF(E$13&gt;0,$C229*I$263*24*Input!$F$58/E$13,0)</f>
        <v>0.17722993007657931</v>
      </c>
      <c r="K285" s="6">
        <f>IF(C$13&gt;0,$C229*K$263*24*Input!$F$58/C$13,0)</f>
        <v>9.7205856970068343</v>
      </c>
      <c r="L285" s="6">
        <f>IF(D$13&gt;0,$C229*L$263*24*Input!$F$58/D$13,0)</f>
        <v>0.82286440818632456</v>
      </c>
      <c r="M285" s="6">
        <f>IF(E$13&gt;0,$C229*M$263*24*Input!$F$58/E$13,0)</f>
        <v>0.17722993007657931</v>
      </c>
      <c r="O285" s="6">
        <f>IF(C$13&gt;0,$C229*O$263*24*Input!$F$58/C$13,0)</f>
        <v>8.9483710708505111</v>
      </c>
      <c r="P285" s="6">
        <f>IF(D$13&gt;0,$C229*P$263*24*Input!$F$58/D$13,0)</f>
        <v>1.0109419391550429</v>
      </c>
      <c r="Q285" s="6">
        <f>IF(E$13&gt;0,$C229*Q$263*24*Input!$F$58/E$13,0)</f>
        <v>0.13070950894432953</v>
      </c>
      <c r="S285" s="6">
        <f>IF(C$13&gt;0,$C229*S$263*24*Input!$F$58/C$13,0)</f>
        <v>8.9483710708505111</v>
      </c>
      <c r="T285" s="6">
        <f>IF(D$13&gt;0,$C229*T$263*24*Input!$F$58/D$13,0)</f>
        <v>1.0109419391550429</v>
      </c>
      <c r="U285" s="6">
        <f>IF(E$13&gt;0,$C229*U$263*24*Input!$F$58/E$13,0)</f>
        <v>0.13070950894432953</v>
      </c>
      <c r="W285" s="6">
        <f>IF(C$13&gt;0,$C229*W$263*24*Input!$F$58/C$13,0)</f>
        <v>9.7205856970068343</v>
      </c>
      <c r="X285" s="6">
        <f>IF(D$13&gt;0,$C229*X$263*24*Input!$F$58/D$13,0)</f>
        <v>0.82286440818632456</v>
      </c>
      <c r="Y285" s="6">
        <f>IF(E$13&gt;0,$C229*Y$263*24*Input!$F$58/E$13,0)</f>
        <v>0.17722993007657931</v>
      </c>
      <c r="AA285" s="6">
        <f>IF(C$13&gt;0,$C229*AA$263*24*Input!$F$58/C$13,0)</f>
        <v>8.9483710708505111</v>
      </c>
      <c r="AB285" s="6">
        <f>IF(D$13&gt;0,$C229*AB$263*24*Input!$F$58/D$13,0)</f>
        <v>1.0109419391550429</v>
      </c>
      <c r="AC285" s="6">
        <f>IF(E$13&gt;0,$C229*AC$263*24*Input!$F$58/E$13,0)</f>
        <v>0.13070950894432953</v>
      </c>
      <c r="AE285" s="6">
        <f>IF(C$13&gt;0,$C229*AE$263*24*Input!$F$58/C$13,0)</f>
        <v>8.9483710708505111</v>
      </c>
      <c r="AF285" s="6">
        <f>IF(D$13&gt;0,$C229*AF$263*24*Input!$F$58/D$13,0)</f>
        <v>1.0109419391550429</v>
      </c>
      <c r="AG285" s="6">
        <f>IF(E$13&gt;0,$C229*AG$263*24*Input!$F$58/E$13,0)</f>
        <v>0.13070950894432953</v>
      </c>
      <c r="AI285" s="6">
        <f>IF(C$13&gt;0,$C229*AI$263*24*Input!$F$58/C$13,0)</f>
        <v>8.9483710708505111</v>
      </c>
      <c r="AJ285" s="6">
        <f>IF(D$13&gt;0,$C229*AJ$263*24*Input!$F$58/D$13,0)</f>
        <v>1.0109419391550429</v>
      </c>
      <c r="AK285" s="6">
        <f>IF(E$13&gt;0,$C229*AK$263*24*Input!$F$58/E$13,0)</f>
        <v>0.13070950894432953</v>
      </c>
      <c r="AL285" s="10"/>
    </row>
    <row r="286" spans="1:38" x14ac:dyDescent="0.25">
      <c r="A286" s="11" t="s">
        <v>180</v>
      </c>
      <c r="C286" s="6">
        <f>IF(C$13&gt;0,$C230*C$263*24*Input!$F$58/C$13,0)</f>
        <v>8.8830969393094499</v>
      </c>
      <c r="D286" s="6">
        <f>IF(D$13&gt;0,$C230*D$263*24*Input!$F$58/D$13,0)</f>
        <v>0.89592637190025537</v>
      </c>
      <c r="E286" s="6">
        <f>IF(E$13&gt;0,$C230*E$263*24*Input!$F$58/E$13,0)</f>
        <v>1.3546548250171734E-2</v>
      </c>
      <c r="G286" s="6">
        <f>IF(C$13&gt;0,$C230*G$263*24*Input!$F$58/C$13,0)</f>
        <v>8.7836134903934795</v>
      </c>
      <c r="H286" s="6">
        <f>IF(D$13&gt;0,$C230*H$263*24*Input!$F$58/D$13,0)</f>
        <v>0.74354808874691691</v>
      </c>
      <c r="I286" s="6">
        <f>IF(E$13&gt;0,$C230*I$263*24*Input!$F$58/E$13,0)</f>
        <v>0.16014664684263635</v>
      </c>
      <c r="K286" s="6">
        <f>IF(C$13&gt;0,$C230*K$263*24*Input!$F$58/C$13,0)</f>
        <v>8.7836134903934795</v>
      </c>
      <c r="L286" s="6">
        <f>IF(D$13&gt;0,$C230*L$263*24*Input!$F$58/D$13,0)</f>
        <v>0.74354808874691691</v>
      </c>
      <c r="M286" s="6">
        <f>IF(E$13&gt;0,$C230*M$263*24*Input!$F$58/E$13,0)</f>
        <v>0.16014664684263635</v>
      </c>
      <c r="O286" s="6">
        <f>IF(C$13&gt;0,$C230*O$263*24*Input!$F$58/C$13,0)</f>
        <v>8.085833025387716</v>
      </c>
      <c r="P286" s="6">
        <f>IF(D$13&gt;0,$C230*P$263*24*Input!$F$58/D$13,0)</f>
        <v>0.91349673070636361</v>
      </c>
      <c r="Q286" s="6">
        <f>IF(E$13&gt;0,$C230*Q$263*24*Input!$F$58/E$13,0)</f>
        <v>0.11811035279897221</v>
      </c>
      <c r="S286" s="6">
        <f>IF(C$13&gt;0,$C230*S$263*24*Input!$F$58/C$13,0)</f>
        <v>8.085833025387716</v>
      </c>
      <c r="T286" s="6">
        <f>IF(D$13&gt;0,$C230*T$263*24*Input!$F$58/D$13,0)</f>
        <v>0.91349673070636361</v>
      </c>
      <c r="U286" s="6">
        <f>IF(E$13&gt;0,$C230*U$263*24*Input!$F$58/E$13,0)</f>
        <v>0.11811035279897221</v>
      </c>
      <c r="W286" s="6">
        <f>IF(C$13&gt;0,$C230*W$263*24*Input!$F$58/C$13,0)</f>
        <v>8.7836134903934795</v>
      </c>
      <c r="X286" s="6">
        <f>IF(D$13&gt;0,$C230*X$263*24*Input!$F$58/D$13,0)</f>
        <v>0.74354808874691691</v>
      </c>
      <c r="Y286" s="6">
        <f>IF(E$13&gt;0,$C230*Y$263*24*Input!$F$58/E$13,0)</f>
        <v>0.16014664684263635</v>
      </c>
      <c r="AA286" s="6">
        <f>IF(C$13&gt;0,$C230*AA$263*24*Input!$F$58/C$13,0)</f>
        <v>8.085833025387716</v>
      </c>
      <c r="AB286" s="6">
        <f>IF(D$13&gt;0,$C230*AB$263*24*Input!$F$58/D$13,0)</f>
        <v>0.91349673070636361</v>
      </c>
      <c r="AC286" s="6">
        <f>IF(E$13&gt;0,$C230*AC$263*24*Input!$F$58/E$13,0)</f>
        <v>0.11811035279897221</v>
      </c>
      <c r="AE286" s="6">
        <f>IF(C$13&gt;0,$C230*AE$263*24*Input!$F$58/C$13,0)</f>
        <v>8.085833025387716</v>
      </c>
      <c r="AF286" s="6">
        <f>IF(D$13&gt;0,$C230*AF$263*24*Input!$F$58/D$13,0)</f>
        <v>0.91349673070636361</v>
      </c>
      <c r="AG286" s="6">
        <f>IF(E$13&gt;0,$C230*AG$263*24*Input!$F$58/E$13,0)</f>
        <v>0.11811035279897221</v>
      </c>
      <c r="AI286" s="6">
        <f>IF(C$13&gt;0,$C230*AI$263*24*Input!$F$58/C$13,0)</f>
        <v>8.085833025387716</v>
      </c>
      <c r="AJ286" s="6">
        <f>IF(D$13&gt;0,$C230*AJ$263*24*Input!$F$58/D$13,0)</f>
        <v>0.91349673070636361</v>
      </c>
      <c r="AK286" s="6">
        <f>IF(E$13&gt;0,$C230*AK$263*24*Input!$F$58/E$13,0)</f>
        <v>0.11811035279897221</v>
      </c>
      <c r="AL286" s="10"/>
    </row>
    <row r="287" spans="1:38" x14ac:dyDescent="0.25">
      <c r="A287" s="11" t="s">
        <v>193</v>
      </c>
      <c r="C287" s="6">
        <f>IF(C$13&gt;0,$C231*C$263*24*Input!$F$58/C$13,0)</f>
        <v>9.2102266816245084</v>
      </c>
      <c r="D287" s="6">
        <f>IF(D$13&gt;0,$C231*D$263*24*Input!$F$58/D$13,0)</f>
        <v>0.92891983861297811</v>
      </c>
      <c r="E287" s="6">
        <f>IF(E$13&gt;0,$C231*E$263*24*Input!$F$58/E$13,0)</f>
        <v>1.4045414678019324E-2</v>
      </c>
      <c r="G287" s="6">
        <f>IF(C$13&gt;0,$C231*G$263*24*Input!$F$58/C$13,0)</f>
        <v>9.1070796460978301</v>
      </c>
      <c r="H287" s="6">
        <f>IF(D$13&gt;0,$C231*H$263*24*Input!$F$58/D$13,0)</f>
        <v>0.77093005883375265</v>
      </c>
      <c r="I287" s="6">
        <f>IF(E$13&gt;0,$C231*I$263*24*Input!$F$58/E$13,0)</f>
        <v>0.16604422194197158</v>
      </c>
      <c r="K287" s="6">
        <f>IF(C$13&gt;0,$C231*K$263*24*Input!$F$58/C$13,0)</f>
        <v>9.1070796460978301</v>
      </c>
      <c r="L287" s="6">
        <f>IF(D$13&gt;0,$C231*L$263*24*Input!$F$58/D$13,0)</f>
        <v>0.77093005883375265</v>
      </c>
      <c r="M287" s="6">
        <f>IF(E$13&gt;0,$C231*M$263*24*Input!$F$58/E$13,0)</f>
        <v>0.16604422194197158</v>
      </c>
      <c r="O287" s="6">
        <f>IF(C$13&gt;0,$C231*O$263*24*Input!$F$58/C$13,0)</f>
        <v>8.3836026537132291</v>
      </c>
      <c r="P287" s="6">
        <f>IF(D$13&gt;0,$C231*P$263*24*Input!$F$58/D$13,0)</f>
        <v>0.94713724506338159</v>
      </c>
      <c r="Q287" s="6">
        <f>IF(E$13&gt;0,$C231*Q$263*24*Input!$F$58/E$13,0)</f>
        <v>0.12245989547984631</v>
      </c>
      <c r="S287" s="6">
        <f>IF(C$13&gt;0,$C231*S$263*24*Input!$F$58/C$13,0)</f>
        <v>8.3836026537132291</v>
      </c>
      <c r="T287" s="6">
        <f>IF(D$13&gt;0,$C231*T$263*24*Input!$F$58/D$13,0)</f>
        <v>0.94713724506338159</v>
      </c>
      <c r="U287" s="6">
        <f>IF(E$13&gt;0,$C231*U$263*24*Input!$F$58/E$13,0)</f>
        <v>0.12245989547984631</v>
      </c>
      <c r="W287" s="6">
        <f>IF(C$13&gt;0,$C231*W$263*24*Input!$F$58/C$13,0)</f>
        <v>9.1070796460978301</v>
      </c>
      <c r="X287" s="6">
        <f>IF(D$13&gt;0,$C231*X$263*24*Input!$F$58/D$13,0)</f>
        <v>0.77093005883375265</v>
      </c>
      <c r="Y287" s="6">
        <f>IF(E$13&gt;0,$C231*Y$263*24*Input!$F$58/E$13,0)</f>
        <v>0.16604422194197158</v>
      </c>
      <c r="AA287" s="6">
        <f>IF(C$13&gt;0,$C231*AA$263*24*Input!$F$58/C$13,0)</f>
        <v>8.3836026537132291</v>
      </c>
      <c r="AB287" s="6">
        <f>IF(D$13&gt;0,$C231*AB$263*24*Input!$F$58/D$13,0)</f>
        <v>0.94713724506338159</v>
      </c>
      <c r="AC287" s="6">
        <f>IF(E$13&gt;0,$C231*AC$263*24*Input!$F$58/E$13,0)</f>
        <v>0.12245989547984631</v>
      </c>
      <c r="AE287" s="6">
        <f>IF(C$13&gt;0,$C231*AE$263*24*Input!$F$58/C$13,0)</f>
        <v>8.3836026537132291</v>
      </c>
      <c r="AF287" s="6">
        <f>IF(D$13&gt;0,$C231*AF$263*24*Input!$F$58/D$13,0)</f>
        <v>0.94713724506338159</v>
      </c>
      <c r="AG287" s="6">
        <f>IF(E$13&gt;0,$C231*AG$263*24*Input!$F$58/E$13,0)</f>
        <v>0.12245989547984631</v>
      </c>
      <c r="AI287" s="6">
        <f>IF(C$13&gt;0,$C231*AI$263*24*Input!$F$58/C$13,0)</f>
        <v>8.3836026537132291</v>
      </c>
      <c r="AJ287" s="6">
        <f>IF(D$13&gt;0,$C231*AJ$263*24*Input!$F$58/D$13,0)</f>
        <v>0.94713724506338159</v>
      </c>
      <c r="AK287" s="6">
        <f>IF(E$13&gt;0,$C231*AK$263*24*Input!$F$58/E$13,0)</f>
        <v>0.12245989547984631</v>
      </c>
      <c r="AL287" s="10"/>
    </row>
    <row r="288" spans="1:38" x14ac:dyDescent="0.25">
      <c r="A288" s="11" t="s">
        <v>184</v>
      </c>
      <c r="C288" s="6">
        <f>IF(C$13&gt;0,$C232*C$263*24*Input!$F$58/C$13,0)</f>
        <v>-8.4325219101767992</v>
      </c>
      <c r="D288" s="6">
        <f>IF(D$13&gt;0,$C232*D$263*24*Input!$F$58/D$13,0)</f>
        <v>-0.85048253019981268</v>
      </c>
      <c r="E288" s="6">
        <f>IF(E$13&gt;0,$C232*E$263*24*Input!$F$58/E$13,0)</f>
        <v>-1.2859430186036044E-2</v>
      </c>
      <c r="G288" s="6">
        <f>IF(C$13&gt;0,$C232*G$263*24*Input!$F$58/C$13,0)</f>
        <v>-8.3380845345165628</v>
      </c>
      <c r="H288" s="6">
        <f>IF(D$13&gt;0,$C232*H$263*24*Input!$F$58/D$13,0)</f>
        <v>-0.70583329130210692</v>
      </c>
      <c r="I288" s="6">
        <f>IF(E$13&gt;0,$C232*I$263*24*Input!$F$58/E$13,0)</f>
        <v>-0.15202356988427249</v>
      </c>
      <c r="K288" s="6">
        <f>IF(C$13&gt;0,$C232*K$263*24*Input!$F$58/C$13,0)</f>
        <v>-8.3380845345165628</v>
      </c>
      <c r="L288" s="6">
        <f>IF(D$13&gt;0,$C232*L$263*24*Input!$F$58/D$13,0)</f>
        <v>-0.70583329130210692</v>
      </c>
      <c r="M288" s="6">
        <f>IF(E$13&gt;0,$C232*M$263*24*Input!$F$58/E$13,0)</f>
        <v>-0.15202356988427249</v>
      </c>
      <c r="O288" s="6">
        <f>IF(C$13&gt;0,$C232*O$263*24*Input!$F$58/C$13,0)</f>
        <v>-7.6756974076108113</v>
      </c>
      <c r="P288" s="6">
        <f>IF(D$13&gt;0,$C232*P$263*24*Input!$F$58/D$13,0)</f>
        <v>-0.86716167223940099</v>
      </c>
      <c r="Q288" s="6">
        <f>IF(E$13&gt;0,$C232*Q$263*24*Input!$F$58/E$13,0)</f>
        <v>-0.11211947191397745</v>
      </c>
      <c r="S288" s="6">
        <f>IF(C$13&gt;0,$C232*S$263*24*Input!$F$58/C$13,0)</f>
        <v>-7.6756974076108113</v>
      </c>
      <c r="T288" s="6">
        <f>IF(D$13&gt;0,$C232*T$263*24*Input!$F$58/D$13,0)</f>
        <v>-0.86716167223940099</v>
      </c>
      <c r="U288" s="6">
        <f>IF(E$13&gt;0,$C232*U$263*24*Input!$F$58/E$13,0)</f>
        <v>-0.11211947191397745</v>
      </c>
      <c r="W288" s="6">
        <f>IF(C$13&gt;0,$C232*W$263*24*Input!$F$58/C$13,0)</f>
        <v>-8.3380845345165628</v>
      </c>
      <c r="X288" s="6">
        <f>IF(D$13&gt;0,$C232*X$263*24*Input!$F$58/D$13,0)</f>
        <v>-0.70583329130210692</v>
      </c>
      <c r="Y288" s="6">
        <f>IF(E$13&gt;0,$C232*Y$263*24*Input!$F$58/E$13,0)</f>
        <v>-0.15202356988427249</v>
      </c>
      <c r="AA288" s="6">
        <f>IF(C$13&gt;0,$C232*AA$263*24*Input!$F$58/C$13,0)</f>
        <v>-7.6756974076108113</v>
      </c>
      <c r="AB288" s="6">
        <f>IF(D$13&gt;0,$C232*AB$263*24*Input!$F$58/D$13,0)</f>
        <v>-0.86716167223940099</v>
      </c>
      <c r="AC288" s="6">
        <f>IF(E$13&gt;0,$C232*AC$263*24*Input!$F$58/E$13,0)</f>
        <v>-0.11211947191397745</v>
      </c>
      <c r="AE288" s="6">
        <f>IF(C$13&gt;0,$C232*AE$263*24*Input!$F$58/C$13,0)</f>
        <v>-7.6756974076108113</v>
      </c>
      <c r="AF288" s="6">
        <f>IF(D$13&gt;0,$C232*AF$263*24*Input!$F$58/D$13,0)</f>
        <v>-0.86716167223940099</v>
      </c>
      <c r="AG288" s="6">
        <f>IF(E$13&gt;0,$C232*AG$263*24*Input!$F$58/E$13,0)</f>
        <v>-0.11211947191397745</v>
      </c>
      <c r="AI288" s="6">
        <f>IF(C$13&gt;0,$C232*AI$263*24*Input!$F$58/C$13,0)</f>
        <v>-7.6756974076108113</v>
      </c>
      <c r="AJ288" s="6">
        <f>IF(D$13&gt;0,$C232*AJ$263*24*Input!$F$58/D$13,0)</f>
        <v>-0.86716167223940099</v>
      </c>
      <c r="AK288" s="6">
        <f>IF(E$13&gt;0,$C232*AK$263*24*Input!$F$58/E$13,0)</f>
        <v>-0.11211947191397745</v>
      </c>
      <c r="AL288" s="10"/>
    </row>
    <row r="289" spans="1:38" x14ac:dyDescent="0.25">
      <c r="A289" s="11" t="s">
        <v>186</v>
      </c>
      <c r="C289" s="6">
        <f>IF(C$13&gt;0,$C233*C$263*24*Input!$F$58/C$13,0)</f>
        <v>-8.4325219101767992</v>
      </c>
      <c r="D289" s="6">
        <f>IF(D$13&gt;0,$C233*D$263*24*Input!$F$58/D$13,0)</f>
        <v>-0.85048253019981268</v>
      </c>
      <c r="E289" s="6">
        <f>IF(E$13&gt;0,$C233*E$263*24*Input!$F$58/E$13,0)</f>
        <v>-1.2859430186036044E-2</v>
      </c>
      <c r="G289" s="6">
        <f>IF(C$13&gt;0,$C233*G$263*24*Input!$F$58/C$13,0)</f>
        <v>-8.3380845345165628</v>
      </c>
      <c r="H289" s="6">
        <f>IF(D$13&gt;0,$C233*H$263*24*Input!$F$58/D$13,0)</f>
        <v>-0.70583329130210692</v>
      </c>
      <c r="I289" s="6">
        <f>IF(E$13&gt;0,$C233*I$263*24*Input!$F$58/E$13,0)</f>
        <v>-0.15202356988427249</v>
      </c>
      <c r="K289" s="6">
        <f>IF(C$13&gt;0,$C233*K$263*24*Input!$F$58/C$13,0)</f>
        <v>-8.3380845345165628</v>
      </c>
      <c r="L289" s="6">
        <f>IF(D$13&gt;0,$C233*L$263*24*Input!$F$58/D$13,0)</f>
        <v>-0.70583329130210692</v>
      </c>
      <c r="M289" s="6">
        <f>IF(E$13&gt;0,$C233*M$263*24*Input!$F$58/E$13,0)</f>
        <v>-0.15202356988427249</v>
      </c>
      <c r="O289" s="6">
        <f>IF(C$13&gt;0,$C233*O$263*24*Input!$F$58/C$13,0)</f>
        <v>-7.6756974076108113</v>
      </c>
      <c r="P289" s="6">
        <f>IF(D$13&gt;0,$C233*P$263*24*Input!$F$58/D$13,0)</f>
        <v>-0.86716167223940099</v>
      </c>
      <c r="Q289" s="6">
        <f>IF(E$13&gt;0,$C233*Q$263*24*Input!$F$58/E$13,0)</f>
        <v>-0.11211947191397745</v>
      </c>
      <c r="S289" s="6">
        <f>IF(C$13&gt;0,$C233*S$263*24*Input!$F$58/C$13,0)</f>
        <v>-7.6756974076108113</v>
      </c>
      <c r="T289" s="6">
        <f>IF(D$13&gt;0,$C233*T$263*24*Input!$F$58/D$13,0)</f>
        <v>-0.86716167223940099</v>
      </c>
      <c r="U289" s="6">
        <f>IF(E$13&gt;0,$C233*U$263*24*Input!$F$58/E$13,0)</f>
        <v>-0.11211947191397745</v>
      </c>
      <c r="W289" s="6">
        <f>IF(C$13&gt;0,$C233*W$263*24*Input!$F$58/C$13,0)</f>
        <v>-8.3380845345165628</v>
      </c>
      <c r="X289" s="6">
        <f>IF(D$13&gt;0,$C233*X$263*24*Input!$F$58/D$13,0)</f>
        <v>-0.70583329130210692</v>
      </c>
      <c r="Y289" s="6">
        <f>IF(E$13&gt;0,$C233*Y$263*24*Input!$F$58/E$13,0)</f>
        <v>-0.15202356988427249</v>
      </c>
      <c r="AA289" s="6">
        <f>IF(C$13&gt;0,$C233*AA$263*24*Input!$F$58/C$13,0)</f>
        <v>-7.6756974076108113</v>
      </c>
      <c r="AB289" s="6">
        <f>IF(D$13&gt;0,$C233*AB$263*24*Input!$F$58/D$13,0)</f>
        <v>-0.86716167223940099</v>
      </c>
      <c r="AC289" s="6">
        <f>IF(E$13&gt;0,$C233*AC$263*24*Input!$F$58/E$13,0)</f>
        <v>-0.11211947191397745</v>
      </c>
      <c r="AE289" s="6">
        <f>IF(C$13&gt;0,$C233*AE$263*24*Input!$F$58/C$13,0)</f>
        <v>-7.6756974076108113</v>
      </c>
      <c r="AF289" s="6">
        <f>IF(D$13&gt;0,$C233*AF$263*24*Input!$F$58/D$13,0)</f>
        <v>-0.86716167223940099</v>
      </c>
      <c r="AG289" s="6">
        <f>IF(E$13&gt;0,$C233*AG$263*24*Input!$F$58/E$13,0)</f>
        <v>-0.11211947191397745</v>
      </c>
      <c r="AI289" s="6">
        <f>IF(C$13&gt;0,$C233*AI$263*24*Input!$F$58/C$13,0)</f>
        <v>-7.6756974076108113</v>
      </c>
      <c r="AJ289" s="6">
        <f>IF(D$13&gt;0,$C233*AJ$263*24*Input!$F$58/D$13,0)</f>
        <v>-0.86716167223940099</v>
      </c>
      <c r="AK289" s="6">
        <f>IF(E$13&gt;0,$C233*AK$263*24*Input!$F$58/E$13,0)</f>
        <v>-0.11211947191397745</v>
      </c>
      <c r="AL289" s="10"/>
    </row>
    <row r="290" spans="1:38" x14ac:dyDescent="0.25">
      <c r="A290" s="11" t="s">
        <v>195</v>
      </c>
      <c r="C290" s="6">
        <f>IF(C$13&gt;0,$C234*C$263*24*Input!$F$58/C$13,0)</f>
        <v>-8.4325219101767992</v>
      </c>
      <c r="D290" s="6">
        <f>IF(D$13&gt;0,$C234*D$263*24*Input!$F$58/D$13,0)</f>
        <v>-0.85048253019981268</v>
      </c>
      <c r="E290" s="6">
        <f>IF(E$13&gt;0,$C234*E$263*24*Input!$F$58/E$13,0)</f>
        <v>-1.2859430186036044E-2</v>
      </c>
      <c r="G290" s="6">
        <f>IF(C$13&gt;0,$C234*G$263*24*Input!$F$58/C$13,0)</f>
        <v>-8.3380845345165628</v>
      </c>
      <c r="H290" s="6">
        <f>IF(D$13&gt;0,$C234*H$263*24*Input!$F$58/D$13,0)</f>
        <v>-0.70583329130210692</v>
      </c>
      <c r="I290" s="6">
        <f>IF(E$13&gt;0,$C234*I$263*24*Input!$F$58/E$13,0)</f>
        <v>-0.15202356988427249</v>
      </c>
      <c r="K290" s="6">
        <f>IF(C$13&gt;0,$C234*K$263*24*Input!$F$58/C$13,0)</f>
        <v>-8.3380845345165628</v>
      </c>
      <c r="L290" s="6">
        <f>IF(D$13&gt;0,$C234*L$263*24*Input!$F$58/D$13,0)</f>
        <v>-0.70583329130210692</v>
      </c>
      <c r="M290" s="6">
        <f>IF(E$13&gt;0,$C234*M$263*24*Input!$F$58/E$13,0)</f>
        <v>-0.15202356988427249</v>
      </c>
      <c r="O290" s="6">
        <f>IF(C$13&gt;0,$C234*O$263*24*Input!$F$58/C$13,0)</f>
        <v>-7.6756974076108113</v>
      </c>
      <c r="P290" s="6">
        <f>IF(D$13&gt;0,$C234*P$263*24*Input!$F$58/D$13,0)</f>
        <v>-0.86716167223940099</v>
      </c>
      <c r="Q290" s="6">
        <f>IF(E$13&gt;0,$C234*Q$263*24*Input!$F$58/E$13,0)</f>
        <v>-0.11211947191397745</v>
      </c>
      <c r="S290" s="6">
        <f>IF(C$13&gt;0,$C234*S$263*24*Input!$F$58/C$13,0)</f>
        <v>-7.6756974076108113</v>
      </c>
      <c r="T290" s="6">
        <f>IF(D$13&gt;0,$C234*T$263*24*Input!$F$58/D$13,0)</f>
        <v>-0.86716167223940099</v>
      </c>
      <c r="U290" s="6">
        <f>IF(E$13&gt;0,$C234*U$263*24*Input!$F$58/E$13,0)</f>
        <v>-0.11211947191397745</v>
      </c>
      <c r="W290" s="6">
        <f>IF(C$13&gt;0,$C234*W$263*24*Input!$F$58/C$13,0)</f>
        <v>-8.3380845345165628</v>
      </c>
      <c r="X290" s="6">
        <f>IF(D$13&gt;0,$C234*X$263*24*Input!$F$58/D$13,0)</f>
        <v>-0.70583329130210692</v>
      </c>
      <c r="Y290" s="6">
        <f>IF(E$13&gt;0,$C234*Y$263*24*Input!$F$58/E$13,0)</f>
        <v>-0.15202356988427249</v>
      </c>
      <c r="AA290" s="6">
        <f>IF(C$13&gt;0,$C234*AA$263*24*Input!$F$58/C$13,0)</f>
        <v>-7.6756974076108113</v>
      </c>
      <c r="AB290" s="6">
        <f>IF(D$13&gt;0,$C234*AB$263*24*Input!$F$58/D$13,0)</f>
        <v>-0.86716167223940099</v>
      </c>
      <c r="AC290" s="6">
        <f>IF(E$13&gt;0,$C234*AC$263*24*Input!$F$58/E$13,0)</f>
        <v>-0.11211947191397745</v>
      </c>
      <c r="AE290" s="6">
        <f>IF(C$13&gt;0,$C234*AE$263*24*Input!$F$58/C$13,0)</f>
        <v>-7.6756974076108113</v>
      </c>
      <c r="AF290" s="6">
        <f>IF(D$13&gt;0,$C234*AF$263*24*Input!$F$58/D$13,0)</f>
        <v>-0.86716167223940099</v>
      </c>
      <c r="AG290" s="6">
        <f>IF(E$13&gt;0,$C234*AG$263*24*Input!$F$58/E$13,0)</f>
        <v>-0.11211947191397745</v>
      </c>
      <c r="AI290" s="6">
        <f>IF(C$13&gt;0,$C234*AI$263*24*Input!$F$58/C$13,0)</f>
        <v>-7.6756974076108113</v>
      </c>
      <c r="AJ290" s="6">
        <f>IF(D$13&gt;0,$C234*AJ$263*24*Input!$F$58/D$13,0)</f>
        <v>-0.86716167223940099</v>
      </c>
      <c r="AK290" s="6">
        <f>IF(E$13&gt;0,$C234*AK$263*24*Input!$F$58/E$13,0)</f>
        <v>-0.11211947191397745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8.4325219101767992</v>
      </c>
      <c r="D298" s="7">
        <f>D$283</f>
        <v>0.85048253019981268</v>
      </c>
      <c r="E298" s="7">
        <f>E$283</f>
        <v>1.2859430186036044E-2</v>
      </c>
      <c r="G298" s="7">
        <f>G$283</f>
        <v>8.3380845345165628</v>
      </c>
      <c r="H298" s="7">
        <f>H$283</f>
        <v>0.70583329130210692</v>
      </c>
      <c r="I298" s="7">
        <f>I$283</f>
        <v>0.15202356988427249</v>
      </c>
      <c r="K298" s="7">
        <f>K$283</f>
        <v>8.3380845345165628</v>
      </c>
      <c r="L298" s="7">
        <f>L$283</f>
        <v>0.70583329130210692</v>
      </c>
      <c r="M298" s="7">
        <f>M$283</f>
        <v>0.15202356988427249</v>
      </c>
      <c r="O298" s="7">
        <f>O$283</f>
        <v>7.6756974076108113</v>
      </c>
      <c r="P298" s="7">
        <f>P$283</f>
        <v>0.86716167223940099</v>
      </c>
      <c r="Q298" s="7">
        <f>Q$283</f>
        <v>0.11211947191397745</v>
      </c>
      <c r="S298" s="7">
        <f>S$283</f>
        <v>7.6756974076108113</v>
      </c>
      <c r="T298" s="7">
        <f>T$283</f>
        <v>0.86716167223940099</v>
      </c>
      <c r="U298" s="7">
        <f>U$283</f>
        <v>0.11211947191397745</v>
      </c>
      <c r="W298" s="7">
        <f>W$283</f>
        <v>8.3380845345165628</v>
      </c>
      <c r="X298" s="7">
        <f>X$283</f>
        <v>0.70583329130210692</v>
      </c>
      <c r="Y298" s="7">
        <f>Y$283</f>
        <v>0.15202356988427249</v>
      </c>
      <c r="AA298" s="7">
        <f>AA$283</f>
        <v>7.6756974076108113</v>
      </c>
      <c r="AB298" s="7">
        <f>AB$283</f>
        <v>0.86716167223940099</v>
      </c>
      <c r="AC298" s="7">
        <f>AC$283</f>
        <v>0.11211947191397745</v>
      </c>
      <c r="AE298" s="7">
        <f>AE$283</f>
        <v>7.6756974076108113</v>
      </c>
      <c r="AF298" s="7">
        <f>AF$283</f>
        <v>0.86716167223940099</v>
      </c>
      <c r="AG298" s="7">
        <f>AG$283</f>
        <v>0.11211947191397745</v>
      </c>
      <c r="AI298" s="7">
        <f>AI$283</f>
        <v>7.6756974076108113</v>
      </c>
      <c r="AJ298" s="7">
        <f>AJ$283</f>
        <v>0.86716167223940099</v>
      </c>
      <c r="AK298" s="7">
        <f>AK$283</f>
        <v>0.11211947191397745</v>
      </c>
      <c r="AL298" s="10"/>
    </row>
    <row r="299" spans="1:38" x14ac:dyDescent="0.25">
      <c r="A299" s="11" t="s">
        <v>178</v>
      </c>
      <c r="C299" s="7">
        <f>C$284</f>
        <v>8.4325219101767992</v>
      </c>
      <c r="D299" s="7">
        <f>D$284</f>
        <v>0.85048253019981268</v>
      </c>
      <c r="E299" s="7">
        <f>E$284</f>
        <v>1.2859430186036044E-2</v>
      </c>
      <c r="G299" s="7">
        <f>G$284</f>
        <v>8.3380845345165628</v>
      </c>
      <c r="H299" s="7">
        <f>H$284</f>
        <v>0.70583329130210692</v>
      </c>
      <c r="I299" s="7">
        <f>I$284</f>
        <v>0.15202356988427249</v>
      </c>
      <c r="K299" s="7">
        <f>K$284</f>
        <v>8.3380845345165628</v>
      </c>
      <c r="L299" s="7">
        <f>L$284</f>
        <v>0.70583329130210692</v>
      </c>
      <c r="M299" s="7">
        <f>M$284</f>
        <v>0.15202356988427249</v>
      </c>
      <c r="O299" s="7">
        <f>O$284</f>
        <v>7.6756974076108113</v>
      </c>
      <c r="P299" s="7">
        <f>P$284</f>
        <v>0.86716167223940099</v>
      </c>
      <c r="Q299" s="7">
        <f>Q$284</f>
        <v>0.11211947191397745</v>
      </c>
      <c r="S299" s="7">
        <f>S$284</f>
        <v>7.6756974076108113</v>
      </c>
      <c r="T299" s="7">
        <f>T$284</f>
        <v>0.86716167223940099</v>
      </c>
      <c r="U299" s="7">
        <f>U$284</f>
        <v>0.11211947191397745</v>
      </c>
      <c r="W299" s="7">
        <f>W$284</f>
        <v>8.3380845345165628</v>
      </c>
      <c r="X299" s="7">
        <f>X$284</f>
        <v>0.70583329130210692</v>
      </c>
      <c r="Y299" s="7">
        <f>Y$284</f>
        <v>0.15202356988427249</v>
      </c>
      <c r="AA299" s="7">
        <f>AA$284</f>
        <v>7.6756974076108113</v>
      </c>
      <c r="AB299" s="7">
        <f>AB$284</f>
        <v>0.86716167223940099</v>
      </c>
      <c r="AC299" s="7">
        <f>AC$284</f>
        <v>0.11211947191397745</v>
      </c>
      <c r="AE299" s="7">
        <f>AE$284</f>
        <v>7.6756974076108113</v>
      </c>
      <c r="AF299" s="7">
        <f>AF$284</f>
        <v>0.86716167223940099</v>
      </c>
      <c r="AG299" s="7">
        <f>AG$284</f>
        <v>0.11211947191397745</v>
      </c>
      <c r="AI299" s="7">
        <f>AI$284</f>
        <v>7.6756974076108113</v>
      </c>
      <c r="AJ299" s="7">
        <f>AJ$284</f>
        <v>0.86716167223940099</v>
      </c>
      <c r="AK299" s="7">
        <f>AK$284</f>
        <v>0.11211947191397745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3613.1440975729997</v>
      </c>
      <c r="C307" s="10"/>
    </row>
    <row r="308" spans="1:5" x14ac:dyDescent="0.25">
      <c r="A308" s="11" t="s">
        <v>212</v>
      </c>
      <c r="B308" s="17">
        <f>B$124</f>
        <v>2262.2093594051807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2.8375924531958633E-7</v>
      </c>
      <c r="C316" s="29">
        <f>C$45</f>
        <v>0.16926612955281603</v>
      </c>
      <c r="D316" s="29">
        <f>D$45</f>
        <v>0.83073358668793862</v>
      </c>
      <c r="E316" s="10"/>
    </row>
    <row r="317" spans="1:5" x14ac:dyDescent="0.25">
      <c r="A317" s="11" t="s">
        <v>212</v>
      </c>
      <c r="B317" s="29">
        <f>B$48</f>
        <v>8.9699691483682511E-5</v>
      </c>
      <c r="C317" s="29">
        <f>C$48</f>
        <v>0.17771579837582266</v>
      </c>
      <c r="D317" s="29">
        <f>D$48</f>
        <v>0.82219450193269372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360428.16525546124</v>
      </c>
      <c r="C325" s="10"/>
    </row>
    <row r="326" spans="1:5" x14ac:dyDescent="0.25">
      <c r="A326" s="11" t="s">
        <v>174</v>
      </c>
      <c r="B326" s="17">
        <f>B$123</f>
        <v>299972.47315486672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0.11298330820969384</v>
      </c>
      <c r="C334" s="29">
        <f>C$43</f>
        <v>0.50223801835264836</v>
      </c>
      <c r="D334" s="29">
        <f>D$43</f>
        <v>0.38477867343765787</v>
      </c>
      <c r="E334" s="10"/>
    </row>
    <row r="335" spans="1:5" x14ac:dyDescent="0.25">
      <c r="A335" s="11" t="s">
        <v>173</v>
      </c>
      <c r="B335" s="29">
        <f>B$46</f>
        <v>7.120394655932534E-2</v>
      </c>
      <c r="C335" s="29">
        <f>C$46</f>
        <v>0.58452126520102887</v>
      </c>
      <c r="D335" s="29">
        <f>D$46</f>
        <v>0.34427478823964586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3248330.6199235553</v>
      </c>
      <c r="C343" s="10"/>
    </row>
    <row r="344" spans="1:5" x14ac:dyDescent="0.25">
      <c r="A344" s="11" t="s">
        <v>173</v>
      </c>
      <c r="B344" s="17">
        <f>B$122</f>
        <v>824218.88200266846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6.4751882509877914E-2</v>
      </c>
      <c r="C352" s="29">
        <f>C$178</f>
        <v>0.29854717938721892</v>
      </c>
      <c r="D352" s="29">
        <f>D$178</f>
        <v>0.6367009381029034</v>
      </c>
      <c r="E352" s="10"/>
    </row>
    <row r="353" spans="1:5" x14ac:dyDescent="0.25">
      <c r="A353" s="11" t="s">
        <v>174</v>
      </c>
      <c r="B353" s="29">
        <f>B$179</f>
        <v>6.7549710272472821E-2</v>
      </c>
      <c r="C353" s="29">
        <f>C$179</f>
        <v>0.47053770138699064</v>
      </c>
      <c r="D353" s="29">
        <f>D$179</f>
        <v>0.46191258834053656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0.1080579603859104</v>
      </c>
      <c r="C366" s="29">
        <f t="shared" si="0"/>
        <v>0.48158151004087174</v>
      </c>
      <c r="D366" s="29">
        <f t="shared" si="0"/>
        <v>0.41036052957321789</v>
      </c>
      <c r="E366" s="10"/>
    </row>
    <row r="367" spans="1:5" x14ac:dyDescent="0.25">
      <c r="A367" s="11" t="s">
        <v>178</v>
      </c>
      <c r="B367" s="29">
        <f t="shared" si="0"/>
        <v>7.0088014530782353E-2</v>
      </c>
      <c r="C367" s="29">
        <f t="shared" si="0"/>
        <v>0.553350685448042</v>
      </c>
      <c r="D367" s="29">
        <f t="shared" si="0"/>
        <v>0.37656130002117599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1.3260547822613646</v>
      </c>
      <c r="C376" s="6">
        <f>SUMPRODUCT($G298:$I298,$B366:$D366)</f>
        <v>1.303297143232871</v>
      </c>
      <c r="D376" s="6">
        <f>SUMPRODUCT($K298:$M298,$B366:$D366)</f>
        <v>1.303297143232871</v>
      </c>
      <c r="E376" s="6">
        <f>SUMPRODUCT($O298:$Q298,$B366:$D366)</f>
        <v>1.2930386398425515</v>
      </c>
      <c r="F376" s="6">
        <f>SUMPRODUCT($S298:$U298,$B366:$D366)</f>
        <v>1.2930386398425515</v>
      </c>
      <c r="G376" s="6">
        <f>SUMPRODUCT($W298:$Y298,$B366:$D366)</f>
        <v>1.303297143232871</v>
      </c>
      <c r="H376" s="6">
        <f>SUMPRODUCT($AA298:$AC298,$B366:$D366)</f>
        <v>1.2930386398425515</v>
      </c>
      <c r="I376" s="6">
        <f>SUMPRODUCT($AE298:$AG298,$B366:$D366)</f>
        <v>1.2930386398425515</v>
      </c>
      <c r="J376" s="6">
        <f>SUMPRODUCT($AI298:$AK298,$B366:$D366)</f>
        <v>1.2930386398425515</v>
      </c>
      <c r="K376" s="10"/>
    </row>
    <row r="377" spans="1:37" x14ac:dyDescent="0.25">
      <c r="A377" s="11" t="s">
        <v>178</v>
      </c>
      <c r="B377" s="6">
        <f>SUMPRODUCT($C299:$E299,$B367:$D367)</f>
        <v>1.0664761729676488</v>
      </c>
      <c r="C377" s="6">
        <f>SUMPRODUCT($G299:$I299,$B367:$D367)</f>
        <v>1.0322193186776385</v>
      </c>
      <c r="D377" s="6">
        <f>SUMPRODUCT($K299:$M299,$B367:$D367)</f>
        <v>1.0322193186776385</v>
      </c>
      <c r="E377" s="6">
        <f>SUMPRODUCT($O299:$Q299,$B367:$D367)</f>
        <v>1.0600387512680729</v>
      </c>
      <c r="F377" s="6">
        <f>SUMPRODUCT($S299:$U299,$B367:$D367)</f>
        <v>1.0600387512680729</v>
      </c>
      <c r="G377" s="6">
        <f>SUMPRODUCT($W299:$Y299,$B367:$D367)</f>
        <v>1.0322193186776385</v>
      </c>
      <c r="H377" s="6">
        <f>SUMPRODUCT($AA299:$AC299,$B367:$D367)</f>
        <v>1.0600387512680729</v>
      </c>
      <c r="I377" s="6">
        <f>SUMPRODUCT($AE299:$AG299,$B367:$D367)</f>
        <v>1.0600387512680729</v>
      </c>
      <c r="J377" s="6">
        <f>SUMPRODUCT($AI299:$AK299,$B367:$D367)</f>
        <v>1.0600387512680729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8.4325219101767992</v>
      </c>
      <c r="D385" s="7">
        <f>D$276</f>
        <v>0.85048253019981268</v>
      </c>
      <c r="E385" s="7">
        <f>E$276</f>
        <v>1.2859430186036044E-2</v>
      </c>
      <c r="G385" s="7">
        <f>G$276</f>
        <v>8.3380845345165628</v>
      </c>
      <c r="H385" s="7">
        <f>H$276</f>
        <v>0.70583329130210692</v>
      </c>
      <c r="I385" s="7">
        <f>I$276</f>
        <v>0.15202356988427249</v>
      </c>
      <c r="K385" s="7">
        <f>K$276</f>
        <v>8.3380845345165628</v>
      </c>
      <c r="L385" s="7">
        <f>L$276</f>
        <v>0.70583329130210692</v>
      </c>
      <c r="M385" s="7">
        <f>M$276</f>
        <v>0.15202356988427249</v>
      </c>
      <c r="O385" s="7">
        <f>O$276</f>
        <v>7.6756974076108113</v>
      </c>
      <c r="P385" s="7">
        <f>P$276</f>
        <v>0.86716167223940099</v>
      </c>
      <c r="Q385" s="7">
        <f>Q$276</f>
        <v>0.11211947191397745</v>
      </c>
      <c r="S385" s="7">
        <f>S$276</f>
        <v>7.6756974076108113</v>
      </c>
      <c r="T385" s="7">
        <f>T$276</f>
        <v>0.86716167223940099</v>
      </c>
      <c r="U385" s="7">
        <f>U$276</f>
        <v>0.11211947191397745</v>
      </c>
      <c r="W385" s="7">
        <f>W$276</f>
        <v>8.3380845345165628</v>
      </c>
      <c r="X385" s="7">
        <f>X$276</f>
        <v>0.70583329130210692</v>
      </c>
      <c r="Y385" s="7">
        <f>Y$276</f>
        <v>0.15202356988427249</v>
      </c>
      <c r="AA385" s="7">
        <f>AA$276</f>
        <v>7.6756974076108113</v>
      </c>
      <c r="AB385" s="7">
        <f>AB$276</f>
        <v>0.86716167223940099</v>
      </c>
      <c r="AC385" s="7">
        <f>AC$276</f>
        <v>0.11211947191397745</v>
      </c>
      <c r="AE385" s="7">
        <f>AE$276</f>
        <v>7.6756974076108113</v>
      </c>
      <c r="AF385" s="7">
        <f>AF$276</f>
        <v>0.86716167223940099</v>
      </c>
      <c r="AG385" s="7">
        <f>AG$276</f>
        <v>0.11211947191397745</v>
      </c>
      <c r="AI385" s="7">
        <f>AI$276</f>
        <v>7.6756974076108113</v>
      </c>
      <c r="AJ385" s="7">
        <f>AJ$276</f>
        <v>0.86716167223940099</v>
      </c>
      <c r="AK385" s="7">
        <f>AK$276</f>
        <v>0.11211947191397745</v>
      </c>
      <c r="AL385" s="10"/>
    </row>
    <row r="386" spans="1:38" x14ac:dyDescent="0.25">
      <c r="A386" s="11" t="s">
        <v>212</v>
      </c>
      <c r="C386" s="7">
        <f>C$279</f>
        <v>8.4325219101767992</v>
      </c>
      <c r="D386" s="7">
        <f>D$279</f>
        <v>0.85048253019981268</v>
      </c>
      <c r="E386" s="7">
        <f>E$279</f>
        <v>1.2859430186036044E-2</v>
      </c>
      <c r="G386" s="7">
        <f>G$279</f>
        <v>8.3380845345165628</v>
      </c>
      <c r="H386" s="7">
        <f>H$279</f>
        <v>0.70583329130210692</v>
      </c>
      <c r="I386" s="7">
        <f>I$279</f>
        <v>0.15202356988427249</v>
      </c>
      <c r="K386" s="7">
        <f>K$279</f>
        <v>8.3380845345165628</v>
      </c>
      <c r="L386" s="7">
        <f>L$279</f>
        <v>0.70583329130210692</v>
      </c>
      <c r="M386" s="7">
        <f>M$279</f>
        <v>0.15202356988427249</v>
      </c>
      <c r="O386" s="7">
        <f>O$279</f>
        <v>7.6756974076108113</v>
      </c>
      <c r="P386" s="7">
        <f>P$279</f>
        <v>0.86716167223940099</v>
      </c>
      <c r="Q386" s="7">
        <f>Q$279</f>
        <v>0.11211947191397745</v>
      </c>
      <c r="S386" s="7">
        <f>S$279</f>
        <v>7.6756974076108113</v>
      </c>
      <c r="T386" s="7">
        <f>T$279</f>
        <v>0.86716167223940099</v>
      </c>
      <c r="U386" s="7">
        <f>U$279</f>
        <v>0.11211947191397745</v>
      </c>
      <c r="W386" s="7">
        <f>W$279</f>
        <v>8.3380845345165628</v>
      </c>
      <c r="X386" s="7">
        <f>X$279</f>
        <v>0.70583329130210692</v>
      </c>
      <c r="Y386" s="7">
        <f>Y$279</f>
        <v>0.15202356988427249</v>
      </c>
      <c r="AA386" s="7">
        <f>AA$279</f>
        <v>7.6756974076108113</v>
      </c>
      <c r="AB386" s="7">
        <f>AB$279</f>
        <v>0.86716167223940099</v>
      </c>
      <c r="AC386" s="7">
        <f>AC$279</f>
        <v>0.11211947191397745</v>
      </c>
      <c r="AE386" s="7">
        <f>AE$279</f>
        <v>7.6756974076108113</v>
      </c>
      <c r="AF386" s="7">
        <f>AF$279</f>
        <v>0.86716167223940099</v>
      </c>
      <c r="AG386" s="7">
        <f>AG$279</f>
        <v>0.11211947191397745</v>
      </c>
      <c r="AI386" s="7">
        <f>AI$279</f>
        <v>7.6756974076108113</v>
      </c>
      <c r="AJ386" s="7">
        <f>AJ$279</f>
        <v>0.86716167223940099</v>
      </c>
      <c r="AK386" s="7">
        <f>AK$279</f>
        <v>0.11211947191397745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0.15464303950647051</v>
      </c>
      <c r="C395" s="6">
        <f>SUMPRODUCT($G385:$I385,$B316:$D316)</f>
        <v>0.24576712080787408</v>
      </c>
      <c r="D395" s="6">
        <f>SUMPRODUCT($K385:$M385,$B316:$D316)</f>
        <v>0.24576712080787408</v>
      </c>
      <c r="E395" s="6">
        <f>SUMPRODUCT($O385:$Q385,$B316:$D316)</f>
        <v>0.23992468904727082</v>
      </c>
      <c r="F395" s="6">
        <f>SUMPRODUCT($S385:$U385,$B316:$D316)</f>
        <v>0.23992468904727082</v>
      </c>
      <c r="G395" s="6">
        <f>SUMPRODUCT($W385:$Y385,$B316:$D316)</f>
        <v>0.24576712080787408</v>
      </c>
      <c r="H395" s="6">
        <f>SUMPRODUCT($AA385:$AC385,$B316:$D316)</f>
        <v>0.23992468904727082</v>
      </c>
      <c r="I395" s="6">
        <f>SUMPRODUCT($AE385:$AG385,$B316:$D316)</f>
        <v>0.23992468904727082</v>
      </c>
      <c r="J395" s="6">
        <f>SUMPRODUCT($AI385:$AK385,$B316:$D316)</f>
        <v>0.23992468904727082</v>
      </c>
      <c r="K395" s="10"/>
    </row>
    <row r="396" spans="1:38" x14ac:dyDescent="0.25">
      <c r="A396" s="11" t="s">
        <v>212</v>
      </c>
      <c r="B396" s="6">
        <f>SUMPRODUCT($C386:$E386,$B317:$D317)</f>
        <v>0.1624735292698678</v>
      </c>
      <c r="C396" s="6">
        <f>SUMPRODUCT($G386:$I386,$B317:$D317)</f>
        <v>0.25117859381732904</v>
      </c>
      <c r="D396" s="6">
        <f>SUMPRODUCT($K386:$M386,$B317:$D317)</f>
        <v>0.25117859381732904</v>
      </c>
      <c r="E396" s="6">
        <f>SUMPRODUCT($O386:$Q386,$B317:$D317)</f>
        <v>0.24698084995959274</v>
      </c>
      <c r="F396" s="6">
        <f>SUMPRODUCT($S386:$U386,$B317:$D317)</f>
        <v>0.24698084995959274</v>
      </c>
      <c r="G396" s="6">
        <f>SUMPRODUCT($W386:$Y386,$B317:$D317)</f>
        <v>0.25117859381732904</v>
      </c>
      <c r="H396" s="6">
        <f>SUMPRODUCT($AA386:$AC386,$B317:$D317)</f>
        <v>0.24698084995959274</v>
      </c>
      <c r="I396" s="6">
        <f>SUMPRODUCT($AE386:$AG386,$B317:$D317)</f>
        <v>0.24698084995959274</v>
      </c>
      <c r="J396" s="6">
        <f>SUMPRODUCT($AI386:$AK386,$B317:$D317)</f>
        <v>0.24698084995959274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1.9489215874029309</v>
      </c>
      <c r="C404" s="10"/>
    </row>
    <row r="405" spans="1:38" x14ac:dyDescent="0.25">
      <c r="A405" s="11" t="s">
        <v>173</v>
      </c>
      <c r="B405" s="7">
        <f>Loads!B$49</f>
        <v>1.5328184166472327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11.212207865735948</v>
      </c>
      <c r="D413" s="7">
        <f>D$275</f>
        <v>1.1308345257032864</v>
      </c>
      <c r="E413" s="7">
        <f>E$275</f>
        <v>1.7098396638228555E-2</v>
      </c>
      <c r="G413" s="7">
        <f>G$275</f>
        <v>11.086640271903873</v>
      </c>
      <c r="H413" s="7">
        <f>H$275</f>
        <v>0.9385032929573317</v>
      </c>
      <c r="I413" s="7">
        <f>I$275</f>
        <v>0.20213642895805548</v>
      </c>
      <c r="K413" s="7">
        <f>K$275</f>
        <v>11.086640271903873</v>
      </c>
      <c r="L413" s="7">
        <f>L$275</f>
        <v>0.9385032929573317</v>
      </c>
      <c r="M413" s="7">
        <f>M$275</f>
        <v>0.20213642895805548</v>
      </c>
      <c r="O413" s="7">
        <f>O$275</f>
        <v>10.205904682531513</v>
      </c>
      <c r="P413" s="7">
        <f>P$275</f>
        <v>1.1530117592239375</v>
      </c>
      <c r="Q413" s="7">
        <f>Q$275</f>
        <v>0.14907839413721749</v>
      </c>
      <c r="S413" s="7">
        <f>S$275</f>
        <v>10.205904682531513</v>
      </c>
      <c r="T413" s="7">
        <f>T$275</f>
        <v>1.1530117592239375</v>
      </c>
      <c r="U413" s="7">
        <f>U$275</f>
        <v>0.14907839413721749</v>
      </c>
      <c r="W413" s="7">
        <f>W$275</f>
        <v>11.086640271903873</v>
      </c>
      <c r="X413" s="7">
        <f>X$275</f>
        <v>0.9385032929573317</v>
      </c>
      <c r="Y413" s="7">
        <f>Y$275</f>
        <v>0.20213642895805548</v>
      </c>
      <c r="AA413" s="7">
        <f>AA$275</f>
        <v>10.205904682531513</v>
      </c>
      <c r="AB413" s="7">
        <f>AB$275</f>
        <v>1.1530117592239375</v>
      </c>
      <c r="AC413" s="7">
        <f>AC$275</f>
        <v>0.14907839413721749</v>
      </c>
      <c r="AE413" s="7">
        <f>AE$275</f>
        <v>10.205904682531513</v>
      </c>
      <c r="AF413" s="7">
        <f>AF$275</f>
        <v>1.1530117592239375</v>
      </c>
      <c r="AG413" s="7">
        <f>AG$275</f>
        <v>0.14907839413721749</v>
      </c>
      <c r="AI413" s="7">
        <f>AI$275</f>
        <v>10.205904682531513</v>
      </c>
      <c r="AJ413" s="7">
        <f>AJ$275</f>
        <v>1.1530117592239375</v>
      </c>
      <c r="AK413" s="7">
        <f>AK$275</f>
        <v>0.14907839413721749</v>
      </c>
      <c r="AL413" s="10"/>
    </row>
    <row r="414" spans="1:38" x14ac:dyDescent="0.25">
      <c r="A414" s="11" t="s">
        <v>174</v>
      </c>
      <c r="C414" s="7">
        <f>C$278</f>
        <v>12.263411036360916</v>
      </c>
      <c r="D414" s="7">
        <f>D$278</f>
        <v>1.2368561811262297</v>
      </c>
      <c r="E414" s="7">
        <f>E$278</f>
        <v>1.8701460813807799E-2</v>
      </c>
      <c r="G414" s="7">
        <f>G$278</f>
        <v>12.126070823402912</v>
      </c>
      <c r="H414" s="7">
        <f>H$278</f>
        <v>1.0264928886741218</v>
      </c>
      <c r="I414" s="7">
        <f>I$278</f>
        <v>0.22108777712819294</v>
      </c>
      <c r="K414" s="7">
        <f>K$278</f>
        <v>12.126070823402912</v>
      </c>
      <c r="L414" s="7">
        <f>L$278</f>
        <v>1.0264928886741218</v>
      </c>
      <c r="M414" s="7">
        <f>M$278</f>
        <v>0.22108777712819294</v>
      </c>
      <c r="O414" s="7">
        <f>O$278</f>
        <v>11.16276166287337</v>
      </c>
      <c r="P414" s="7">
        <f>P$278</f>
        <v>1.2611126463621476</v>
      </c>
      <c r="Q414" s="7">
        <f>Q$278</f>
        <v>0.16305527384416846</v>
      </c>
      <c r="S414" s="7">
        <f>S$278</f>
        <v>11.16276166287337</v>
      </c>
      <c r="T414" s="7">
        <f>T$278</f>
        <v>1.2611126463621476</v>
      </c>
      <c r="U414" s="7">
        <f>U$278</f>
        <v>0.16305527384416846</v>
      </c>
      <c r="W414" s="7">
        <f>W$278</f>
        <v>12.126070823402912</v>
      </c>
      <c r="X414" s="7">
        <f>X$278</f>
        <v>1.0264928886741218</v>
      </c>
      <c r="Y414" s="7">
        <f>Y$278</f>
        <v>0.22108777712819294</v>
      </c>
      <c r="AA414" s="7">
        <f>AA$278</f>
        <v>11.16276166287337</v>
      </c>
      <c r="AB414" s="7">
        <f>AB$278</f>
        <v>1.2611126463621476</v>
      </c>
      <c r="AC414" s="7">
        <f>AC$278</f>
        <v>0.16305527384416846</v>
      </c>
      <c r="AE414" s="7">
        <f>AE$278</f>
        <v>11.16276166287337</v>
      </c>
      <c r="AF414" s="7">
        <f>AF$278</f>
        <v>1.2611126463621476</v>
      </c>
      <c r="AG414" s="7">
        <f>AG$278</f>
        <v>0.16305527384416846</v>
      </c>
      <c r="AI414" s="7">
        <f>AI$278</f>
        <v>11.16276166287337</v>
      </c>
      <c r="AJ414" s="7">
        <f>AJ$278</f>
        <v>1.2611126463621476</v>
      </c>
      <c r="AK414" s="7">
        <f>AK$278</f>
        <v>0.16305527384416846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1.0745055895804785</v>
      </c>
      <c r="C423" s="6">
        <f>SUMPRODUCT($G413:$I413,$B352:$D352)</f>
        <v>1.1267687932159935</v>
      </c>
      <c r="D423" s="6">
        <f>SUMPRODUCT($K413:$M413,$B352:$D352)</f>
        <v>1.1267687932159935</v>
      </c>
      <c r="E423" s="6">
        <f>SUMPRODUCT($O413:$Q413,$B352:$D352)</f>
        <v>1.0999983028249358</v>
      </c>
      <c r="F423" s="6">
        <f>SUMPRODUCT($S413:$U413,$B352:$D352)</f>
        <v>1.0999983028249358</v>
      </c>
      <c r="G423" s="6">
        <f>SUMPRODUCT($W413:$Y413,$B352:$D352)</f>
        <v>1.1267687932159935</v>
      </c>
      <c r="H423" s="6">
        <f>SUMPRODUCT($AA413:$AC413,$B352:$D352)</f>
        <v>1.0999983028249358</v>
      </c>
      <c r="I423" s="6">
        <f>SUMPRODUCT($AE413:$AG413,$B352:$D352)</f>
        <v>1.0999983028249358</v>
      </c>
      <c r="J423" s="6">
        <f>SUMPRODUCT($AI413:$AK413,$B352:$D352)</f>
        <v>1.0999983028249358</v>
      </c>
      <c r="K423" s="10"/>
    </row>
    <row r="424" spans="1:11" x14ac:dyDescent="0.25">
      <c r="A424" s="11" t="s">
        <v>174</v>
      </c>
      <c r="B424" s="6">
        <f>SUMPRODUCT($C414:$E414,$B353:$D353)</f>
        <v>1.4190157670421082</v>
      </c>
      <c r="C424" s="6">
        <f>SUMPRODUCT($G414:$I414,$B353:$D353)</f>
        <v>1.4042394025749052</v>
      </c>
      <c r="D424" s="6">
        <f>SUMPRODUCT($K414:$M414,$B353:$D353)</f>
        <v>1.4042394025749052</v>
      </c>
      <c r="E424" s="6">
        <f>SUMPRODUCT($O414:$Q414,$B353:$D353)</f>
        <v>1.4227596455610076</v>
      </c>
      <c r="F424" s="6">
        <f>SUMPRODUCT($S414:$U414,$B353:$D353)</f>
        <v>1.4227596455610076</v>
      </c>
      <c r="G424" s="6">
        <f>SUMPRODUCT($W414:$Y414,$B353:$D353)</f>
        <v>1.4042394025749052</v>
      </c>
      <c r="H424" s="6">
        <f>SUMPRODUCT($AA414:$AC414,$B353:$D353)</f>
        <v>1.4227596455610076</v>
      </c>
      <c r="I424" s="6">
        <f>SUMPRODUCT($AE414:$AG414,$B353:$D353)</f>
        <v>1.4227596455610076</v>
      </c>
      <c r="J424" s="6">
        <f>SUMPRODUCT($AI414:$AK414,$B353:$D353)</f>
        <v>1.4227596455610076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1.8598811599477443</v>
      </c>
      <c r="C437" s="6">
        <f t="shared" si="1"/>
        <v>1.8651869189915149</v>
      </c>
      <c r="D437" s="6">
        <f t="shared" si="1"/>
        <v>1.8651869189915149</v>
      </c>
      <c r="E437" s="6">
        <f t="shared" si="1"/>
        <v>1.8625100217971535</v>
      </c>
      <c r="F437" s="6">
        <f t="shared" si="1"/>
        <v>1.8625100217971535</v>
      </c>
      <c r="G437" s="6">
        <f t="shared" si="1"/>
        <v>1.8651869189915149</v>
      </c>
      <c r="H437" s="6">
        <f t="shared" si="1"/>
        <v>1.8625100217971535</v>
      </c>
      <c r="I437" s="6">
        <f t="shared" si="1"/>
        <v>1.8625100217971535</v>
      </c>
      <c r="J437" s="6">
        <f t="shared" si="1"/>
        <v>1.8625100217971535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1.4997609782792052</v>
      </c>
      <c r="C438" s="6">
        <f t="shared" si="2"/>
        <v>1.496004202767528</v>
      </c>
      <c r="D438" s="6">
        <f t="shared" si="2"/>
        <v>1.496004202767528</v>
      </c>
      <c r="E438" s="6">
        <f t="shared" si="2"/>
        <v>1.5009276786135166</v>
      </c>
      <c r="F438" s="6">
        <f t="shared" si="2"/>
        <v>1.5009276786135166</v>
      </c>
      <c r="G438" s="6">
        <f t="shared" si="2"/>
        <v>1.496004202767528</v>
      </c>
      <c r="H438" s="6">
        <f t="shared" si="2"/>
        <v>1.5009276786135166</v>
      </c>
      <c r="I438" s="6">
        <f t="shared" si="2"/>
        <v>1.5009276786135166</v>
      </c>
      <c r="J438" s="6">
        <f t="shared" si="2"/>
        <v>1.5009276786135166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1.4025673636016969</v>
      </c>
      <c r="C447" s="6">
        <f t="shared" si="3"/>
        <v>1.4311294463247712</v>
      </c>
      <c r="D447" s="6">
        <f t="shared" si="3"/>
        <v>1.4311294463247712</v>
      </c>
      <c r="E447" s="6">
        <f t="shared" si="3"/>
        <v>1.4404132749071941</v>
      </c>
      <c r="F447" s="6">
        <f t="shared" si="3"/>
        <v>1.4404132749071941</v>
      </c>
      <c r="G447" s="6">
        <f t="shared" si="3"/>
        <v>1.4311294463247712</v>
      </c>
      <c r="H447" s="6">
        <f t="shared" si="3"/>
        <v>1.4404132749071941</v>
      </c>
      <c r="I447" s="6">
        <f t="shared" si="3"/>
        <v>1.4404132749071941</v>
      </c>
      <c r="J447" s="6">
        <f t="shared" si="3"/>
        <v>1.4404132749071941</v>
      </c>
      <c r="K447" s="10"/>
    </row>
    <row r="448" spans="1:11" x14ac:dyDescent="0.25">
      <c r="A448" s="11" t="s">
        <v>677</v>
      </c>
      <c r="B448" s="6">
        <f t="shared" ref="B448:J448" si="4">B438/B377</f>
        <v>1.4062770611235211</v>
      </c>
      <c r="C448" s="6">
        <f t="shared" si="4"/>
        <v>1.449308471269495</v>
      </c>
      <c r="D448" s="6">
        <f t="shared" si="4"/>
        <v>1.449308471269495</v>
      </c>
      <c r="E448" s="6">
        <f t="shared" si="4"/>
        <v>1.4159177452881131</v>
      </c>
      <c r="F448" s="6">
        <f t="shared" si="4"/>
        <v>1.4159177452881131</v>
      </c>
      <c r="G448" s="6">
        <f t="shared" si="4"/>
        <v>1.449308471269495</v>
      </c>
      <c r="H448" s="6">
        <f t="shared" si="4"/>
        <v>1.4159177452881131</v>
      </c>
      <c r="I448" s="6">
        <f t="shared" si="4"/>
        <v>1.4159177452881131</v>
      </c>
      <c r="J448" s="6">
        <f t="shared" si="4"/>
        <v>1.4159177452881131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0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0</v>
      </c>
      <c r="C466" s="29">
        <f>C$202</f>
        <v>0</v>
      </c>
      <c r="D466" s="29">
        <f>D$202</f>
        <v>0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0</v>
      </c>
      <c r="C476" s="6">
        <f>SUMPRODUCT($G299:$I299,$B466:$D466)</f>
        <v>0</v>
      </c>
      <c r="D476" s="6">
        <f>SUMPRODUCT($K299:$M299,$B466:$D466)</f>
        <v>0</v>
      </c>
      <c r="E476" s="6">
        <f>SUMPRODUCT($O299:$Q299,$B466:$D466)</f>
        <v>0</v>
      </c>
      <c r="F476" s="6">
        <f>SUMPRODUCT($S299:$U299,$B466:$D466)</f>
        <v>0</v>
      </c>
      <c r="G476" s="6">
        <f>SUMPRODUCT($W299:$Y299,$B466:$D466)</f>
        <v>0</v>
      </c>
      <c r="H476" s="6">
        <f>SUMPRODUCT($AA299:$AC299,$B466:$D466)</f>
        <v>0</v>
      </c>
      <c r="I476" s="6">
        <f>SUMPRODUCT($AE299:$AG299,$B466:$D466)</f>
        <v>0</v>
      </c>
      <c r="J476" s="6">
        <f>SUMPRODUCT($AI299:$AK299,$B466:$D466)</f>
        <v>0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</v>
      </c>
      <c r="C493" s="6">
        <f t="shared" si="6"/>
        <v>1</v>
      </c>
      <c r="D493" s="6">
        <f t="shared" si="6"/>
        <v>1</v>
      </c>
      <c r="E493" s="6">
        <f t="shared" si="6"/>
        <v>1</v>
      </c>
      <c r="F493" s="6">
        <f t="shared" si="6"/>
        <v>1</v>
      </c>
      <c r="G493" s="6">
        <f t="shared" si="6"/>
        <v>1</v>
      </c>
      <c r="H493" s="6">
        <f t="shared" si="6"/>
        <v>1</v>
      </c>
      <c r="I493" s="6">
        <f t="shared" si="6"/>
        <v>1</v>
      </c>
      <c r="J493" s="6">
        <f t="shared" si="6"/>
        <v>1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1.9489215874029309</v>
      </c>
      <c r="D502" s="6">
        <f t="shared" si="7"/>
        <v>1.9489215874029309</v>
      </c>
      <c r="E502" s="6">
        <f t="shared" si="7"/>
        <v>1.9489215874029309</v>
      </c>
      <c r="G502" s="6">
        <f t="shared" ref="G502:I503" si="8">$B404*$C492</f>
        <v>1.9489215874029309</v>
      </c>
      <c r="H502" s="6">
        <f t="shared" si="8"/>
        <v>1.9489215874029309</v>
      </c>
      <c r="I502" s="6">
        <f t="shared" si="8"/>
        <v>1.9489215874029309</v>
      </c>
      <c r="K502" s="6">
        <f t="shared" ref="K502:M503" si="9">$B404*$D492</f>
        <v>1.9489215874029309</v>
      </c>
      <c r="L502" s="6">
        <f t="shared" si="9"/>
        <v>1.9489215874029309</v>
      </c>
      <c r="M502" s="6">
        <f t="shared" si="9"/>
        <v>1.9489215874029309</v>
      </c>
      <c r="O502" s="6">
        <f t="shared" ref="O502:Q503" si="10">$B404*$E492</f>
        <v>1.9489215874029309</v>
      </c>
      <c r="P502" s="6">
        <f t="shared" si="10"/>
        <v>1.9489215874029309</v>
      </c>
      <c r="Q502" s="6">
        <f t="shared" si="10"/>
        <v>1.9489215874029309</v>
      </c>
      <c r="S502" s="6">
        <f t="shared" ref="S502:U503" si="11">$B404*$F492</f>
        <v>1.9489215874029309</v>
      </c>
      <c r="T502" s="6">
        <f t="shared" si="11"/>
        <v>1.9489215874029309</v>
      </c>
      <c r="U502" s="6">
        <f t="shared" si="11"/>
        <v>1.9489215874029309</v>
      </c>
      <c r="W502" s="6">
        <f t="shared" ref="W502:Y503" si="12">$B404*$G492</f>
        <v>1.9489215874029309</v>
      </c>
      <c r="X502" s="6">
        <f t="shared" si="12"/>
        <v>1.9489215874029309</v>
      </c>
      <c r="Y502" s="6">
        <f t="shared" si="12"/>
        <v>1.9489215874029309</v>
      </c>
      <c r="AA502" s="6">
        <f t="shared" ref="AA502:AC503" si="13">$B404*$H492</f>
        <v>1.9489215874029309</v>
      </c>
      <c r="AB502" s="6">
        <f t="shared" si="13"/>
        <v>1.9489215874029309</v>
      </c>
      <c r="AC502" s="6">
        <f t="shared" si="13"/>
        <v>1.9489215874029309</v>
      </c>
      <c r="AE502" s="6">
        <f t="shared" ref="AE502:AG503" si="14">$B404*$I492</f>
        <v>1.9489215874029309</v>
      </c>
      <c r="AF502" s="6">
        <f t="shared" si="14"/>
        <v>1.9489215874029309</v>
      </c>
      <c r="AG502" s="6">
        <f t="shared" si="14"/>
        <v>1.9489215874029309</v>
      </c>
      <c r="AI502" s="6">
        <f t="shared" ref="AI502:AK503" si="15">$B404*$J492</f>
        <v>1.9489215874029309</v>
      </c>
      <c r="AJ502" s="6">
        <f t="shared" si="15"/>
        <v>1.9489215874029309</v>
      </c>
      <c r="AK502" s="6">
        <f t="shared" si="15"/>
        <v>1.9489215874029309</v>
      </c>
      <c r="AL502" s="10"/>
    </row>
    <row r="503" spans="1:38" x14ac:dyDescent="0.25">
      <c r="A503" s="11" t="s">
        <v>173</v>
      </c>
      <c r="C503" s="6">
        <f t="shared" si="7"/>
        <v>1.5328184166472327</v>
      </c>
      <c r="D503" s="6">
        <f t="shared" si="7"/>
        <v>1.5328184166472327</v>
      </c>
      <c r="E503" s="6">
        <f t="shared" si="7"/>
        <v>1.5328184166472327</v>
      </c>
      <c r="G503" s="6">
        <f t="shared" si="8"/>
        <v>1.5328184166472327</v>
      </c>
      <c r="H503" s="6">
        <f t="shared" si="8"/>
        <v>1.5328184166472327</v>
      </c>
      <c r="I503" s="6">
        <f t="shared" si="8"/>
        <v>1.5328184166472327</v>
      </c>
      <c r="K503" s="6">
        <f t="shared" si="9"/>
        <v>1.5328184166472327</v>
      </c>
      <c r="L503" s="6">
        <f t="shared" si="9"/>
        <v>1.5328184166472327</v>
      </c>
      <c r="M503" s="6">
        <f t="shared" si="9"/>
        <v>1.5328184166472327</v>
      </c>
      <c r="O503" s="6">
        <f t="shared" si="10"/>
        <v>1.5328184166472327</v>
      </c>
      <c r="P503" s="6">
        <f t="shared" si="10"/>
        <v>1.5328184166472327</v>
      </c>
      <c r="Q503" s="6">
        <f t="shared" si="10"/>
        <v>1.5328184166472327</v>
      </c>
      <c r="S503" s="6">
        <f t="shared" si="11"/>
        <v>1.5328184166472327</v>
      </c>
      <c r="T503" s="6">
        <f t="shared" si="11"/>
        <v>1.5328184166472327</v>
      </c>
      <c r="U503" s="6">
        <f t="shared" si="11"/>
        <v>1.5328184166472327</v>
      </c>
      <c r="W503" s="6">
        <f t="shared" si="12"/>
        <v>1.5328184166472327</v>
      </c>
      <c r="X503" s="6">
        <f t="shared" si="12"/>
        <v>1.5328184166472327</v>
      </c>
      <c r="Y503" s="6">
        <f t="shared" si="12"/>
        <v>1.5328184166472327</v>
      </c>
      <c r="AA503" s="6">
        <f t="shared" si="13"/>
        <v>1.5328184166472327</v>
      </c>
      <c r="AB503" s="6">
        <f t="shared" si="13"/>
        <v>1.5328184166472327</v>
      </c>
      <c r="AC503" s="6">
        <f t="shared" si="13"/>
        <v>1.5328184166472327</v>
      </c>
      <c r="AE503" s="6">
        <f t="shared" si="14"/>
        <v>1.5328184166472327</v>
      </c>
      <c r="AF503" s="6">
        <f t="shared" si="14"/>
        <v>1.5328184166472327</v>
      </c>
      <c r="AG503" s="6">
        <f t="shared" si="14"/>
        <v>1.5328184166472327</v>
      </c>
      <c r="AI503" s="6">
        <f t="shared" si="15"/>
        <v>1.5328184166472327</v>
      </c>
      <c r="AJ503" s="6">
        <f t="shared" si="15"/>
        <v>1.5328184166472327</v>
      </c>
      <c r="AK503" s="6">
        <f t="shared" si="15"/>
        <v>1.5328184166472327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11.212207865735948</v>
      </c>
      <c r="D512" s="6">
        <f t="shared" si="16"/>
        <v>1.1308345257032864</v>
      </c>
      <c r="E512" s="6">
        <f t="shared" si="16"/>
        <v>1.7098396638228555E-2</v>
      </c>
      <c r="G512" s="6">
        <f t="shared" ref="G512:I513" si="17">G413*$C492</f>
        <v>11.086640271903873</v>
      </c>
      <c r="H512" s="6">
        <f t="shared" si="17"/>
        <v>0.9385032929573317</v>
      </c>
      <c r="I512" s="6">
        <f t="shared" si="17"/>
        <v>0.20213642895805548</v>
      </c>
      <c r="K512" s="6">
        <f t="shared" ref="K512:M513" si="18">K413*$D492</f>
        <v>11.086640271903873</v>
      </c>
      <c r="L512" s="6">
        <f t="shared" si="18"/>
        <v>0.9385032929573317</v>
      </c>
      <c r="M512" s="6">
        <f t="shared" si="18"/>
        <v>0.20213642895805548</v>
      </c>
      <c r="O512" s="6">
        <f t="shared" ref="O512:Q513" si="19">O413*$E492</f>
        <v>10.205904682531513</v>
      </c>
      <c r="P512" s="6">
        <f t="shared" si="19"/>
        <v>1.1530117592239375</v>
      </c>
      <c r="Q512" s="6">
        <f t="shared" si="19"/>
        <v>0.14907839413721749</v>
      </c>
      <c r="S512" s="6">
        <f t="shared" ref="S512:U513" si="20">S413*$F492</f>
        <v>10.205904682531513</v>
      </c>
      <c r="T512" s="6">
        <f t="shared" si="20"/>
        <v>1.1530117592239375</v>
      </c>
      <c r="U512" s="6">
        <f t="shared" si="20"/>
        <v>0.14907839413721749</v>
      </c>
      <c r="W512" s="6">
        <f t="shared" ref="W512:Y513" si="21">W413*$G492</f>
        <v>11.086640271903873</v>
      </c>
      <c r="X512" s="6">
        <f t="shared" si="21"/>
        <v>0.9385032929573317</v>
      </c>
      <c r="Y512" s="6">
        <f t="shared" si="21"/>
        <v>0.20213642895805548</v>
      </c>
      <c r="AA512" s="6">
        <f t="shared" ref="AA512:AC513" si="22">AA413*$H492</f>
        <v>10.205904682531513</v>
      </c>
      <c r="AB512" s="6">
        <f t="shared" si="22"/>
        <v>1.1530117592239375</v>
      </c>
      <c r="AC512" s="6">
        <f t="shared" si="22"/>
        <v>0.14907839413721749</v>
      </c>
      <c r="AE512" s="6">
        <f t="shared" ref="AE512:AG513" si="23">AE413*$I492</f>
        <v>10.205904682531513</v>
      </c>
      <c r="AF512" s="6">
        <f t="shared" si="23"/>
        <v>1.1530117592239375</v>
      </c>
      <c r="AG512" s="6">
        <f t="shared" si="23"/>
        <v>0.14907839413721749</v>
      </c>
      <c r="AI512" s="6">
        <f t="shared" ref="AI512:AK513" si="24">AI413*$J492</f>
        <v>10.205904682531513</v>
      </c>
      <c r="AJ512" s="6">
        <f t="shared" si="24"/>
        <v>1.1530117592239375</v>
      </c>
      <c r="AK512" s="6">
        <f t="shared" si="24"/>
        <v>0.14907839413721749</v>
      </c>
      <c r="AL512" s="10"/>
    </row>
    <row r="513" spans="1:38" x14ac:dyDescent="0.25">
      <c r="A513" s="11" t="s">
        <v>174</v>
      </c>
      <c r="C513" s="6">
        <f t="shared" si="16"/>
        <v>12.263411036360916</v>
      </c>
      <c r="D513" s="6">
        <f t="shared" si="16"/>
        <v>1.2368561811262297</v>
      </c>
      <c r="E513" s="6">
        <f t="shared" si="16"/>
        <v>1.8701460813807799E-2</v>
      </c>
      <c r="G513" s="6">
        <f t="shared" si="17"/>
        <v>12.126070823402912</v>
      </c>
      <c r="H513" s="6">
        <f t="shared" si="17"/>
        <v>1.0264928886741218</v>
      </c>
      <c r="I513" s="6">
        <f t="shared" si="17"/>
        <v>0.22108777712819294</v>
      </c>
      <c r="K513" s="6">
        <f t="shared" si="18"/>
        <v>12.126070823402912</v>
      </c>
      <c r="L513" s="6">
        <f t="shared" si="18"/>
        <v>1.0264928886741218</v>
      </c>
      <c r="M513" s="6">
        <f t="shared" si="18"/>
        <v>0.22108777712819294</v>
      </c>
      <c r="O513" s="6">
        <f t="shared" si="19"/>
        <v>11.16276166287337</v>
      </c>
      <c r="P513" s="6">
        <f t="shared" si="19"/>
        <v>1.2611126463621476</v>
      </c>
      <c r="Q513" s="6">
        <f t="shared" si="19"/>
        <v>0.16305527384416846</v>
      </c>
      <c r="S513" s="6">
        <f t="shared" si="20"/>
        <v>11.16276166287337</v>
      </c>
      <c r="T513" s="6">
        <f t="shared" si="20"/>
        <v>1.2611126463621476</v>
      </c>
      <c r="U513" s="6">
        <f t="shared" si="20"/>
        <v>0.16305527384416846</v>
      </c>
      <c r="W513" s="6">
        <f t="shared" si="21"/>
        <v>12.126070823402912</v>
      </c>
      <c r="X513" s="6">
        <f t="shared" si="21"/>
        <v>1.0264928886741218</v>
      </c>
      <c r="Y513" s="6">
        <f t="shared" si="21"/>
        <v>0.22108777712819294</v>
      </c>
      <c r="AA513" s="6">
        <f t="shared" si="22"/>
        <v>11.16276166287337</v>
      </c>
      <c r="AB513" s="6">
        <f t="shared" si="22"/>
        <v>1.2611126463621476</v>
      </c>
      <c r="AC513" s="6">
        <f t="shared" si="22"/>
        <v>0.16305527384416846</v>
      </c>
      <c r="AE513" s="6">
        <f t="shared" si="23"/>
        <v>11.16276166287337</v>
      </c>
      <c r="AF513" s="6">
        <f t="shared" si="23"/>
        <v>1.2611126463621476</v>
      </c>
      <c r="AG513" s="6">
        <f t="shared" si="23"/>
        <v>0.16305527384416846</v>
      </c>
      <c r="AI513" s="6">
        <f t="shared" si="24"/>
        <v>11.16276166287337</v>
      </c>
      <c r="AJ513" s="6">
        <f t="shared" si="24"/>
        <v>1.2611126463621476</v>
      </c>
      <c r="AK513" s="6">
        <f t="shared" si="24"/>
        <v>0.16305527384416846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8.4325219101767992</v>
      </c>
      <c r="D522" s="6">
        <f t="shared" si="25"/>
        <v>0.85048253019981268</v>
      </c>
      <c r="E522" s="6">
        <f t="shared" si="25"/>
        <v>1.2859430186036044E-2</v>
      </c>
      <c r="G522" s="6">
        <f t="shared" ref="G522:I523" si="26">G385*$C492</f>
        <v>8.3380845345165628</v>
      </c>
      <c r="H522" s="6">
        <f t="shared" si="26"/>
        <v>0.70583329130210692</v>
      </c>
      <c r="I522" s="6">
        <f t="shared" si="26"/>
        <v>0.15202356988427249</v>
      </c>
      <c r="K522" s="6">
        <f t="shared" ref="K522:M523" si="27">K385*$D492</f>
        <v>8.3380845345165628</v>
      </c>
      <c r="L522" s="6">
        <f t="shared" si="27"/>
        <v>0.70583329130210692</v>
      </c>
      <c r="M522" s="6">
        <f t="shared" si="27"/>
        <v>0.15202356988427249</v>
      </c>
      <c r="O522" s="6">
        <f t="shared" ref="O522:Q523" si="28">O385*$E492</f>
        <v>7.6756974076108113</v>
      </c>
      <c r="P522" s="6">
        <f t="shared" si="28"/>
        <v>0.86716167223940099</v>
      </c>
      <c r="Q522" s="6">
        <f t="shared" si="28"/>
        <v>0.11211947191397745</v>
      </c>
      <c r="S522" s="6">
        <f t="shared" ref="S522:U523" si="29">S385*$F492</f>
        <v>7.6756974076108113</v>
      </c>
      <c r="T522" s="6">
        <f t="shared" si="29"/>
        <v>0.86716167223940099</v>
      </c>
      <c r="U522" s="6">
        <f t="shared" si="29"/>
        <v>0.11211947191397745</v>
      </c>
      <c r="W522" s="6">
        <f t="shared" ref="W522:Y523" si="30">W385*$G492</f>
        <v>8.3380845345165628</v>
      </c>
      <c r="X522" s="6">
        <f t="shared" si="30"/>
        <v>0.70583329130210692</v>
      </c>
      <c r="Y522" s="6">
        <f t="shared" si="30"/>
        <v>0.15202356988427249</v>
      </c>
      <c r="AA522" s="6">
        <f t="shared" ref="AA522:AC523" si="31">AA385*$H492</f>
        <v>7.6756974076108113</v>
      </c>
      <c r="AB522" s="6">
        <f t="shared" si="31"/>
        <v>0.86716167223940099</v>
      </c>
      <c r="AC522" s="6">
        <f t="shared" si="31"/>
        <v>0.11211947191397745</v>
      </c>
      <c r="AE522" s="6">
        <f t="shared" ref="AE522:AG523" si="32">AE385*$I492</f>
        <v>7.6756974076108113</v>
      </c>
      <c r="AF522" s="6">
        <f t="shared" si="32"/>
        <v>0.86716167223940099</v>
      </c>
      <c r="AG522" s="6">
        <f t="shared" si="32"/>
        <v>0.11211947191397745</v>
      </c>
      <c r="AI522" s="6">
        <f t="shared" ref="AI522:AK523" si="33">AI385*$J492</f>
        <v>7.6756974076108113</v>
      </c>
      <c r="AJ522" s="6">
        <f t="shared" si="33"/>
        <v>0.86716167223940099</v>
      </c>
      <c r="AK522" s="6">
        <f t="shared" si="33"/>
        <v>0.11211947191397745</v>
      </c>
      <c r="AL522" s="10"/>
    </row>
    <row r="523" spans="1:38" x14ac:dyDescent="0.25">
      <c r="A523" s="11" t="s">
        <v>212</v>
      </c>
      <c r="C523" s="6">
        <f t="shared" si="25"/>
        <v>8.4325219101767992</v>
      </c>
      <c r="D523" s="6">
        <f t="shared" si="25"/>
        <v>0.85048253019981268</v>
      </c>
      <c r="E523" s="6">
        <f t="shared" si="25"/>
        <v>1.2859430186036044E-2</v>
      </c>
      <c r="G523" s="6">
        <f t="shared" si="26"/>
        <v>8.3380845345165628</v>
      </c>
      <c r="H523" s="6">
        <f t="shared" si="26"/>
        <v>0.70583329130210692</v>
      </c>
      <c r="I523" s="6">
        <f t="shared" si="26"/>
        <v>0.15202356988427249</v>
      </c>
      <c r="K523" s="6">
        <f t="shared" si="27"/>
        <v>8.3380845345165628</v>
      </c>
      <c r="L523" s="6">
        <f t="shared" si="27"/>
        <v>0.70583329130210692</v>
      </c>
      <c r="M523" s="6">
        <f t="shared" si="27"/>
        <v>0.15202356988427249</v>
      </c>
      <c r="O523" s="6">
        <f t="shared" si="28"/>
        <v>7.6756974076108113</v>
      </c>
      <c r="P523" s="6">
        <f t="shared" si="28"/>
        <v>0.86716167223940099</v>
      </c>
      <c r="Q523" s="6">
        <f t="shared" si="28"/>
        <v>0.11211947191397745</v>
      </c>
      <c r="S523" s="6">
        <f t="shared" si="29"/>
        <v>7.6756974076108113</v>
      </c>
      <c r="T523" s="6">
        <f t="shared" si="29"/>
        <v>0.86716167223940099</v>
      </c>
      <c r="U523" s="6">
        <f t="shared" si="29"/>
        <v>0.11211947191397745</v>
      </c>
      <c r="W523" s="6">
        <f t="shared" si="30"/>
        <v>8.3380845345165628</v>
      </c>
      <c r="X523" s="6">
        <f t="shared" si="30"/>
        <v>0.70583329130210692</v>
      </c>
      <c r="Y523" s="6">
        <f t="shared" si="30"/>
        <v>0.15202356988427249</v>
      </c>
      <c r="AA523" s="6">
        <f t="shared" si="31"/>
        <v>7.6756974076108113</v>
      </c>
      <c r="AB523" s="6">
        <f t="shared" si="31"/>
        <v>0.86716167223940099</v>
      </c>
      <c r="AC523" s="6">
        <f t="shared" si="31"/>
        <v>0.11211947191397745</v>
      </c>
      <c r="AE523" s="6">
        <f t="shared" si="32"/>
        <v>7.6756974076108113</v>
      </c>
      <c r="AF523" s="6">
        <f t="shared" si="32"/>
        <v>0.86716167223940099</v>
      </c>
      <c r="AG523" s="6">
        <f t="shared" si="32"/>
        <v>0.11211947191397745</v>
      </c>
      <c r="AI523" s="6">
        <f t="shared" si="33"/>
        <v>7.6756974076108113</v>
      </c>
      <c r="AJ523" s="6">
        <f t="shared" si="33"/>
        <v>0.86716167223940099</v>
      </c>
      <c r="AK523" s="6">
        <f t="shared" si="33"/>
        <v>0.11211947191397745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11.827180024070218</v>
      </c>
      <c r="D533" s="6">
        <f t="shared" si="34"/>
        <v>1.1928590401716519</v>
      </c>
      <c r="E533" s="6">
        <f t="shared" si="34"/>
        <v>1.8036217093448652E-2</v>
      </c>
      <c r="G533" s="6">
        <f t="shared" ref="G533:I534" si="35">G298*$C492*$C447</f>
        <v>11.932878303291826</v>
      </c>
      <c r="H533" s="6">
        <f t="shared" si="35"/>
        <v>1.0101388073787751</v>
      </c>
      <c r="I533" s="6">
        <f t="shared" si="35"/>
        <v>0.21756540739679406</v>
      </c>
      <c r="K533" s="6">
        <f t="shared" ref="K533:M534" si="36">K298*$D492*$D447</f>
        <v>11.932878303291826</v>
      </c>
      <c r="L533" s="6">
        <f t="shared" si="36"/>
        <v>1.0101388073787751</v>
      </c>
      <c r="M533" s="6">
        <f t="shared" si="36"/>
        <v>0.21756540739679406</v>
      </c>
      <c r="O533" s="6">
        <f t="shared" ref="O533:Q534" si="37">O298*$E492*$E447</f>
        <v>11.056176440093349</v>
      </c>
      <c r="P533" s="6">
        <f t="shared" si="37"/>
        <v>1.2490711841843545</v>
      </c>
      <c r="Q533" s="6">
        <f t="shared" si="37"/>
        <v>0.16149837572047743</v>
      </c>
      <c r="S533" s="6">
        <f t="shared" ref="S533:U534" si="38">S298*$F492*$F447</f>
        <v>11.056176440093349</v>
      </c>
      <c r="T533" s="6">
        <f t="shared" si="38"/>
        <v>1.2490711841843545</v>
      </c>
      <c r="U533" s="6">
        <f t="shared" si="38"/>
        <v>0.16149837572047743</v>
      </c>
      <c r="W533" s="6">
        <f t="shared" ref="W533:Y534" si="39">W298*$G492*$G447</f>
        <v>11.932878303291826</v>
      </c>
      <c r="X533" s="6">
        <f t="shared" si="39"/>
        <v>1.0101388073787751</v>
      </c>
      <c r="Y533" s="6">
        <f t="shared" si="39"/>
        <v>0.21756540739679406</v>
      </c>
      <c r="AA533" s="6">
        <f t="shared" ref="AA533:AC534" si="40">AA298*$H492*$H447</f>
        <v>11.056176440093349</v>
      </c>
      <c r="AB533" s="6">
        <f t="shared" si="40"/>
        <v>1.2490711841843545</v>
      </c>
      <c r="AC533" s="6">
        <f t="shared" si="40"/>
        <v>0.16149837572047743</v>
      </c>
      <c r="AE533" s="6">
        <f t="shared" ref="AE533:AG534" si="41">AE298*$I492*$I447</f>
        <v>11.056176440093349</v>
      </c>
      <c r="AF533" s="6">
        <f t="shared" si="41"/>
        <v>1.2490711841843545</v>
      </c>
      <c r="AG533" s="6">
        <f t="shared" si="41"/>
        <v>0.16149837572047743</v>
      </c>
      <c r="AI533" s="6">
        <f t="shared" ref="AI533:AK534" si="42">AI298*$J492*$J447</f>
        <v>11.056176440093349</v>
      </c>
      <c r="AJ533" s="6">
        <f t="shared" si="42"/>
        <v>1.2490711841843545</v>
      </c>
      <c r="AK533" s="6">
        <f t="shared" si="42"/>
        <v>0.16149837572047743</v>
      </c>
      <c r="AL533" s="10"/>
    </row>
    <row r="534" spans="1:38" x14ac:dyDescent="0.25">
      <c r="A534" s="11" t="s">
        <v>178</v>
      </c>
      <c r="C534" s="6">
        <f t="shared" si="34"/>
        <v>11.858462129703129</v>
      </c>
      <c r="D534" s="6">
        <f t="shared" si="34"/>
        <v>1.1960140731062889</v>
      </c>
      <c r="E534" s="6">
        <f t="shared" si="34"/>
        <v>1.8083921689741864E-2</v>
      </c>
      <c r="G534" s="6">
        <f t="shared" si="35"/>
        <v>12.084456550036018</v>
      </c>
      <c r="H534" s="6">
        <f t="shared" si="35"/>
        <v>1.0229701683881727</v>
      </c>
      <c r="I534" s="6">
        <f t="shared" si="35"/>
        <v>0.22032904766590619</v>
      </c>
      <c r="K534" s="6">
        <f t="shared" si="36"/>
        <v>12.084456550036018</v>
      </c>
      <c r="L534" s="6">
        <f t="shared" si="36"/>
        <v>1.0229701683881727</v>
      </c>
      <c r="M534" s="6">
        <f t="shared" si="36"/>
        <v>0.22032904766590619</v>
      </c>
      <c r="O534" s="6">
        <f t="shared" si="37"/>
        <v>10.868156166898114</v>
      </c>
      <c r="P534" s="6">
        <f t="shared" si="37"/>
        <v>1.2278295997574824</v>
      </c>
      <c r="Q534" s="6">
        <f t="shared" si="37"/>
        <v>0.15875194987533287</v>
      </c>
      <c r="S534" s="6">
        <f t="shared" si="38"/>
        <v>10.868156166898114</v>
      </c>
      <c r="T534" s="6">
        <f t="shared" si="38"/>
        <v>1.2278295997574824</v>
      </c>
      <c r="U534" s="6">
        <f t="shared" si="38"/>
        <v>0.15875194987533287</v>
      </c>
      <c r="W534" s="6">
        <f t="shared" si="39"/>
        <v>12.084456550036018</v>
      </c>
      <c r="X534" s="6">
        <f t="shared" si="39"/>
        <v>1.0229701683881727</v>
      </c>
      <c r="Y534" s="6">
        <f t="shared" si="39"/>
        <v>0.22032904766590619</v>
      </c>
      <c r="AA534" s="6">
        <f t="shared" si="40"/>
        <v>10.868156166898114</v>
      </c>
      <c r="AB534" s="6">
        <f t="shared" si="40"/>
        <v>1.2278295997574824</v>
      </c>
      <c r="AC534" s="6">
        <f t="shared" si="40"/>
        <v>0.15875194987533287</v>
      </c>
      <c r="AE534" s="6">
        <f t="shared" si="41"/>
        <v>10.868156166898114</v>
      </c>
      <c r="AF534" s="6">
        <f t="shared" si="41"/>
        <v>1.2278295997574824</v>
      </c>
      <c r="AG534" s="6">
        <f t="shared" si="41"/>
        <v>0.15875194987533287</v>
      </c>
      <c r="AI534" s="6">
        <f t="shared" si="42"/>
        <v>10.868156166898114</v>
      </c>
      <c r="AJ534" s="6">
        <f t="shared" si="42"/>
        <v>1.2278295997574824</v>
      </c>
      <c r="AK534" s="6">
        <f t="shared" si="42"/>
        <v>0.15875194987533287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1.9489215874029309</v>
      </c>
      <c r="D546" s="7">
        <f>D$502</f>
        <v>1.9489215874029309</v>
      </c>
      <c r="E546" s="7">
        <f>E$502</f>
        <v>1.9489215874029309</v>
      </c>
      <c r="G546" s="7">
        <f>G$502</f>
        <v>1.9489215874029309</v>
      </c>
      <c r="H546" s="7">
        <f>H$502</f>
        <v>1.9489215874029309</v>
      </c>
      <c r="I546" s="7">
        <f>I$502</f>
        <v>1.9489215874029309</v>
      </c>
      <c r="K546" s="7">
        <f>K$502</f>
        <v>1.9489215874029309</v>
      </c>
      <c r="L546" s="7">
        <f>L$502</f>
        <v>1.9489215874029309</v>
      </c>
      <c r="M546" s="7">
        <f>M$502</f>
        <v>1.9489215874029309</v>
      </c>
      <c r="O546" s="7">
        <f>O$502</f>
        <v>1.9489215874029309</v>
      </c>
      <c r="P546" s="7">
        <f>P$502</f>
        <v>1.9489215874029309</v>
      </c>
      <c r="Q546" s="7">
        <f>Q$502</f>
        <v>1.9489215874029309</v>
      </c>
      <c r="S546" s="7">
        <f>S$502</f>
        <v>1.9489215874029309</v>
      </c>
      <c r="T546" s="7">
        <f>T$502</f>
        <v>1.9489215874029309</v>
      </c>
      <c r="U546" s="7">
        <f>U$502</f>
        <v>1.9489215874029309</v>
      </c>
      <c r="W546" s="7">
        <f>W$502</f>
        <v>1.9489215874029309</v>
      </c>
      <c r="X546" s="7">
        <f>X$502</f>
        <v>1.9489215874029309</v>
      </c>
      <c r="Y546" s="7">
        <f>Y$502</f>
        <v>1.9489215874029309</v>
      </c>
      <c r="AA546" s="7">
        <f>AA$502</f>
        <v>1.9489215874029309</v>
      </c>
      <c r="AB546" s="7">
        <f>AB$502</f>
        <v>1.9489215874029309</v>
      </c>
      <c r="AC546" s="7">
        <f>AC$502</f>
        <v>1.9489215874029309</v>
      </c>
      <c r="AE546" s="7">
        <f>AE$502</f>
        <v>1.9489215874029309</v>
      </c>
      <c r="AF546" s="7">
        <f>AF$502</f>
        <v>1.9489215874029309</v>
      </c>
      <c r="AG546" s="7">
        <f>AG$502</f>
        <v>1.9489215874029309</v>
      </c>
      <c r="AI546" s="7">
        <f>AI$502</f>
        <v>1.9489215874029309</v>
      </c>
      <c r="AJ546" s="7">
        <f>AJ$502</f>
        <v>1.9489215874029309</v>
      </c>
      <c r="AK546" s="7">
        <f>AK$502</f>
        <v>1.9489215874029309</v>
      </c>
      <c r="AL546" s="10"/>
    </row>
    <row r="547" spans="1:38" x14ac:dyDescent="0.25">
      <c r="A547" s="11" t="s">
        <v>172</v>
      </c>
      <c r="C547" s="7">
        <f>C$512</f>
        <v>11.212207865735948</v>
      </c>
      <c r="D547" s="7">
        <f>D$512</f>
        <v>1.1308345257032864</v>
      </c>
      <c r="E547" s="7">
        <f>E$512</f>
        <v>1.7098396638228555E-2</v>
      </c>
      <c r="G547" s="7">
        <f>G$512</f>
        <v>11.086640271903873</v>
      </c>
      <c r="H547" s="7">
        <f>H$512</f>
        <v>0.9385032929573317</v>
      </c>
      <c r="I547" s="7">
        <f>I$512</f>
        <v>0.20213642895805548</v>
      </c>
      <c r="K547" s="7">
        <f>K$512</f>
        <v>11.086640271903873</v>
      </c>
      <c r="L547" s="7">
        <f>L$512</f>
        <v>0.9385032929573317</v>
      </c>
      <c r="M547" s="7">
        <f>M$512</f>
        <v>0.20213642895805548</v>
      </c>
      <c r="O547" s="7">
        <f>O$512</f>
        <v>10.205904682531513</v>
      </c>
      <c r="P547" s="7">
        <f>P$512</f>
        <v>1.1530117592239375</v>
      </c>
      <c r="Q547" s="7">
        <f>Q$512</f>
        <v>0.14907839413721749</v>
      </c>
      <c r="S547" s="7">
        <f>S$512</f>
        <v>10.205904682531513</v>
      </c>
      <c r="T547" s="7">
        <f>T$512</f>
        <v>1.1530117592239375</v>
      </c>
      <c r="U547" s="7">
        <f>U$512</f>
        <v>0.14907839413721749</v>
      </c>
      <c r="W547" s="7">
        <f>W$512</f>
        <v>11.086640271903873</v>
      </c>
      <c r="X547" s="7">
        <f>X$512</f>
        <v>0.9385032929573317</v>
      </c>
      <c r="Y547" s="7">
        <f>Y$512</f>
        <v>0.20213642895805548</v>
      </c>
      <c r="AA547" s="7">
        <f>AA$512</f>
        <v>10.205904682531513</v>
      </c>
      <c r="AB547" s="7">
        <f>AB$512</f>
        <v>1.1530117592239375</v>
      </c>
      <c r="AC547" s="7">
        <f>AC$512</f>
        <v>0.14907839413721749</v>
      </c>
      <c r="AE547" s="7">
        <f>AE$512</f>
        <v>10.205904682531513</v>
      </c>
      <c r="AF547" s="7">
        <f>AF$512</f>
        <v>1.1530117592239375</v>
      </c>
      <c r="AG547" s="7">
        <f>AG$512</f>
        <v>0.14907839413721749</v>
      </c>
      <c r="AI547" s="7">
        <f>AI$512</f>
        <v>10.205904682531513</v>
      </c>
      <c r="AJ547" s="7">
        <f>AJ$512</f>
        <v>1.1530117592239375</v>
      </c>
      <c r="AK547" s="7">
        <f>AK$512</f>
        <v>0.14907839413721749</v>
      </c>
      <c r="AL547" s="10"/>
    </row>
    <row r="548" spans="1:38" x14ac:dyDescent="0.25">
      <c r="A548" s="11" t="s">
        <v>211</v>
      </c>
      <c r="C548" s="7">
        <f>C$522</f>
        <v>8.4325219101767992</v>
      </c>
      <c r="D548" s="7">
        <f>D$522</f>
        <v>0.85048253019981268</v>
      </c>
      <c r="E548" s="7">
        <f>E$522</f>
        <v>1.2859430186036044E-2</v>
      </c>
      <c r="G548" s="7">
        <f>G$522</f>
        <v>8.3380845345165628</v>
      </c>
      <c r="H548" s="7">
        <f>H$522</f>
        <v>0.70583329130210692</v>
      </c>
      <c r="I548" s="7">
        <f>I$522</f>
        <v>0.15202356988427249</v>
      </c>
      <c r="K548" s="7">
        <f>K$522</f>
        <v>8.3380845345165628</v>
      </c>
      <c r="L548" s="7">
        <f>L$522</f>
        <v>0.70583329130210692</v>
      </c>
      <c r="M548" s="7">
        <f>M$522</f>
        <v>0.15202356988427249</v>
      </c>
      <c r="O548" s="7">
        <f>O$522</f>
        <v>7.6756974076108113</v>
      </c>
      <c r="P548" s="7">
        <f>P$522</f>
        <v>0.86716167223940099</v>
      </c>
      <c r="Q548" s="7">
        <f>Q$522</f>
        <v>0.11211947191397745</v>
      </c>
      <c r="S548" s="7">
        <f>S$522</f>
        <v>7.6756974076108113</v>
      </c>
      <c r="T548" s="7">
        <f>T$522</f>
        <v>0.86716167223940099</v>
      </c>
      <c r="U548" s="7">
        <f>U$522</f>
        <v>0.11211947191397745</v>
      </c>
      <c r="W548" s="7">
        <f>W$522</f>
        <v>8.3380845345165628</v>
      </c>
      <c r="X548" s="7">
        <f>X$522</f>
        <v>0.70583329130210692</v>
      </c>
      <c r="Y548" s="7">
        <f>Y$522</f>
        <v>0.15202356988427249</v>
      </c>
      <c r="AA548" s="7">
        <f>AA$522</f>
        <v>7.6756974076108113</v>
      </c>
      <c r="AB548" s="7">
        <f>AB$522</f>
        <v>0.86716167223940099</v>
      </c>
      <c r="AC548" s="7">
        <f>AC$522</f>
        <v>0.11211947191397745</v>
      </c>
      <c r="AE548" s="7">
        <f>AE$522</f>
        <v>7.6756974076108113</v>
      </c>
      <c r="AF548" s="7">
        <f>AF$522</f>
        <v>0.86716167223940099</v>
      </c>
      <c r="AG548" s="7">
        <f>AG$522</f>
        <v>0.11211947191397745</v>
      </c>
      <c r="AI548" s="7">
        <f>AI$522</f>
        <v>7.6756974076108113</v>
      </c>
      <c r="AJ548" s="7">
        <f>AJ$522</f>
        <v>0.86716167223940099</v>
      </c>
      <c r="AK548" s="7">
        <f>AK$522</f>
        <v>0.11211947191397745</v>
      </c>
      <c r="AL548" s="10"/>
    </row>
    <row r="549" spans="1:38" x14ac:dyDescent="0.25">
      <c r="A549" s="11" t="s">
        <v>173</v>
      </c>
      <c r="C549" s="7">
        <f>C$503</f>
        <v>1.5328184166472327</v>
      </c>
      <c r="D549" s="7">
        <f>D$503</f>
        <v>1.5328184166472327</v>
      </c>
      <c r="E549" s="7">
        <f>E$503</f>
        <v>1.5328184166472327</v>
      </c>
      <c r="G549" s="7">
        <f>G$503</f>
        <v>1.5328184166472327</v>
      </c>
      <c r="H549" s="7">
        <f>H$503</f>
        <v>1.5328184166472327</v>
      </c>
      <c r="I549" s="7">
        <f>I$503</f>
        <v>1.5328184166472327</v>
      </c>
      <c r="K549" s="7">
        <f>K$503</f>
        <v>1.5328184166472327</v>
      </c>
      <c r="L549" s="7">
        <f>L$503</f>
        <v>1.5328184166472327</v>
      </c>
      <c r="M549" s="7">
        <f>M$503</f>
        <v>1.5328184166472327</v>
      </c>
      <c r="O549" s="7">
        <f>O$503</f>
        <v>1.5328184166472327</v>
      </c>
      <c r="P549" s="7">
        <f>P$503</f>
        <v>1.5328184166472327</v>
      </c>
      <c r="Q549" s="7">
        <f>Q$503</f>
        <v>1.5328184166472327</v>
      </c>
      <c r="S549" s="7">
        <f>S$503</f>
        <v>1.5328184166472327</v>
      </c>
      <c r="T549" s="7">
        <f>T$503</f>
        <v>1.5328184166472327</v>
      </c>
      <c r="U549" s="7">
        <f>U$503</f>
        <v>1.5328184166472327</v>
      </c>
      <c r="W549" s="7">
        <f>W$503</f>
        <v>1.5328184166472327</v>
      </c>
      <c r="X549" s="7">
        <f>X$503</f>
        <v>1.5328184166472327</v>
      </c>
      <c r="Y549" s="7">
        <f>Y$503</f>
        <v>1.5328184166472327</v>
      </c>
      <c r="AA549" s="7">
        <f>AA$503</f>
        <v>1.5328184166472327</v>
      </c>
      <c r="AB549" s="7">
        <f>AB$503</f>
        <v>1.5328184166472327</v>
      </c>
      <c r="AC549" s="7">
        <f>AC$503</f>
        <v>1.5328184166472327</v>
      </c>
      <c r="AE549" s="7">
        <f>AE$503</f>
        <v>1.5328184166472327</v>
      </c>
      <c r="AF549" s="7">
        <f>AF$503</f>
        <v>1.5328184166472327</v>
      </c>
      <c r="AG549" s="7">
        <f>AG$503</f>
        <v>1.5328184166472327</v>
      </c>
      <c r="AI549" s="7">
        <f>AI$503</f>
        <v>1.5328184166472327</v>
      </c>
      <c r="AJ549" s="7">
        <f>AJ$503</f>
        <v>1.5328184166472327</v>
      </c>
      <c r="AK549" s="7">
        <f>AK$503</f>
        <v>1.5328184166472327</v>
      </c>
      <c r="AL549" s="10"/>
    </row>
    <row r="550" spans="1:38" x14ac:dyDescent="0.25">
      <c r="A550" s="11" t="s">
        <v>174</v>
      </c>
      <c r="C550" s="7">
        <f>C$513</f>
        <v>12.263411036360916</v>
      </c>
      <c r="D550" s="7">
        <f>D$513</f>
        <v>1.2368561811262297</v>
      </c>
      <c r="E550" s="7">
        <f>E$513</f>
        <v>1.8701460813807799E-2</v>
      </c>
      <c r="G550" s="7">
        <f>G$513</f>
        <v>12.126070823402912</v>
      </c>
      <c r="H550" s="7">
        <f>H$513</f>
        <v>1.0264928886741218</v>
      </c>
      <c r="I550" s="7">
        <f>I$513</f>
        <v>0.22108777712819294</v>
      </c>
      <c r="K550" s="7">
        <f>K$513</f>
        <v>12.126070823402912</v>
      </c>
      <c r="L550" s="7">
        <f>L$513</f>
        <v>1.0264928886741218</v>
      </c>
      <c r="M550" s="7">
        <f>M$513</f>
        <v>0.22108777712819294</v>
      </c>
      <c r="O550" s="7">
        <f>O$513</f>
        <v>11.16276166287337</v>
      </c>
      <c r="P550" s="7">
        <f>P$513</f>
        <v>1.2611126463621476</v>
      </c>
      <c r="Q550" s="7">
        <f>Q$513</f>
        <v>0.16305527384416846</v>
      </c>
      <c r="S550" s="7">
        <f>S$513</f>
        <v>11.16276166287337</v>
      </c>
      <c r="T550" s="7">
        <f>T$513</f>
        <v>1.2611126463621476</v>
      </c>
      <c r="U550" s="7">
        <f>U$513</f>
        <v>0.16305527384416846</v>
      </c>
      <c r="W550" s="7">
        <f>W$513</f>
        <v>12.126070823402912</v>
      </c>
      <c r="X550" s="7">
        <f>X$513</f>
        <v>1.0264928886741218</v>
      </c>
      <c r="Y550" s="7">
        <f>Y$513</f>
        <v>0.22108777712819294</v>
      </c>
      <c r="AA550" s="7">
        <f>AA$513</f>
        <v>11.16276166287337</v>
      </c>
      <c r="AB550" s="7">
        <f>AB$513</f>
        <v>1.2611126463621476</v>
      </c>
      <c r="AC550" s="7">
        <f>AC$513</f>
        <v>0.16305527384416846</v>
      </c>
      <c r="AE550" s="7">
        <f>AE$513</f>
        <v>11.16276166287337</v>
      </c>
      <c r="AF550" s="7">
        <f>AF$513</f>
        <v>1.2611126463621476</v>
      </c>
      <c r="AG550" s="7">
        <f>AG$513</f>
        <v>0.16305527384416846</v>
      </c>
      <c r="AI550" s="7">
        <f>AI$513</f>
        <v>11.16276166287337</v>
      </c>
      <c r="AJ550" s="7">
        <f>AJ$513</f>
        <v>1.2611126463621476</v>
      </c>
      <c r="AK550" s="7">
        <f>AK$513</f>
        <v>0.16305527384416846</v>
      </c>
      <c r="AL550" s="10"/>
    </row>
    <row r="551" spans="1:38" x14ac:dyDescent="0.25">
      <c r="A551" s="11" t="s">
        <v>212</v>
      </c>
      <c r="C551" s="7">
        <f>C$523</f>
        <v>8.4325219101767992</v>
      </c>
      <c r="D551" s="7">
        <f>D$523</f>
        <v>0.85048253019981268</v>
      </c>
      <c r="E551" s="7">
        <f>E$523</f>
        <v>1.2859430186036044E-2</v>
      </c>
      <c r="G551" s="7">
        <f>G$523</f>
        <v>8.3380845345165628</v>
      </c>
      <c r="H551" s="7">
        <f>H$523</f>
        <v>0.70583329130210692</v>
      </c>
      <c r="I551" s="7">
        <f>I$523</f>
        <v>0.15202356988427249</v>
      </c>
      <c r="K551" s="7">
        <f>K$523</f>
        <v>8.3380845345165628</v>
      </c>
      <c r="L551" s="7">
        <f>L$523</f>
        <v>0.70583329130210692</v>
      </c>
      <c r="M551" s="7">
        <f>M$523</f>
        <v>0.15202356988427249</v>
      </c>
      <c r="O551" s="7">
        <f>O$523</f>
        <v>7.6756974076108113</v>
      </c>
      <c r="P551" s="7">
        <f>P$523</f>
        <v>0.86716167223940099</v>
      </c>
      <c r="Q551" s="7">
        <f>Q$523</f>
        <v>0.11211947191397745</v>
      </c>
      <c r="S551" s="7">
        <f>S$523</f>
        <v>7.6756974076108113</v>
      </c>
      <c r="T551" s="7">
        <f>T$523</f>
        <v>0.86716167223940099</v>
      </c>
      <c r="U551" s="7">
        <f>U$523</f>
        <v>0.11211947191397745</v>
      </c>
      <c r="W551" s="7">
        <f>W$523</f>
        <v>8.3380845345165628</v>
      </c>
      <c r="X551" s="7">
        <f>X$523</f>
        <v>0.70583329130210692</v>
      </c>
      <c r="Y551" s="7">
        <f>Y$523</f>
        <v>0.15202356988427249</v>
      </c>
      <c r="AA551" s="7">
        <f>AA$523</f>
        <v>7.6756974076108113</v>
      </c>
      <c r="AB551" s="7">
        <f>AB$523</f>
        <v>0.86716167223940099</v>
      </c>
      <c r="AC551" s="7">
        <f>AC$523</f>
        <v>0.11211947191397745</v>
      </c>
      <c r="AE551" s="7">
        <f>AE$523</f>
        <v>7.6756974076108113</v>
      </c>
      <c r="AF551" s="7">
        <f>AF$523</f>
        <v>0.86716167223940099</v>
      </c>
      <c r="AG551" s="7">
        <f>AG$523</f>
        <v>0.11211947191397745</v>
      </c>
      <c r="AI551" s="7">
        <f>AI$523</f>
        <v>7.6756974076108113</v>
      </c>
      <c r="AJ551" s="7">
        <f>AJ$523</f>
        <v>0.86716167223940099</v>
      </c>
      <c r="AK551" s="7">
        <f>AK$523</f>
        <v>0.11211947191397745</v>
      </c>
      <c r="AL551" s="10"/>
    </row>
    <row r="552" spans="1:38" x14ac:dyDescent="0.25">
      <c r="A552" s="11" t="s">
        <v>175</v>
      </c>
      <c r="C552" s="7">
        <f t="shared" ref="C552:E554" si="43">C280</f>
        <v>11.176747227438128</v>
      </c>
      <c r="D552" s="7">
        <f t="shared" si="43"/>
        <v>1.1272580566821226</v>
      </c>
      <c r="E552" s="7">
        <f t="shared" si="43"/>
        <v>1.7044319861743363E-2</v>
      </c>
      <c r="G552" s="7">
        <f t="shared" ref="G552:I554" si="44">G280</f>
        <v>11.051576763866223</v>
      </c>
      <c r="H552" s="7">
        <f t="shared" si="44"/>
        <v>0.93553510629763059</v>
      </c>
      <c r="I552" s="7">
        <f t="shared" si="44"/>
        <v>0.2014971358875087</v>
      </c>
      <c r="K552" s="7">
        <f t="shared" ref="K552:M554" si="45">K280</f>
        <v>11.051576763866223</v>
      </c>
      <c r="L552" s="7">
        <f t="shared" si="45"/>
        <v>0.93553510629763059</v>
      </c>
      <c r="M552" s="7">
        <f t="shared" si="45"/>
        <v>0.2014971358875087</v>
      </c>
      <c r="O552" s="7">
        <f t="shared" ref="O552:Q554" si="46">O280</f>
        <v>10.173626660327226</v>
      </c>
      <c r="P552" s="7">
        <f t="shared" si="46"/>
        <v>1.1493651506846934</v>
      </c>
      <c r="Q552" s="7">
        <f t="shared" si="46"/>
        <v>0.14860690671245477</v>
      </c>
      <c r="S552" s="7">
        <f t="shared" ref="S552:U554" si="47">S280</f>
        <v>10.173626660327226</v>
      </c>
      <c r="T552" s="7">
        <f t="shared" si="47"/>
        <v>1.1493651506846934</v>
      </c>
      <c r="U552" s="7">
        <f t="shared" si="47"/>
        <v>0.14860690671245477</v>
      </c>
      <c r="W552" s="7">
        <f t="shared" ref="W552:Y554" si="48">W280</f>
        <v>11.051576763866223</v>
      </c>
      <c r="X552" s="7">
        <f t="shared" si="48"/>
        <v>0.93553510629763059</v>
      </c>
      <c r="Y552" s="7">
        <f t="shared" si="48"/>
        <v>0.2014971358875087</v>
      </c>
      <c r="AA552" s="7">
        <f t="shared" ref="AA552:AC554" si="49">AA280</f>
        <v>10.173626660327226</v>
      </c>
      <c r="AB552" s="7">
        <f t="shared" si="49"/>
        <v>1.1493651506846934</v>
      </c>
      <c r="AC552" s="7">
        <f t="shared" si="49"/>
        <v>0.14860690671245477</v>
      </c>
      <c r="AE552" s="7">
        <f t="shared" ref="AE552:AG554" si="50">AE280</f>
        <v>10.173626660327226</v>
      </c>
      <c r="AF552" s="7">
        <f t="shared" si="50"/>
        <v>1.1493651506846934</v>
      </c>
      <c r="AG552" s="7">
        <f t="shared" si="50"/>
        <v>0.14860690671245477</v>
      </c>
      <c r="AI552" s="7">
        <f t="shared" ref="AI552:AK554" si="51">AI280</f>
        <v>10.173626660327226</v>
      </c>
      <c r="AJ552" s="7">
        <f t="shared" si="51"/>
        <v>1.1493651506846934</v>
      </c>
      <c r="AK552" s="7">
        <f t="shared" si="51"/>
        <v>0.14860690671245477</v>
      </c>
      <c r="AL552" s="10"/>
    </row>
    <row r="553" spans="1:38" x14ac:dyDescent="0.25">
      <c r="A553" s="11" t="s">
        <v>176</v>
      </c>
      <c r="C553" s="7">
        <f t="shared" si="43"/>
        <v>11.420534547749449</v>
      </c>
      <c r="D553" s="7">
        <f t="shared" si="43"/>
        <v>1.1518458204872519</v>
      </c>
      <c r="E553" s="7">
        <f t="shared" si="43"/>
        <v>1.7416090733989874E-2</v>
      </c>
      <c r="G553" s="7">
        <f t="shared" si="44"/>
        <v>11.292633864796596</v>
      </c>
      <c r="H553" s="7">
        <f t="shared" si="44"/>
        <v>0.95594100722572595</v>
      </c>
      <c r="I553" s="7">
        <f t="shared" si="44"/>
        <v>0.20589219339474388</v>
      </c>
      <c r="K553" s="7">
        <f t="shared" si="45"/>
        <v>11.292633864796596</v>
      </c>
      <c r="L553" s="7">
        <f t="shared" si="45"/>
        <v>0.95594100722572595</v>
      </c>
      <c r="M553" s="7">
        <f t="shared" si="45"/>
        <v>0.20589219339474388</v>
      </c>
      <c r="O553" s="7">
        <f t="shared" si="46"/>
        <v>10.395533904975318</v>
      </c>
      <c r="P553" s="7">
        <f t="shared" si="46"/>
        <v>1.1744351146413592</v>
      </c>
      <c r="Q553" s="7">
        <f t="shared" si="46"/>
        <v>0.15184832202139595</v>
      </c>
      <c r="S553" s="7">
        <f t="shared" si="47"/>
        <v>10.395533904975318</v>
      </c>
      <c r="T553" s="7">
        <f t="shared" si="47"/>
        <v>1.1744351146413592</v>
      </c>
      <c r="U553" s="7">
        <f t="shared" si="47"/>
        <v>0.15184832202139595</v>
      </c>
      <c r="W553" s="7">
        <f t="shared" si="48"/>
        <v>11.292633864796596</v>
      </c>
      <c r="X553" s="7">
        <f t="shared" si="48"/>
        <v>0.95594100722572595</v>
      </c>
      <c r="Y553" s="7">
        <f t="shared" si="48"/>
        <v>0.20589219339474388</v>
      </c>
      <c r="AA553" s="7">
        <f t="shared" si="49"/>
        <v>10.395533904975318</v>
      </c>
      <c r="AB553" s="7">
        <f t="shared" si="49"/>
        <v>1.1744351146413592</v>
      </c>
      <c r="AC553" s="7">
        <f t="shared" si="49"/>
        <v>0.15184832202139595</v>
      </c>
      <c r="AE553" s="7">
        <f t="shared" si="50"/>
        <v>10.395533904975318</v>
      </c>
      <c r="AF553" s="7">
        <f t="shared" si="50"/>
        <v>1.1744351146413592</v>
      </c>
      <c r="AG553" s="7">
        <f t="shared" si="50"/>
        <v>0.15184832202139595</v>
      </c>
      <c r="AI553" s="7">
        <f t="shared" si="51"/>
        <v>10.395533904975318</v>
      </c>
      <c r="AJ553" s="7">
        <f t="shared" si="51"/>
        <v>1.1744351146413592</v>
      </c>
      <c r="AK553" s="7">
        <f t="shared" si="51"/>
        <v>0.15184832202139595</v>
      </c>
      <c r="AL553" s="10"/>
    </row>
    <row r="554" spans="1:38" x14ac:dyDescent="0.25">
      <c r="A554" s="11" t="s">
        <v>192</v>
      </c>
      <c r="C554" s="7">
        <f t="shared" si="43"/>
        <v>10.64481388749317</v>
      </c>
      <c r="D554" s="7">
        <f t="shared" si="43"/>
        <v>1.0736086244395517</v>
      </c>
      <c r="E554" s="7">
        <f t="shared" si="43"/>
        <v>1.6233131972579164E-2</v>
      </c>
      <c r="G554" s="7">
        <f t="shared" si="44"/>
        <v>10.525600643977812</v>
      </c>
      <c r="H554" s="7">
        <f t="shared" si="44"/>
        <v>0.89101031714368228</v>
      </c>
      <c r="I554" s="7">
        <f t="shared" si="44"/>
        <v>0.19190731137945696</v>
      </c>
      <c r="K554" s="7">
        <f t="shared" si="45"/>
        <v>10.525600643977812</v>
      </c>
      <c r="L554" s="7">
        <f t="shared" si="45"/>
        <v>0.89101031714368228</v>
      </c>
      <c r="M554" s="7">
        <f t="shared" si="45"/>
        <v>0.19190731137945696</v>
      </c>
      <c r="O554" s="7">
        <f t="shared" si="46"/>
        <v>9.689434694752876</v>
      </c>
      <c r="P554" s="7">
        <f t="shared" si="46"/>
        <v>1.0946635786638876</v>
      </c>
      <c r="Q554" s="7">
        <f t="shared" si="46"/>
        <v>0.14153427935336185</v>
      </c>
      <c r="S554" s="7">
        <f t="shared" si="47"/>
        <v>9.689434694752876</v>
      </c>
      <c r="T554" s="7">
        <f t="shared" si="47"/>
        <v>1.0946635786638876</v>
      </c>
      <c r="U554" s="7">
        <f t="shared" si="47"/>
        <v>0.14153427935336185</v>
      </c>
      <c r="W554" s="7">
        <f t="shared" si="48"/>
        <v>10.525600643977812</v>
      </c>
      <c r="X554" s="7">
        <f t="shared" si="48"/>
        <v>0.89101031714368228</v>
      </c>
      <c r="Y554" s="7">
        <f t="shared" si="48"/>
        <v>0.19190731137945696</v>
      </c>
      <c r="AA554" s="7">
        <f t="shared" si="49"/>
        <v>9.689434694752876</v>
      </c>
      <c r="AB554" s="7">
        <f t="shared" si="49"/>
        <v>1.0946635786638876</v>
      </c>
      <c r="AC554" s="7">
        <f t="shared" si="49"/>
        <v>0.14153427935336185</v>
      </c>
      <c r="AE554" s="7">
        <f t="shared" si="50"/>
        <v>9.689434694752876</v>
      </c>
      <c r="AF554" s="7">
        <f t="shared" si="50"/>
        <v>1.0946635786638876</v>
      </c>
      <c r="AG554" s="7">
        <f t="shared" si="50"/>
        <v>0.14153427935336185</v>
      </c>
      <c r="AI554" s="7">
        <f t="shared" si="51"/>
        <v>9.689434694752876</v>
      </c>
      <c r="AJ554" s="7">
        <f t="shared" si="51"/>
        <v>1.0946635786638876</v>
      </c>
      <c r="AK554" s="7">
        <f t="shared" si="51"/>
        <v>0.14153427935336185</v>
      </c>
      <c r="AL554" s="10"/>
    </row>
    <row r="555" spans="1:38" x14ac:dyDescent="0.25">
      <c r="A555" s="11" t="s">
        <v>177</v>
      </c>
      <c r="C555" s="7">
        <f>C$533</f>
        <v>11.827180024070218</v>
      </c>
      <c r="D555" s="7">
        <f>D$533</f>
        <v>1.1928590401716519</v>
      </c>
      <c r="E555" s="7">
        <f>E$533</f>
        <v>1.8036217093448652E-2</v>
      </c>
      <c r="G555" s="7">
        <f>G$533</f>
        <v>11.932878303291826</v>
      </c>
      <c r="H555" s="7">
        <f>H$533</f>
        <v>1.0101388073787751</v>
      </c>
      <c r="I555" s="7">
        <f>I$533</f>
        <v>0.21756540739679406</v>
      </c>
      <c r="K555" s="7">
        <f>K$533</f>
        <v>11.932878303291826</v>
      </c>
      <c r="L555" s="7">
        <f>L$533</f>
        <v>1.0101388073787751</v>
      </c>
      <c r="M555" s="7">
        <f>M$533</f>
        <v>0.21756540739679406</v>
      </c>
      <c r="O555" s="7">
        <f>O$533</f>
        <v>11.056176440093349</v>
      </c>
      <c r="P555" s="7">
        <f>P$533</f>
        <v>1.2490711841843545</v>
      </c>
      <c r="Q555" s="7">
        <f>Q$533</f>
        <v>0.16149837572047743</v>
      </c>
      <c r="S555" s="7">
        <f>S$533</f>
        <v>11.056176440093349</v>
      </c>
      <c r="T555" s="7">
        <f>T$533</f>
        <v>1.2490711841843545</v>
      </c>
      <c r="U555" s="7">
        <f>U$533</f>
        <v>0.16149837572047743</v>
      </c>
      <c r="W555" s="7">
        <f>W$533</f>
        <v>11.932878303291826</v>
      </c>
      <c r="X555" s="7">
        <f>X$533</f>
        <v>1.0101388073787751</v>
      </c>
      <c r="Y555" s="7">
        <f>Y$533</f>
        <v>0.21756540739679406</v>
      </c>
      <c r="AA555" s="7">
        <f>AA$533</f>
        <v>11.056176440093349</v>
      </c>
      <c r="AB555" s="7">
        <f>AB$533</f>
        <v>1.2490711841843545</v>
      </c>
      <c r="AC555" s="7">
        <f>AC$533</f>
        <v>0.16149837572047743</v>
      </c>
      <c r="AE555" s="7">
        <f>AE$533</f>
        <v>11.056176440093349</v>
      </c>
      <c r="AF555" s="7">
        <f>AF$533</f>
        <v>1.2490711841843545</v>
      </c>
      <c r="AG555" s="7">
        <f>AG$533</f>
        <v>0.16149837572047743</v>
      </c>
      <c r="AI555" s="7">
        <f>AI$533</f>
        <v>11.056176440093349</v>
      </c>
      <c r="AJ555" s="7">
        <f>AJ$533</f>
        <v>1.2490711841843545</v>
      </c>
      <c r="AK555" s="7">
        <f>AK$533</f>
        <v>0.16149837572047743</v>
      </c>
      <c r="AL555" s="10"/>
    </row>
    <row r="556" spans="1:38" x14ac:dyDescent="0.25">
      <c r="A556" s="11" t="s">
        <v>178</v>
      </c>
      <c r="C556" s="7">
        <f>C$534</f>
        <v>11.858462129703129</v>
      </c>
      <c r="D556" s="7">
        <f>D$534</f>
        <v>1.1960140731062889</v>
      </c>
      <c r="E556" s="7">
        <f>E$534</f>
        <v>1.8083921689741864E-2</v>
      </c>
      <c r="G556" s="7">
        <f>G$534</f>
        <v>12.084456550036018</v>
      </c>
      <c r="H556" s="7">
        <f>H$534</f>
        <v>1.0229701683881727</v>
      </c>
      <c r="I556" s="7">
        <f>I$534</f>
        <v>0.22032904766590619</v>
      </c>
      <c r="K556" s="7">
        <f>K$534</f>
        <v>12.084456550036018</v>
      </c>
      <c r="L556" s="7">
        <f>L$534</f>
        <v>1.0229701683881727</v>
      </c>
      <c r="M556" s="7">
        <f>M$534</f>
        <v>0.22032904766590619</v>
      </c>
      <c r="O556" s="7">
        <f>O$534</f>
        <v>10.868156166898114</v>
      </c>
      <c r="P556" s="7">
        <f>P$534</f>
        <v>1.2278295997574824</v>
      </c>
      <c r="Q556" s="7">
        <f>Q$534</f>
        <v>0.15875194987533287</v>
      </c>
      <c r="S556" s="7">
        <f>S$534</f>
        <v>10.868156166898114</v>
      </c>
      <c r="T556" s="7">
        <f>T$534</f>
        <v>1.2278295997574824</v>
      </c>
      <c r="U556" s="7">
        <f>U$534</f>
        <v>0.15875194987533287</v>
      </c>
      <c r="W556" s="7">
        <f>W$534</f>
        <v>12.084456550036018</v>
      </c>
      <c r="X556" s="7">
        <f>X$534</f>
        <v>1.0229701683881727</v>
      </c>
      <c r="Y556" s="7">
        <f>Y$534</f>
        <v>0.22032904766590619</v>
      </c>
      <c r="AA556" s="7">
        <f>AA$534</f>
        <v>10.868156166898114</v>
      </c>
      <c r="AB556" s="7">
        <f>AB$534</f>
        <v>1.2278295997574824</v>
      </c>
      <c r="AC556" s="7">
        <f>AC$534</f>
        <v>0.15875194987533287</v>
      </c>
      <c r="AE556" s="7">
        <f>AE$534</f>
        <v>10.868156166898114</v>
      </c>
      <c r="AF556" s="7">
        <f>AF$534</f>
        <v>1.2278295997574824</v>
      </c>
      <c r="AG556" s="7">
        <f>AG$534</f>
        <v>0.15875194987533287</v>
      </c>
      <c r="AI556" s="7">
        <f>AI$534</f>
        <v>10.868156166898114</v>
      </c>
      <c r="AJ556" s="7">
        <f>AJ$534</f>
        <v>1.2278295997574824</v>
      </c>
      <c r="AK556" s="7">
        <f>AK$534</f>
        <v>0.15875194987533287</v>
      </c>
      <c r="AL556" s="10"/>
    </row>
    <row r="557" spans="1:38" x14ac:dyDescent="0.25">
      <c r="A557" s="11" t="s">
        <v>179</v>
      </c>
      <c r="C557" s="7">
        <f t="shared" ref="C557:E562" si="52">C285</f>
        <v>9.8306813190055813</v>
      </c>
      <c r="D557" s="7">
        <f t="shared" si="52"/>
        <v>0.99149730185528839</v>
      </c>
      <c r="E557" s="7">
        <f t="shared" si="52"/>
        <v>1.499159580603693E-2</v>
      </c>
      <c r="G557" s="7">
        <f t="shared" ref="G557:I562" si="53">G285</f>
        <v>9.7205856970068343</v>
      </c>
      <c r="H557" s="7">
        <f t="shared" si="53"/>
        <v>0.82286440818632456</v>
      </c>
      <c r="I557" s="7">
        <f t="shared" si="53"/>
        <v>0.17722993007657931</v>
      </c>
      <c r="K557" s="7">
        <f t="shared" ref="K557:M562" si="54">K285</f>
        <v>9.7205856970068343</v>
      </c>
      <c r="L557" s="7">
        <f t="shared" si="54"/>
        <v>0.82286440818632456</v>
      </c>
      <c r="M557" s="7">
        <f t="shared" si="54"/>
        <v>0.17722993007657931</v>
      </c>
      <c r="O557" s="7">
        <f t="shared" ref="O557:Q562" si="55">O285</f>
        <v>8.9483710708505111</v>
      </c>
      <c r="P557" s="7">
        <f t="shared" si="55"/>
        <v>1.0109419391550429</v>
      </c>
      <c r="Q557" s="7">
        <f t="shared" si="55"/>
        <v>0.13070950894432953</v>
      </c>
      <c r="S557" s="7">
        <f t="shared" ref="S557:U562" si="56">S285</f>
        <v>8.9483710708505111</v>
      </c>
      <c r="T557" s="7">
        <f t="shared" si="56"/>
        <v>1.0109419391550429</v>
      </c>
      <c r="U557" s="7">
        <f t="shared" si="56"/>
        <v>0.13070950894432953</v>
      </c>
      <c r="W557" s="7">
        <f t="shared" ref="W557:Y562" si="57">W285</f>
        <v>9.7205856970068343</v>
      </c>
      <c r="X557" s="7">
        <f t="shared" si="57"/>
        <v>0.82286440818632456</v>
      </c>
      <c r="Y557" s="7">
        <f t="shared" si="57"/>
        <v>0.17722993007657931</v>
      </c>
      <c r="AA557" s="7">
        <f t="shared" ref="AA557:AC562" si="58">AA285</f>
        <v>8.9483710708505111</v>
      </c>
      <c r="AB557" s="7">
        <f t="shared" si="58"/>
        <v>1.0109419391550429</v>
      </c>
      <c r="AC557" s="7">
        <f t="shared" si="58"/>
        <v>0.13070950894432953</v>
      </c>
      <c r="AE557" s="7">
        <f t="shared" ref="AE557:AG562" si="59">AE285</f>
        <v>8.9483710708505111</v>
      </c>
      <c r="AF557" s="7">
        <f t="shared" si="59"/>
        <v>1.0109419391550429</v>
      </c>
      <c r="AG557" s="7">
        <f t="shared" si="59"/>
        <v>0.13070950894432953</v>
      </c>
      <c r="AI557" s="7">
        <f t="shared" ref="AI557:AK562" si="60">AI285</f>
        <v>8.9483710708505111</v>
      </c>
      <c r="AJ557" s="7">
        <f t="shared" si="60"/>
        <v>1.0109419391550429</v>
      </c>
      <c r="AK557" s="7">
        <f t="shared" si="60"/>
        <v>0.13070950894432953</v>
      </c>
      <c r="AL557" s="10"/>
    </row>
    <row r="558" spans="1:38" x14ac:dyDescent="0.25">
      <c r="A558" s="11" t="s">
        <v>180</v>
      </c>
      <c r="C558" s="7">
        <f t="shared" si="52"/>
        <v>8.8830969393094499</v>
      </c>
      <c r="D558" s="7">
        <f t="shared" si="52"/>
        <v>0.89592637190025537</v>
      </c>
      <c r="E558" s="7">
        <f t="shared" si="52"/>
        <v>1.3546548250171734E-2</v>
      </c>
      <c r="G558" s="7">
        <f t="shared" si="53"/>
        <v>8.7836134903934795</v>
      </c>
      <c r="H558" s="7">
        <f t="shared" si="53"/>
        <v>0.74354808874691691</v>
      </c>
      <c r="I558" s="7">
        <f t="shared" si="53"/>
        <v>0.16014664684263635</v>
      </c>
      <c r="K558" s="7">
        <f t="shared" si="54"/>
        <v>8.7836134903934795</v>
      </c>
      <c r="L558" s="7">
        <f t="shared" si="54"/>
        <v>0.74354808874691691</v>
      </c>
      <c r="M558" s="7">
        <f t="shared" si="54"/>
        <v>0.16014664684263635</v>
      </c>
      <c r="O558" s="7">
        <f t="shared" si="55"/>
        <v>8.085833025387716</v>
      </c>
      <c r="P558" s="7">
        <f t="shared" si="55"/>
        <v>0.91349673070636361</v>
      </c>
      <c r="Q558" s="7">
        <f t="shared" si="55"/>
        <v>0.11811035279897221</v>
      </c>
      <c r="S558" s="7">
        <f t="shared" si="56"/>
        <v>8.085833025387716</v>
      </c>
      <c r="T558" s="7">
        <f t="shared" si="56"/>
        <v>0.91349673070636361</v>
      </c>
      <c r="U558" s="7">
        <f t="shared" si="56"/>
        <v>0.11811035279897221</v>
      </c>
      <c r="W558" s="7">
        <f t="shared" si="57"/>
        <v>8.7836134903934795</v>
      </c>
      <c r="X558" s="7">
        <f t="shared" si="57"/>
        <v>0.74354808874691691</v>
      </c>
      <c r="Y558" s="7">
        <f t="shared" si="57"/>
        <v>0.16014664684263635</v>
      </c>
      <c r="AA558" s="7">
        <f t="shared" si="58"/>
        <v>8.085833025387716</v>
      </c>
      <c r="AB558" s="7">
        <f t="shared" si="58"/>
        <v>0.91349673070636361</v>
      </c>
      <c r="AC558" s="7">
        <f t="shared" si="58"/>
        <v>0.11811035279897221</v>
      </c>
      <c r="AE558" s="7">
        <f t="shared" si="59"/>
        <v>8.085833025387716</v>
      </c>
      <c r="AF558" s="7">
        <f t="shared" si="59"/>
        <v>0.91349673070636361</v>
      </c>
      <c r="AG558" s="7">
        <f t="shared" si="59"/>
        <v>0.11811035279897221</v>
      </c>
      <c r="AI558" s="7">
        <f t="shared" si="60"/>
        <v>8.085833025387716</v>
      </c>
      <c r="AJ558" s="7">
        <f t="shared" si="60"/>
        <v>0.91349673070636361</v>
      </c>
      <c r="AK558" s="7">
        <f t="shared" si="60"/>
        <v>0.11811035279897221</v>
      </c>
      <c r="AL558" s="10"/>
    </row>
    <row r="559" spans="1:38" x14ac:dyDescent="0.25">
      <c r="A559" s="11" t="s">
        <v>193</v>
      </c>
      <c r="C559" s="7">
        <f t="shared" si="52"/>
        <v>9.2102266816245084</v>
      </c>
      <c r="D559" s="7">
        <f t="shared" si="52"/>
        <v>0.92891983861297811</v>
      </c>
      <c r="E559" s="7">
        <f t="shared" si="52"/>
        <v>1.4045414678019324E-2</v>
      </c>
      <c r="G559" s="7">
        <f t="shared" si="53"/>
        <v>9.1070796460978301</v>
      </c>
      <c r="H559" s="7">
        <f t="shared" si="53"/>
        <v>0.77093005883375265</v>
      </c>
      <c r="I559" s="7">
        <f t="shared" si="53"/>
        <v>0.16604422194197158</v>
      </c>
      <c r="K559" s="7">
        <f t="shared" si="54"/>
        <v>9.1070796460978301</v>
      </c>
      <c r="L559" s="7">
        <f t="shared" si="54"/>
        <v>0.77093005883375265</v>
      </c>
      <c r="M559" s="7">
        <f t="shared" si="54"/>
        <v>0.16604422194197158</v>
      </c>
      <c r="O559" s="7">
        <f t="shared" si="55"/>
        <v>8.3836026537132291</v>
      </c>
      <c r="P559" s="7">
        <f t="shared" si="55"/>
        <v>0.94713724506338159</v>
      </c>
      <c r="Q559" s="7">
        <f t="shared" si="55"/>
        <v>0.12245989547984631</v>
      </c>
      <c r="S559" s="7">
        <f t="shared" si="56"/>
        <v>8.3836026537132291</v>
      </c>
      <c r="T559" s="7">
        <f t="shared" si="56"/>
        <v>0.94713724506338159</v>
      </c>
      <c r="U559" s="7">
        <f t="shared" si="56"/>
        <v>0.12245989547984631</v>
      </c>
      <c r="W559" s="7">
        <f t="shared" si="57"/>
        <v>9.1070796460978301</v>
      </c>
      <c r="X559" s="7">
        <f t="shared" si="57"/>
        <v>0.77093005883375265</v>
      </c>
      <c r="Y559" s="7">
        <f t="shared" si="57"/>
        <v>0.16604422194197158</v>
      </c>
      <c r="AA559" s="7">
        <f t="shared" si="58"/>
        <v>8.3836026537132291</v>
      </c>
      <c r="AB559" s="7">
        <f t="shared" si="58"/>
        <v>0.94713724506338159</v>
      </c>
      <c r="AC559" s="7">
        <f t="shared" si="58"/>
        <v>0.12245989547984631</v>
      </c>
      <c r="AE559" s="7">
        <f t="shared" si="59"/>
        <v>8.3836026537132291</v>
      </c>
      <c r="AF559" s="7">
        <f t="shared" si="59"/>
        <v>0.94713724506338159</v>
      </c>
      <c r="AG559" s="7">
        <f t="shared" si="59"/>
        <v>0.12245989547984631</v>
      </c>
      <c r="AI559" s="7">
        <f t="shared" si="60"/>
        <v>8.3836026537132291</v>
      </c>
      <c r="AJ559" s="7">
        <f t="shared" si="60"/>
        <v>0.94713724506338159</v>
      </c>
      <c r="AK559" s="7">
        <f t="shared" si="60"/>
        <v>0.12245989547984631</v>
      </c>
      <c r="AL559" s="10"/>
    </row>
    <row r="560" spans="1:38" x14ac:dyDescent="0.25">
      <c r="A560" s="11" t="s">
        <v>184</v>
      </c>
      <c r="C560" s="7">
        <f t="shared" si="52"/>
        <v>-8.4325219101767992</v>
      </c>
      <c r="D560" s="7">
        <f t="shared" si="52"/>
        <v>-0.85048253019981268</v>
      </c>
      <c r="E560" s="7">
        <f t="shared" si="52"/>
        <v>-1.2859430186036044E-2</v>
      </c>
      <c r="G560" s="7">
        <f t="shared" si="53"/>
        <v>-8.3380845345165628</v>
      </c>
      <c r="H560" s="7">
        <f t="shared" si="53"/>
        <v>-0.70583329130210692</v>
      </c>
      <c r="I560" s="7">
        <f t="shared" si="53"/>
        <v>-0.15202356988427249</v>
      </c>
      <c r="K560" s="7">
        <f t="shared" si="54"/>
        <v>-8.3380845345165628</v>
      </c>
      <c r="L560" s="7">
        <f t="shared" si="54"/>
        <v>-0.70583329130210692</v>
      </c>
      <c r="M560" s="7">
        <f t="shared" si="54"/>
        <v>-0.15202356988427249</v>
      </c>
      <c r="O560" s="7">
        <f t="shared" si="55"/>
        <v>-7.6756974076108113</v>
      </c>
      <c r="P560" s="7">
        <f t="shared" si="55"/>
        <v>-0.86716167223940099</v>
      </c>
      <c r="Q560" s="7">
        <f t="shared" si="55"/>
        <v>-0.11211947191397745</v>
      </c>
      <c r="S560" s="7">
        <f t="shared" si="56"/>
        <v>-7.6756974076108113</v>
      </c>
      <c r="T560" s="7">
        <f t="shared" si="56"/>
        <v>-0.86716167223940099</v>
      </c>
      <c r="U560" s="7">
        <f t="shared" si="56"/>
        <v>-0.11211947191397745</v>
      </c>
      <c r="W560" s="7">
        <f t="shared" si="57"/>
        <v>-8.3380845345165628</v>
      </c>
      <c r="X560" s="7">
        <f t="shared" si="57"/>
        <v>-0.70583329130210692</v>
      </c>
      <c r="Y560" s="7">
        <f t="shared" si="57"/>
        <v>-0.15202356988427249</v>
      </c>
      <c r="AA560" s="7">
        <f t="shared" si="58"/>
        <v>-7.6756974076108113</v>
      </c>
      <c r="AB560" s="7">
        <f t="shared" si="58"/>
        <v>-0.86716167223940099</v>
      </c>
      <c r="AC560" s="7">
        <f t="shared" si="58"/>
        <v>-0.11211947191397745</v>
      </c>
      <c r="AE560" s="7">
        <f t="shared" si="59"/>
        <v>-7.6756974076108113</v>
      </c>
      <c r="AF560" s="7">
        <f t="shared" si="59"/>
        <v>-0.86716167223940099</v>
      </c>
      <c r="AG560" s="7">
        <f t="shared" si="59"/>
        <v>-0.11211947191397745</v>
      </c>
      <c r="AI560" s="7">
        <f t="shared" si="60"/>
        <v>-7.6756974076108113</v>
      </c>
      <c r="AJ560" s="7">
        <f t="shared" si="60"/>
        <v>-0.86716167223940099</v>
      </c>
      <c r="AK560" s="7">
        <f t="shared" si="60"/>
        <v>-0.11211947191397745</v>
      </c>
      <c r="AL560" s="10"/>
    </row>
    <row r="561" spans="1:38" x14ac:dyDescent="0.25">
      <c r="A561" s="11" t="s">
        <v>186</v>
      </c>
      <c r="C561" s="7">
        <f t="shared" si="52"/>
        <v>-8.4325219101767992</v>
      </c>
      <c r="D561" s="7">
        <f t="shared" si="52"/>
        <v>-0.85048253019981268</v>
      </c>
      <c r="E561" s="7">
        <f t="shared" si="52"/>
        <v>-1.2859430186036044E-2</v>
      </c>
      <c r="G561" s="7">
        <f t="shared" si="53"/>
        <v>-8.3380845345165628</v>
      </c>
      <c r="H561" s="7">
        <f t="shared" si="53"/>
        <v>-0.70583329130210692</v>
      </c>
      <c r="I561" s="7">
        <f t="shared" si="53"/>
        <v>-0.15202356988427249</v>
      </c>
      <c r="K561" s="7">
        <f t="shared" si="54"/>
        <v>-8.3380845345165628</v>
      </c>
      <c r="L561" s="7">
        <f t="shared" si="54"/>
        <v>-0.70583329130210692</v>
      </c>
      <c r="M561" s="7">
        <f t="shared" si="54"/>
        <v>-0.15202356988427249</v>
      </c>
      <c r="O561" s="7">
        <f t="shared" si="55"/>
        <v>-7.6756974076108113</v>
      </c>
      <c r="P561" s="7">
        <f t="shared" si="55"/>
        <v>-0.86716167223940099</v>
      </c>
      <c r="Q561" s="7">
        <f t="shared" si="55"/>
        <v>-0.11211947191397745</v>
      </c>
      <c r="S561" s="7">
        <f t="shared" si="56"/>
        <v>-7.6756974076108113</v>
      </c>
      <c r="T561" s="7">
        <f t="shared" si="56"/>
        <v>-0.86716167223940099</v>
      </c>
      <c r="U561" s="7">
        <f t="shared" si="56"/>
        <v>-0.11211947191397745</v>
      </c>
      <c r="W561" s="7">
        <f t="shared" si="57"/>
        <v>-8.3380845345165628</v>
      </c>
      <c r="X561" s="7">
        <f t="shared" si="57"/>
        <v>-0.70583329130210692</v>
      </c>
      <c r="Y561" s="7">
        <f t="shared" si="57"/>
        <v>-0.15202356988427249</v>
      </c>
      <c r="AA561" s="7">
        <f t="shared" si="58"/>
        <v>-7.6756974076108113</v>
      </c>
      <c r="AB561" s="7">
        <f t="shared" si="58"/>
        <v>-0.86716167223940099</v>
      </c>
      <c r="AC561" s="7">
        <f t="shared" si="58"/>
        <v>-0.11211947191397745</v>
      </c>
      <c r="AE561" s="7">
        <f t="shared" si="59"/>
        <v>-7.6756974076108113</v>
      </c>
      <c r="AF561" s="7">
        <f t="shared" si="59"/>
        <v>-0.86716167223940099</v>
      </c>
      <c r="AG561" s="7">
        <f t="shared" si="59"/>
        <v>-0.11211947191397745</v>
      </c>
      <c r="AI561" s="7">
        <f t="shared" si="60"/>
        <v>-7.6756974076108113</v>
      </c>
      <c r="AJ561" s="7">
        <f t="shared" si="60"/>
        <v>-0.86716167223940099</v>
      </c>
      <c r="AK561" s="7">
        <f t="shared" si="60"/>
        <v>-0.11211947191397745</v>
      </c>
      <c r="AL561" s="10"/>
    </row>
    <row r="562" spans="1:38" x14ac:dyDescent="0.25">
      <c r="A562" s="11" t="s">
        <v>195</v>
      </c>
      <c r="C562" s="7">
        <f t="shared" si="52"/>
        <v>-8.4325219101767992</v>
      </c>
      <c r="D562" s="7">
        <f t="shared" si="52"/>
        <v>-0.85048253019981268</v>
      </c>
      <c r="E562" s="7">
        <f t="shared" si="52"/>
        <v>-1.2859430186036044E-2</v>
      </c>
      <c r="G562" s="7">
        <f t="shared" si="53"/>
        <v>-8.3380845345165628</v>
      </c>
      <c r="H562" s="7">
        <f t="shared" si="53"/>
        <v>-0.70583329130210692</v>
      </c>
      <c r="I562" s="7">
        <f t="shared" si="53"/>
        <v>-0.15202356988427249</v>
      </c>
      <c r="K562" s="7">
        <f t="shared" si="54"/>
        <v>-8.3380845345165628</v>
      </c>
      <c r="L562" s="7">
        <f t="shared" si="54"/>
        <v>-0.70583329130210692</v>
      </c>
      <c r="M562" s="7">
        <f t="shared" si="54"/>
        <v>-0.15202356988427249</v>
      </c>
      <c r="O562" s="7">
        <f t="shared" si="55"/>
        <v>-7.6756974076108113</v>
      </c>
      <c r="P562" s="7">
        <f t="shared" si="55"/>
        <v>-0.86716167223940099</v>
      </c>
      <c r="Q562" s="7">
        <f t="shared" si="55"/>
        <v>-0.11211947191397745</v>
      </c>
      <c r="S562" s="7">
        <f t="shared" si="56"/>
        <v>-7.6756974076108113</v>
      </c>
      <c r="T562" s="7">
        <f t="shared" si="56"/>
        <v>-0.86716167223940099</v>
      </c>
      <c r="U562" s="7">
        <f t="shared" si="56"/>
        <v>-0.11211947191397745</v>
      </c>
      <c r="W562" s="7">
        <f t="shared" si="57"/>
        <v>-8.3380845345165628</v>
      </c>
      <c r="X562" s="7">
        <f t="shared" si="57"/>
        <v>-0.70583329130210692</v>
      </c>
      <c r="Y562" s="7">
        <f t="shared" si="57"/>
        <v>-0.15202356988427249</v>
      </c>
      <c r="AA562" s="7">
        <f t="shared" si="58"/>
        <v>-7.6756974076108113</v>
      </c>
      <c r="AB562" s="7">
        <f t="shared" si="58"/>
        <v>-0.86716167223940099</v>
      </c>
      <c r="AC562" s="7">
        <f t="shared" si="58"/>
        <v>-0.11211947191397745</v>
      </c>
      <c r="AE562" s="7">
        <f t="shared" si="59"/>
        <v>-7.6756974076108113</v>
      </c>
      <c r="AF562" s="7">
        <f t="shared" si="59"/>
        <v>-0.86716167223940099</v>
      </c>
      <c r="AG562" s="7">
        <f t="shared" si="59"/>
        <v>-0.11211947191397745</v>
      </c>
      <c r="AI562" s="7">
        <f t="shared" si="60"/>
        <v>-7.6756974076108113</v>
      </c>
      <c r="AJ562" s="7">
        <f t="shared" si="60"/>
        <v>-0.86716167223940099</v>
      </c>
      <c r="AK562" s="7">
        <f t="shared" si="60"/>
        <v>-0.11211947191397745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1.9489215874029311</v>
      </c>
      <c r="C571" s="6">
        <f t="shared" ref="C571:C587" si="62">SUMPRODUCT($G546:$I546,$B43:$D43)</f>
        <v>1.9489215874029311</v>
      </c>
      <c r="D571" s="6">
        <f t="shared" ref="D571:D587" si="63">SUMPRODUCT($K546:$M546,$B43:$D43)</f>
        <v>1.9489215874029311</v>
      </c>
      <c r="E571" s="6">
        <f t="shared" ref="E571:E587" si="64">SUMPRODUCT($O546:$Q546,$B43:$D43)</f>
        <v>1.9489215874029311</v>
      </c>
      <c r="F571" s="6">
        <f t="shared" ref="F571:F587" si="65">SUMPRODUCT($S546:$U546,$B43:$D43)</f>
        <v>1.9489215874029311</v>
      </c>
      <c r="G571" s="6">
        <f t="shared" ref="G571:G587" si="66">SUMPRODUCT($W546:$Y546,$B43:$D43)</f>
        <v>1.9489215874029311</v>
      </c>
      <c r="H571" s="6">
        <f t="shared" ref="H571:H587" si="67">SUMPRODUCT($AA546:$AC546,$B43:$D43)</f>
        <v>1.9489215874029311</v>
      </c>
      <c r="I571" s="6">
        <f t="shared" ref="I571:I587" si="68">SUMPRODUCT($AE546:$AG546,$B43:$D43)</f>
        <v>1.9489215874029311</v>
      </c>
      <c r="J571" s="6">
        <f t="shared" ref="J571:J587" si="69">SUMPRODUCT($AI546:$AK546,$B43:$D43)</f>
        <v>1.9489215874029311</v>
      </c>
      <c r="K571" s="10"/>
    </row>
    <row r="572" spans="1:38" x14ac:dyDescent="0.25">
      <c r="A572" s="11" t="s">
        <v>172</v>
      </c>
      <c r="B572" s="6">
        <f t="shared" si="61"/>
        <v>2.152388128216201</v>
      </c>
      <c r="C572" s="6">
        <f t="shared" si="62"/>
        <v>2.0780598612924694</v>
      </c>
      <c r="D572" s="6">
        <f t="shared" si="63"/>
        <v>2.0780598612924694</v>
      </c>
      <c r="E572" s="6">
        <f t="shared" si="64"/>
        <v>2.0692446871573242</v>
      </c>
      <c r="F572" s="6">
        <f t="shared" si="65"/>
        <v>2.0692446871573242</v>
      </c>
      <c r="G572" s="6">
        <f t="shared" si="66"/>
        <v>2.0780598612924694</v>
      </c>
      <c r="H572" s="6">
        <f t="shared" si="67"/>
        <v>2.0692446871573242</v>
      </c>
      <c r="I572" s="6">
        <f t="shared" si="68"/>
        <v>2.0692446871573242</v>
      </c>
      <c r="J572" s="6">
        <f t="shared" si="69"/>
        <v>2.0692446871573242</v>
      </c>
      <c r="K572" s="10"/>
    </row>
    <row r="573" spans="1:38" x14ac:dyDescent="0.25">
      <c r="A573" s="11" t="s">
        <v>211</v>
      </c>
      <c r="B573" s="6">
        <f t="shared" si="61"/>
        <v>0.15464303950647051</v>
      </c>
      <c r="C573" s="6">
        <f t="shared" si="62"/>
        <v>0.24576712080787408</v>
      </c>
      <c r="D573" s="6">
        <f t="shared" si="63"/>
        <v>0.24576712080787408</v>
      </c>
      <c r="E573" s="6">
        <f t="shared" si="64"/>
        <v>0.23992468904727082</v>
      </c>
      <c r="F573" s="6">
        <f t="shared" si="65"/>
        <v>0.23992468904727082</v>
      </c>
      <c r="G573" s="6">
        <f t="shared" si="66"/>
        <v>0.24576712080787408</v>
      </c>
      <c r="H573" s="6">
        <f t="shared" si="67"/>
        <v>0.23992468904727082</v>
      </c>
      <c r="I573" s="6">
        <f t="shared" si="68"/>
        <v>0.23992468904727082</v>
      </c>
      <c r="J573" s="6">
        <f t="shared" si="69"/>
        <v>0.23992468904727082</v>
      </c>
      <c r="K573" s="10"/>
    </row>
    <row r="574" spans="1:38" x14ac:dyDescent="0.25">
      <c r="A574" s="11" t="s">
        <v>173</v>
      </c>
      <c r="B574" s="6">
        <f t="shared" si="61"/>
        <v>1.5328184166472327</v>
      </c>
      <c r="C574" s="6">
        <f t="shared" si="62"/>
        <v>1.5328184166472327</v>
      </c>
      <c r="D574" s="6">
        <f t="shared" si="63"/>
        <v>1.5328184166472327</v>
      </c>
      <c r="E574" s="6">
        <f t="shared" si="64"/>
        <v>1.5328184166472327</v>
      </c>
      <c r="F574" s="6">
        <f t="shared" si="65"/>
        <v>1.5328184166472327</v>
      </c>
      <c r="G574" s="6">
        <f t="shared" si="66"/>
        <v>1.5328184166472327</v>
      </c>
      <c r="H574" s="6">
        <f t="shared" si="67"/>
        <v>1.5328184166472327</v>
      </c>
      <c r="I574" s="6">
        <f t="shared" si="68"/>
        <v>1.5328184166472327</v>
      </c>
      <c r="J574" s="6">
        <f t="shared" si="69"/>
        <v>1.5328184166472327</v>
      </c>
      <c r="K574" s="10"/>
    </row>
    <row r="575" spans="1:38" x14ac:dyDescent="0.25">
      <c r="A575" s="11" t="s">
        <v>174</v>
      </c>
      <c r="B575" s="6">
        <f t="shared" si="61"/>
        <v>2.0148471269674957</v>
      </c>
      <c r="C575" s="6">
        <f t="shared" si="62"/>
        <v>1.913559456842681</v>
      </c>
      <c r="D575" s="6">
        <f t="shared" si="63"/>
        <v>1.913559456842681</v>
      </c>
      <c r="E575" s="6">
        <f t="shared" si="64"/>
        <v>1.958703253794486</v>
      </c>
      <c r="F575" s="6">
        <f t="shared" si="65"/>
        <v>1.958703253794486</v>
      </c>
      <c r="G575" s="6">
        <f t="shared" si="66"/>
        <v>1.913559456842681</v>
      </c>
      <c r="H575" s="6">
        <f t="shared" si="67"/>
        <v>1.958703253794486</v>
      </c>
      <c r="I575" s="6">
        <f t="shared" si="68"/>
        <v>1.958703253794486</v>
      </c>
      <c r="J575" s="6">
        <f t="shared" si="69"/>
        <v>1.958703253794486</v>
      </c>
      <c r="K575" s="10"/>
    </row>
    <row r="576" spans="1:38" x14ac:dyDescent="0.25">
      <c r="A576" s="11" t="s">
        <v>212</v>
      </c>
      <c r="B576" s="6">
        <f t="shared" si="61"/>
        <v>0.1624735292698678</v>
      </c>
      <c r="C576" s="6">
        <f t="shared" si="62"/>
        <v>0.25117859381732904</v>
      </c>
      <c r="D576" s="6">
        <f t="shared" si="63"/>
        <v>0.25117859381732904</v>
      </c>
      <c r="E576" s="6">
        <f t="shared" si="64"/>
        <v>0.24698084995959274</v>
      </c>
      <c r="F576" s="6">
        <f t="shared" si="65"/>
        <v>0.24698084995959274</v>
      </c>
      <c r="G576" s="6">
        <f t="shared" si="66"/>
        <v>0.25117859381732904</v>
      </c>
      <c r="H576" s="6">
        <f t="shared" si="67"/>
        <v>0.24698084995959274</v>
      </c>
      <c r="I576" s="6">
        <f t="shared" si="68"/>
        <v>0.24698084995959274</v>
      </c>
      <c r="J576" s="6">
        <f t="shared" si="69"/>
        <v>0.24698084995959274</v>
      </c>
      <c r="K576" s="10"/>
    </row>
    <row r="577" spans="1:11" x14ac:dyDescent="0.25">
      <c r="A577" s="11" t="s">
        <v>175</v>
      </c>
      <c r="B577" s="6">
        <f t="shared" si="61"/>
        <v>1.8799690513510889</v>
      </c>
      <c r="C577" s="6">
        <f t="shared" si="62"/>
        <v>1.7844715634795085</v>
      </c>
      <c r="D577" s="6">
        <f t="shared" si="63"/>
        <v>1.7844715634795085</v>
      </c>
      <c r="E577" s="6">
        <f t="shared" si="64"/>
        <v>1.824380678872223</v>
      </c>
      <c r="F577" s="6">
        <f t="shared" si="65"/>
        <v>1.824380678872223</v>
      </c>
      <c r="G577" s="6">
        <f t="shared" si="66"/>
        <v>1.7844715634795085</v>
      </c>
      <c r="H577" s="6">
        <f t="shared" si="67"/>
        <v>1.824380678872223</v>
      </c>
      <c r="I577" s="6">
        <f t="shared" si="68"/>
        <v>1.824380678872223</v>
      </c>
      <c r="J577" s="6">
        <f t="shared" si="69"/>
        <v>1.824380678872223</v>
      </c>
      <c r="K577" s="10"/>
    </row>
    <row r="578" spans="1:11" x14ac:dyDescent="0.25">
      <c r="A578" s="11" t="s">
        <v>176</v>
      </c>
      <c r="B578" s="6">
        <f t="shared" si="61"/>
        <v>1.9043545542702791</v>
      </c>
      <c r="C578" s="6">
        <f t="shared" si="62"/>
        <v>1.8052787750234693</v>
      </c>
      <c r="D578" s="6">
        <f t="shared" si="63"/>
        <v>1.8052787750234693</v>
      </c>
      <c r="E578" s="6">
        <f t="shared" si="64"/>
        <v>1.8492630129801615</v>
      </c>
      <c r="F578" s="6">
        <f t="shared" si="65"/>
        <v>1.8492630129801615</v>
      </c>
      <c r="G578" s="6">
        <f t="shared" si="66"/>
        <v>1.8052787750234693</v>
      </c>
      <c r="H578" s="6">
        <f t="shared" si="67"/>
        <v>1.8492630129801615</v>
      </c>
      <c r="I578" s="6">
        <f t="shared" si="68"/>
        <v>1.8492630129801615</v>
      </c>
      <c r="J578" s="6">
        <f t="shared" si="69"/>
        <v>1.8492630129801615</v>
      </c>
      <c r="K578" s="10"/>
    </row>
    <row r="579" spans="1:11" x14ac:dyDescent="0.25">
      <c r="A579" s="11" t="s">
        <v>192</v>
      </c>
      <c r="B579" s="6">
        <f t="shared" si="61"/>
        <v>1.8029764748351051</v>
      </c>
      <c r="C579" s="6">
        <f t="shared" si="62"/>
        <v>1.7005855627175228</v>
      </c>
      <c r="D579" s="6">
        <f t="shared" si="63"/>
        <v>1.7005855627175228</v>
      </c>
      <c r="E579" s="6">
        <f t="shared" si="64"/>
        <v>1.7488748114479484</v>
      </c>
      <c r="F579" s="6">
        <f t="shared" si="65"/>
        <v>1.7488748114479484</v>
      </c>
      <c r="G579" s="6">
        <f t="shared" si="66"/>
        <v>1.7005855627175228</v>
      </c>
      <c r="H579" s="6">
        <f t="shared" si="67"/>
        <v>1.7488748114479484</v>
      </c>
      <c r="I579" s="6">
        <f t="shared" si="68"/>
        <v>1.7488748114479484</v>
      </c>
      <c r="J579" s="6">
        <f t="shared" si="69"/>
        <v>1.7488748114479484</v>
      </c>
      <c r="K579" s="10"/>
    </row>
    <row r="580" spans="1:11" x14ac:dyDescent="0.25">
      <c r="A580" s="11" t="s">
        <v>177</v>
      </c>
      <c r="B580" s="6">
        <f t="shared" si="61"/>
        <v>11.827180024070218</v>
      </c>
      <c r="C580" s="6">
        <f t="shared" si="62"/>
        <v>11.932878303291826</v>
      </c>
      <c r="D580" s="6">
        <f t="shared" si="63"/>
        <v>11.932878303291826</v>
      </c>
      <c r="E580" s="6">
        <f t="shared" si="64"/>
        <v>11.056176440093349</v>
      </c>
      <c r="F580" s="6">
        <f t="shared" si="65"/>
        <v>11.056176440093349</v>
      </c>
      <c r="G580" s="6">
        <f t="shared" si="66"/>
        <v>11.932878303291826</v>
      </c>
      <c r="H580" s="6">
        <f t="shared" si="67"/>
        <v>11.056176440093349</v>
      </c>
      <c r="I580" s="6">
        <f t="shared" si="68"/>
        <v>11.056176440093349</v>
      </c>
      <c r="J580" s="6">
        <f t="shared" si="69"/>
        <v>11.056176440093349</v>
      </c>
      <c r="K580" s="10"/>
    </row>
    <row r="581" spans="1:11" x14ac:dyDescent="0.25">
      <c r="A581" s="11" t="s">
        <v>178</v>
      </c>
      <c r="B581" s="6">
        <f t="shared" si="61"/>
        <v>11.858462129703129</v>
      </c>
      <c r="C581" s="6">
        <f t="shared" si="62"/>
        <v>12.084456550036018</v>
      </c>
      <c r="D581" s="6">
        <f t="shared" si="63"/>
        <v>12.084456550036018</v>
      </c>
      <c r="E581" s="6">
        <f t="shared" si="64"/>
        <v>10.868156166898114</v>
      </c>
      <c r="F581" s="6">
        <f t="shared" si="65"/>
        <v>10.868156166898114</v>
      </c>
      <c r="G581" s="6">
        <f t="shared" si="66"/>
        <v>12.084456550036018</v>
      </c>
      <c r="H581" s="6">
        <f t="shared" si="67"/>
        <v>10.868156166898114</v>
      </c>
      <c r="I581" s="6">
        <f t="shared" si="68"/>
        <v>10.868156166898114</v>
      </c>
      <c r="J581" s="6">
        <f t="shared" si="69"/>
        <v>10.868156166898114</v>
      </c>
      <c r="K581" s="10"/>
    </row>
    <row r="582" spans="1:11" x14ac:dyDescent="0.25">
      <c r="A582" s="11" t="s">
        <v>179</v>
      </c>
      <c r="B582" s="6">
        <f t="shared" si="61"/>
        <v>9.8306813190055813</v>
      </c>
      <c r="C582" s="6">
        <f t="shared" si="62"/>
        <v>9.7205856970068343</v>
      </c>
      <c r="D582" s="6">
        <f t="shared" si="63"/>
        <v>9.7205856970068343</v>
      </c>
      <c r="E582" s="6">
        <f t="shared" si="64"/>
        <v>8.9483710708505111</v>
      </c>
      <c r="F582" s="6">
        <f t="shared" si="65"/>
        <v>8.9483710708505111</v>
      </c>
      <c r="G582" s="6">
        <f t="shared" si="66"/>
        <v>9.7205856970068343</v>
      </c>
      <c r="H582" s="6">
        <f t="shared" si="67"/>
        <v>8.9483710708505111</v>
      </c>
      <c r="I582" s="6">
        <f t="shared" si="68"/>
        <v>8.9483710708505111</v>
      </c>
      <c r="J582" s="6">
        <f t="shared" si="69"/>
        <v>8.9483710708505111</v>
      </c>
      <c r="K582" s="10"/>
    </row>
    <row r="583" spans="1:11" x14ac:dyDescent="0.25">
      <c r="A583" s="11" t="s">
        <v>180</v>
      </c>
      <c r="B583" s="6">
        <f t="shared" si="61"/>
        <v>8.8830969393094499</v>
      </c>
      <c r="C583" s="6">
        <f t="shared" si="62"/>
        <v>8.7836134903934795</v>
      </c>
      <c r="D583" s="6">
        <f t="shared" si="63"/>
        <v>8.7836134903934795</v>
      </c>
      <c r="E583" s="6">
        <f t="shared" si="64"/>
        <v>8.085833025387716</v>
      </c>
      <c r="F583" s="6">
        <f t="shared" si="65"/>
        <v>8.085833025387716</v>
      </c>
      <c r="G583" s="6">
        <f t="shared" si="66"/>
        <v>8.7836134903934795</v>
      </c>
      <c r="H583" s="6">
        <f t="shared" si="67"/>
        <v>8.085833025387716</v>
      </c>
      <c r="I583" s="6">
        <f t="shared" si="68"/>
        <v>8.085833025387716</v>
      </c>
      <c r="J583" s="6">
        <f t="shared" si="69"/>
        <v>8.085833025387716</v>
      </c>
      <c r="K583" s="10"/>
    </row>
    <row r="584" spans="1:11" x14ac:dyDescent="0.25">
      <c r="A584" s="11" t="s">
        <v>193</v>
      </c>
      <c r="B584" s="6">
        <f t="shared" si="61"/>
        <v>9.2102266816245084</v>
      </c>
      <c r="C584" s="6">
        <f t="shared" si="62"/>
        <v>9.1070796460978301</v>
      </c>
      <c r="D584" s="6">
        <f t="shared" si="63"/>
        <v>9.1070796460978301</v>
      </c>
      <c r="E584" s="6">
        <f t="shared" si="64"/>
        <v>8.3836026537132291</v>
      </c>
      <c r="F584" s="6">
        <f t="shared" si="65"/>
        <v>8.3836026537132291</v>
      </c>
      <c r="G584" s="6">
        <f t="shared" si="66"/>
        <v>9.1070796460978301</v>
      </c>
      <c r="H584" s="6">
        <f t="shared" si="67"/>
        <v>8.3836026537132291</v>
      </c>
      <c r="I584" s="6">
        <f t="shared" si="68"/>
        <v>8.3836026537132291</v>
      </c>
      <c r="J584" s="6">
        <f t="shared" si="69"/>
        <v>8.3836026537132291</v>
      </c>
      <c r="K584" s="10"/>
    </row>
    <row r="585" spans="1:11" x14ac:dyDescent="0.25">
      <c r="A585" s="11" t="s">
        <v>184</v>
      </c>
      <c r="B585" s="6">
        <f t="shared" si="61"/>
        <v>-8.4325219101767992</v>
      </c>
      <c r="C585" s="6">
        <f t="shared" si="62"/>
        <v>-8.3380845345165628</v>
      </c>
      <c r="D585" s="6">
        <f t="shared" si="63"/>
        <v>-8.3380845345165628</v>
      </c>
      <c r="E585" s="6">
        <f t="shared" si="64"/>
        <v>-7.6756974076108113</v>
      </c>
      <c r="F585" s="6">
        <f t="shared" si="65"/>
        <v>-7.6756974076108113</v>
      </c>
      <c r="G585" s="6">
        <f t="shared" si="66"/>
        <v>-8.3380845345165628</v>
      </c>
      <c r="H585" s="6">
        <f t="shared" si="67"/>
        <v>-7.6756974076108113</v>
      </c>
      <c r="I585" s="6">
        <f t="shared" si="68"/>
        <v>-7.6756974076108113</v>
      </c>
      <c r="J585" s="6">
        <f t="shared" si="69"/>
        <v>-7.6756974076108113</v>
      </c>
      <c r="K585" s="10"/>
    </row>
    <row r="586" spans="1:11" x14ac:dyDescent="0.25">
      <c r="A586" s="11" t="s">
        <v>186</v>
      </c>
      <c r="B586" s="6">
        <f t="shared" si="61"/>
        <v>-8.4325219101767992</v>
      </c>
      <c r="C586" s="6">
        <f t="shared" si="62"/>
        <v>-8.3380845345165628</v>
      </c>
      <c r="D586" s="6">
        <f t="shared" si="63"/>
        <v>-8.3380845345165628</v>
      </c>
      <c r="E586" s="6">
        <f t="shared" si="64"/>
        <v>-7.6756974076108113</v>
      </c>
      <c r="F586" s="6">
        <f t="shared" si="65"/>
        <v>-7.6756974076108113</v>
      </c>
      <c r="G586" s="6">
        <f t="shared" si="66"/>
        <v>-8.3380845345165628</v>
      </c>
      <c r="H586" s="6">
        <f t="shared" si="67"/>
        <v>-7.6756974076108113</v>
      </c>
      <c r="I586" s="6">
        <f t="shared" si="68"/>
        <v>-7.6756974076108113</v>
      </c>
      <c r="J586" s="6">
        <f t="shared" si="69"/>
        <v>-7.6756974076108113</v>
      </c>
      <c r="K586" s="10"/>
    </row>
    <row r="587" spans="1:11" x14ac:dyDescent="0.25">
      <c r="A587" s="11" t="s">
        <v>195</v>
      </c>
      <c r="B587" s="6">
        <f t="shared" si="61"/>
        <v>-8.4325219101767992</v>
      </c>
      <c r="C587" s="6">
        <f t="shared" si="62"/>
        <v>-8.3380845345165628</v>
      </c>
      <c r="D587" s="6">
        <f t="shared" si="63"/>
        <v>-8.3380845345165628</v>
      </c>
      <c r="E587" s="6">
        <f t="shared" si="64"/>
        <v>-7.6756974076108113</v>
      </c>
      <c r="F587" s="6">
        <f t="shared" si="65"/>
        <v>-7.6756974076108113</v>
      </c>
      <c r="G587" s="6">
        <f t="shared" si="66"/>
        <v>-8.3380845345165628</v>
      </c>
      <c r="H587" s="6">
        <f t="shared" si="67"/>
        <v>-7.6756974076108113</v>
      </c>
      <c r="I587" s="6">
        <f t="shared" si="68"/>
        <v>-7.6756974076108113</v>
      </c>
      <c r="J587" s="6">
        <f t="shared" si="69"/>
        <v>-7.6756974076108113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5.5890497222905053E-2</v>
      </c>
      <c r="C596" s="6">
        <f>SUMPRODUCT($G$547:$I$547,$B85:$D85)</f>
        <v>0.22778453061339302</v>
      </c>
      <c r="D596" s="6">
        <f>SUMPRODUCT($K$547:$M$547,$B85:$D85)</f>
        <v>0.22778453061339302</v>
      </c>
      <c r="E596" s="6">
        <f>SUMPRODUCT($O$547:$Q$547,$B85:$D85)</f>
        <v>0.18404599827828949</v>
      </c>
      <c r="F596" s="6">
        <f>SUMPRODUCT($S$547:$U$547,$B85:$D85)</f>
        <v>0.18404599827828949</v>
      </c>
      <c r="G596" s="6">
        <f>SUMPRODUCT($W$547:$Y$547,$B85:$D85)</f>
        <v>0.22778453061339302</v>
      </c>
      <c r="H596" s="6">
        <f>SUMPRODUCT($AA$547:$AC$547,$B85:$D85)</f>
        <v>0.18404599827828949</v>
      </c>
      <c r="I596" s="6">
        <f>SUMPRODUCT($AE$547:$AG$547,$B85:$D85)</f>
        <v>0.18404599827828949</v>
      </c>
      <c r="J596" s="6">
        <f>SUMPRODUCT($AI$547:$AK$547,$B85:$D85)</f>
        <v>0.18404599827828949</v>
      </c>
      <c r="K596" s="10"/>
    </row>
    <row r="597" spans="1:11" x14ac:dyDescent="0.25">
      <c r="A597" s="11" t="s">
        <v>174</v>
      </c>
      <c r="B597" s="6">
        <f>SUMPRODUCT($C$550:$E$550,$B86:$D86)</f>
        <v>9.020161498959979E-2</v>
      </c>
      <c r="C597" s="6">
        <f>SUMPRODUCT($G$550:$I$550,$B86:$D86)</f>
        <v>0.26836146536810473</v>
      </c>
      <c r="D597" s="6">
        <f>SUMPRODUCT($K$550:$M$550,$B86:$D86)</f>
        <v>0.26836146536810473</v>
      </c>
      <c r="E597" s="6">
        <f>SUMPRODUCT($O$550:$Q$550,$B86:$D86)</f>
        <v>0.22750625807245378</v>
      </c>
      <c r="F597" s="6">
        <f>SUMPRODUCT($S$550:$U$550,$B86:$D86)</f>
        <v>0.22750625807245378</v>
      </c>
      <c r="G597" s="6">
        <f>SUMPRODUCT($W$550:$Y$550,$B86:$D86)</f>
        <v>0.26836146536810473</v>
      </c>
      <c r="H597" s="6">
        <f>SUMPRODUCT($AA$550:$AC$550,$B86:$D86)</f>
        <v>0.22750625807245378</v>
      </c>
      <c r="I597" s="6">
        <f>SUMPRODUCT($AE$550:$AG$550,$B86:$D86)</f>
        <v>0.22750625807245378</v>
      </c>
      <c r="J597" s="6">
        <f>SUMPRODUCT($AI$550:$AK$550,$B86:$D86)</f>
        <v>0.22750625807245378</v>
      </c>
      <c r="K597" s="10"/>
    </row>
    <row r="598" spans="1:11" x14ac:dyDescent="0.25">
      <c r="A598" s="11" t="s">
        <v>175</v>
      </c>
      <c r="B598" s="6">
        <f>SUMPRODUCT($C$552:$E$552,$B87:$D87)</f>
        <v>2.2739924126820282E-2</v>
      </c>
      <c r="C598" s="6">
        <f>SUMPRODUCT($G$552:$I$552,$B87:$D87)</f>
        <v>0.20526288806327439</v>
      </c>
      <c r="D598" s="6">
        <f>SUMPRODUCT($K$552:$M$552,$B87:$D87)</f>
        <v>0.20526288806327439</v>
      </c>
      <c r="E598" s="6">
        <f>SUMPRODUCT($O$552:$Q$552,$B87:$D87)</f>
        <v>0.15374098381278284</v>
      </c>
      <c r="F598" s="6">
        <f>SUMPRODUCT($S$552:$U$552,$B87:$D87)</f>
        <v>0.15374098381278284</v>
      </c>
      <c r="G598" s="6">
        <f>SUMPRODUCT($W$552:$Y$552,$B87:$D87)</f>
        <v>0.20526288806327439</v>
      </c>
      <c r="H598" s="6">
        <f>SUMPRODUCT($AA$552:$AC$552,$B87:$D87)</f>
        <v>0.15374098381278284</v>
      </c>
      <c r="I598" s="6">
        <f>SUMPRODUCT($AE$552:$AG$552,$B87:$D87)</f>
        <v>0.15374098381278284</v>
      </c>
      <c r="J598" s="6">
        <f>SUMPRODUCT($AI$552:$AK$552,$B87:$D87)</f>
        <v>0.15374098381278284</v>
      </c>
      <c r="K598" s="10"/>
    </row>
    <row r="599" spans="1:11" x14ac:dyDescent="0.25">
      <c r="A599" s="11" t="s">
        <v>176</v>
      </c>
      <c r="B599" s="6">
        <f>SUMPRODUCT($C$553:$E$553,$B88:$D88)</f>
        <v>2.1061605155627182E-2</v>
      </c>
      <c r="C599" s="6">
        <f>SUMPRODUCT($G$553:$I$553,$B88:$D88)</f>
        <v>0.20830249144674179</v>
      </c>
      <c r="D599" s="6">
        <f>SUMPRODUCT($K$553:$M$553,$B88:$D88)</f>
        <v>0.20830249144674179</v>
      </c>
      <c r="E599" s="6">
        <f>SUMPRODUCT($O$553:$Q$553,$B88:$D88)</f>
        <v>0.15513442675058242</v>
      </c>
      <c r="F599" s="6">
        <f>SUMPRODUCT($S$553:$U$553,$B88:$D88)</f>
        <v>0.15513442675058242</v>
      </c>
      <c r="G599" s="6">
        <f>SUMPRODUCT($W$553:$Y$553,$B88:$D88)</f>
        <v>0.20830249144674179</v>
      </c>
      <c r="H599" s="6">
        <f>SUMPRODUCT($AA$553:$AC$553,$B88:$D88)</f>
        <v>0.15513442675058242</v>
      </c>
      <c r="I599" s="6">
        <f>SUMPRODUCT($AE$553:$AG$553,$B88:$D88)</f>
        <v>0.15513442675058242</v>
      </c>
      <c r="J599" s="6">
        <f>SUMPRODUCT($AI$553:$AK$553,$B88:$D88)</f>
        <v>0.15513442675058242</v>
      </c>
      <c r="K599" s="10"/>
    </row>
    <row r="600" spans="1:11" x14ac:dyDescent="0.25">
      <c r="A600" s="11" t="s">
        <v>192</v>
      </c>
      <c r="B600" s="6">
        <f>SUMPRODUCT($C$554:$E$554,$B89:$D89)</f>
        <v>2.0701233006206882E-2</v>
      </c>
      <c r="C600" s="6">
        <f>SUMPRODUCT($G$554:$I$554,$B89:$D89)</f>
        <v>0.19486147750579638</v>
      </c>
      <c r="D600" s="6">
        <f>SUMPRODUCT($K$554:$M$554,$B89:$D89)</f>
        <v>0.19486147750579638</v>
      </c>
      <c r="E600" s="6">
        <f>SUMPRODUCT($O$554:$Q$554,$B89:$D89)</f>
        <v>0.14556187223571082</v>
      </c>
      <c r="F600" s="6">
        <f>SUMPRODUCT($S$554:$U$554,$B89:$D89)</f>
        <v>0.14556187223571082</v>
      </c>
      <c r="G600" s="6">
        <f>SUMPRODUCT($W$554:$Y$554,$B89:$D89)</f>
        <v>0.19486147750579638</v>
      </c>
      <c r="H600" s="6">
        <f>SUMPRODUCT($AA$554:$AC$554,$B89:$D89)</f>
        <v>0.14556187223571082</v>
      </c>
      <c r="I600" s="6">
        <f>SUMPRODUCT($AE$554:$AG$554,$B89:$D89)</f>
        <v>0.14556187223571082</v>
      </c>
      <c r="J600" s="6">
        <f>SUMPRODUCT($AI$554:$AK$554,$B89:$D89)</f>
        <v>0.14556187223571082</v>
      </c>
      <c r="K600" s="10"/>
    </row>
    <row r="601" spans="1:11" x14ac:dyDescent="0.25">
      <c r="A601" s="11" t="s">
        <v>177</v>
      </c>
      <c r="B601" s="6">
        <f>SUMPRODUCT($C$555:$E$555,$B90:$D90)</f>
        <v>1.1928590401716519</v>
      </c>
      <c r="C601" s="6">
        <f>SUMPRODUCT($G$555:$I$555,$B90:$D90)</f>
        <v>1.0101388073787751</v>
      </c>
      <c r="D601" s="6">
        <f>SUMPRODUCT($K$555:$M$555,$B90:$D90)</f>
        <v>1.0101388073787751</v>
      </c>
      <c r="E601" s="6">
        <f>SUMPRODUCT($O$555:$Q$555,$B90:$D90)</f>
        <v>1.2490711841843545</v>
      </c>
      <c r="F601" s="6">
        <f>SUMPRODUCT($S$555:$U$555,$B90:$D90)</f>
        <v>1.2490711841843545</v>
      </c>
      <c r="G601" s="6">
        <f>SUMPRODUCT($W$555:$Y$555,$B90:$D90)</f>
        <v>1.0101388073787751</v>
      </c>
      <c r="H601" s="6">
        <f>SUMPRODUCT($AA$555:$AC$555,$B90:$D90)</f>
        <v>1.2490711841843545</v>
      </c>
      <c r="I601" s="6">
        <f>SUMPRODUCT($AE$555:$AG$555,$B90:$D90)</f>
        <v>1.2490711841843545</v>
      </c>
      <c r="J601" s="6">
        <f>SUMPRODUCT($AI$555:$AK$555,$B90:$D90)</f>
        <v>1.2490711841843545</v>
      </c>
      <c r="K601" s="10"/>
    </row>
    <row r="602" spans="1:11" x14ac:dyDescent="0.25">
      <c r="A602" s="11" t="s">
        <v>178</v>
      </c>
      <c r="B602" s="6">
        <f>SUMPRODUCT($C$556:$E$556,$B91:$D91)</f>
        <v>1.1960140731062889</v>
      </c>
      <c r="C602" s="6">
        <f>SUMPRODUCT($G$556:$I$556,$B91:$D91)</f>
        <v>1.0229701683881727</v>
      </c>
      <c r="D602" s="6">
        <f>SUMPRODUCT($K$556:$M$556,$B91:$D91)</f>
        <v>1.0229701683881727</v>
      </c>
      <c r="E602" s="6">
        <f>SUMPRODUCT($O$556:$Q$556,$B91:$D91)</f>
        <v>1.2278295997574824</v>
      </c>
      <c r="F602" s="6">
        <f>SUMPRODUCT($S$556:$U$556,$B91:$D91)</f>
        <v>1.2278295997574824</v>
      </c>
      <c r="G602" s="6">
        <f>SUMPRODUCT($W$556:$Y$556,$B91:$D91)</f>
        <v>1.0229701683881727</v>
      </c>
      <c r="H602" s="6">
        <f>SUMPRODUCT($AA$556:$AC$556,$B91:$D91)</f>
        <v>1.2278295997574824</v>
      </c>
      <c r="I602" s="6">
        <f>SUMPRODUCT($AE$556:$AG$556,$B91:$D91)</f>
        <v>1.2278295997574824</v>
      </c>
      <c r="J602" s="6">
        <f>SUMPRODUCT($AI$556:$AK$556,$B91:$D91)</f>
        <v>1.2278295997574824</v>
      </c>
      <c r="K602" s="10"/>
    </row>
    <row r="603" spans="1:11" x14ac:dyDescent="0.25">
      <c r="A603" s="11" t="s">
        <v>179</v>
      </c>
      <c r="B603" s="6">
        <f>SUMPRODUCT($C$557:$E$557,$B92:$D92)</f>
        <v>0.99149730185528839</v>
      </c>
      <c r="C603" s="6">
        <f>SUMPRODUCT($G$557:$I$557,$B92:$D92)</f>
        <v>0.82286440818632456</v>
      </c>
      <c r="D603" s="6">
        <f>SUMPRODUCT($K$557:$M$557,$B92:$D92)</f>
        <v>0.82286440818632456</v>
      </c>
      <c r="E603" s="6">
        <f>SUMPRODUCT($O$557:$Q$557,$B92:$D92)</f>
        <v>1.0109419391550429</v>
      </c>
      <c r="F603" s="6">
        <f>SUMPRODUCT($S$557:$U$557,$B92:$D92)</f>
        <v>1.0109419391550429</v>
      </c>
      <c r="G603" s="6">
        <f>SUMPRODUCT($W$557:$Y$557,$B92:$D92)</f>
        <v>0.82286440818632456</v>
      </c>
      <c r="H603" s="6">
        <f>SUMPRODUCT($AA$557:$AC$557,$B92:$D92)</f>
        <v>1.0109419391550429</v>
      </c>
      <c r="I603" s="6">
        <f>SUMPRODUCT($AE$557:$AG$557,$B92:$D92)</f>
        <v>1.0109419391550429</v>
      </c>
      <c r="J603" s="6">
        <f>SUMPRODUCT($AI$557:$AK$557,$B92:$D92)</f>
        <v>1.0109419391550429</v>
      </c>
      <c r="K603" s="10"/>
    </row>
    <row r="604" spans="1:11" x14ac:dyDescent="0.25">
      <c r="A604" s="11" t="s">
        <v>180</v>
      </c>
      <c r="B604" s="6">
        <f>SUMPRODUCT($C$558:$E$558,$B93:$D93)</f>
        <v>0.89592637190025537</v>
      </c>
      <c r="C604" s="6">
        <f>SUMPRODUCT($G$558:$I$558,$B93:$D93)</f>
        <v>0.74354808874691691</v>
      </c>
      <c r="D604" s="6">
        <f>SUMPRODUCT($K$558:$M$558,$B93:$D93)</f>
        <v>0.74354808874691691</v>
      </c>
      <c r="E604" s="6">
        <f>SUMPRODUCT($O$558:$Q$558,$B93:$D93)</f>
        <v>0.91349673070636361</v>
      </c>
      <c r="F604" s="6">
        <f>SUMPRODUCT($S$558:$U$558,$B93:$D93)</f>
        <v>0.91349673070636361</v>
      </c>
      <c r="G604" s="6">
        <f>SUMPRODUCT($W$558:$Y$558,$B93:$D93)</f>
        <v>0.74354808874691691</v>
      </c>
      <c r="H604" s="6">
        <f>SUMPRODUCT($AA$558:$AC$558,$B93:$D93)</f>
        <v>0.91349673070636361</v>
      </c>
      <c r="I604" s="6">
        <f>SUMPRODUCT($AE$558:$AG$558,$B93:$D93)</f>
        <v>0.91349673070636361</v>
      </c>
      <c r="J604" s="6">
        <f>SUMPRODUCT($AI$558:$AK$558,$B93:$D93)</f>
        <v>0.91349673070636361</v>
      </c>
      <c r="K604" s="10"/>
    </row>
    <row r="605" spans="1:11" x14ac:dyDescent="0.25">
      <c r="A605" s="11" t="s">
        <v>193</v>
      </c>
      <c r="B605" s="6">
        <f>SUMPRODUCT($C$559:$E$559,$B94:$D94)</f>
        <v>0.92891983861297811</v>
      </c>
      <c r="C605" s="6">
        <f>SUMPRODUCT($G$559:$I$559,$B94:$D94)</f>
        <v>0.77093005883375265</v>
      </c>
      <c r="D605" s="6">
        <f>SUMPRODUCT($K$559:$M$559,$B94:$D94)</f>
        <v>0.77093005883375265</v>
      </c>
      <c r="E605" s="6">
        <f>SUMPRODUCT($O$559:$Q$559,$B94:$D94)</f>
        <v>0.94713724506338159</v>
      </c>
      <c r="F605" s="6">
        <f>SUMPRODUCT($S$559:$U$559,$B94:$D94)</f>
        <v>0.94713724506338159</v>
      </c>
      <c r="G605" s="6">
        <f>SUMPRODUCT($W$559:$Y$559,$B94:$D94)</f>
        <v>0.77093005883375265</v>
      </c>
      <c r="H605" s="6">
        <f>SUMPRODUCT($AA$559:$AC$559,$B94:$D94)</f>
        <v>0.94713724506338159</v>
      </c>
      <c r="I605" s="6">
        <f>SUMPRODUCT($AE$559:$AG$559,$B94:$D94)</f>
        <v>0.94713724506338159</v>
      </c>
      <c r="J605" s="6">
        <f>SUMPRODUCT($AI$559:$AK$559,$B94:$D94)</f>
        <v>0.94713724506338159</v>
      </c>
      <c r="K605" s="10"/>
    </row>
    <row r="606" spans="1:11" x14ac:dyDescent="0.25">
      <c r="A606" s="11" t="s">
        <v>184</v>
      </c>
      <c r="B606" s="6">
        <f>SUMPRODUCT($C$560:$E$560,$B95:$D95)</f>
        <v>-0.85048253019981268</v>
      </c>
      <c r="C606" s="6">
        <f>SUMPRODUCT($G$560:$I$560,$B95:$D95)</f>
        <v>-0.70583329130210692</v>
      </c>
      <c r="D606" s="6">
        <f>SUMPRODUCT($K$560:$M$560,$B95:$D95)</f>
        <v>-0.70583329130210692</v>
      </c>
      <c r="E606" s="6">
        <f>SUMPRODUCT($O$560:$Q$560,$B95:$D95)</f>
        <v>-0.86716167223940099</v>
      </c>
      <c r="F606" s="6">
        <f>SUMPRODUCT($S$560:$U$560,$B95:$D95)</f>
        <v>-0.86716167223940099</v>
      </c>
      <c r="G606" s="6">
        <f>SUMPRODUCT($W$560:$Y$560,$B95:$D95)</f>
        <v>-0.70583329130210692</v>
      </c>
      <c r="H606" s="6">
        <f>SUMPRODUCT($AA$560:$AC$560,$B95:$D95)</f>
        <v>-0.86716167223940099</v>
      </c>
      <c r="I606" s="6">
        <f>SUMPRODUCT($AE$560:$AG$560,$B95:$D95)</f>
        <v>-0.86716167223940099</v>
      </c>
      <c r="J606" s="6">
        <f>SUMPRODUCT($AI$560:$AK$560,$B95:$D95)</f>
        <v>-0.86716167223940099</v>
      </c>
      <c r="K606" s="10"/>
    </row>
    <row r="607" spans="1:11" x14ac:dyDescent="0.25">
      <c r="A607" s="11" t="s">
        <v>186</v>
      </c>
      <c r="B607" s="6">
        <f>SUMPRODUCT($C$561:$E$561,$B96:$D96)</f>
        <v>-0.85048253019981268</v>
      </c>
      <c r="C607" s="6">
        <f>SUMPRODUCT($G$561:$I$561,$B96:$D96)</f>
        <v>-0.70583329130210692</v>
      </c>
      <c r="D607" s="6">
        <f>SUMPRODUCT($K$561:$M$561,$B96:$D96)</f>
        <v>-0.70583329130210692</v>
      </c>
      <c r="E607" s="6">
        <f>SUMPRODUCT($O$561:$Q$561,$B96:$D96)</f>
        <v>-0.86716167223940099</v>
      </c>
      <c r="F607" s="6">
        <f>SUMPRODUCT($S$561:$U$561,$B96:$D96)</f>
        <v>-0.86716167223940099</v>
      </c>
      <c r="G607" s="6">
        <f>SUMPRODUCT($W$561:$Y$561,$B96:$D96)</f>
        <v>-0.70583329130210692</v>
      </c>
      <c r="H607" s="6">
        <f>SUMPRODUCT($AA$561:$AC$561,$B96:$D96)</f>
        <v>-0.86716167223940099</v>
      </c>
      <c r="I607" s="6">
        <f>SUMPRODUCT($AE$561:$AG$561,$B96:$D96)</f>
        <v>-0.86716167223940099</v>
      </c>
      <c r="J607" s="6">
        <f>SUMPRODUCT($AI$561:$AK$561,$B96:$D96)</f>
        <v>-0.86716167223940099</v>
      </c>
      <c r="K607" s="10"/>
    </row>
    <row r="608" spans="1:11" x14ac:dyDescent="0.25">
      <c r="A608" s="11" t="s">
        <v>195</v>
      </c>
      <c r="B608" s="6">
        <f>SUMPRODUCT($C$562:$E$562,$B97:$D97)</f>
        <v>-0.85048253019981268</v>
      </c>
      <c r="C608" s="6">
        <f>SUMPRODUCT($G$562:$I$562,$B97:$D97)</f>
        <v>-0.70583329130210692</v>
      </c>
      <c r="D608" s="6">
        <f>SUMPRODUCT($K$562:$M$562,$B97:$D97)</f>
        <v>-0.70583329130210692</v>
      </c>
      <c r="E608" s="6">
        <f>SUMPRODUCT($O$562:$Q$562,$B97:$D97)</f>
        <v>-0.86716167223940099</v>
      </c>
      <c r="F608" s="6">
        <f>SUMPRODUCT($S$562:$U$562,$B97:$D97)</f>
        <v>-0.86716167223940099</v>
      </c>
      <c r="G608" s="6">
        <f>SUMPRODUCT($W$562:$Y$562,$B97:$D97)</f>
        <v>-0.70583329130210692</v>
      </c>
      <c r="H608" s="6">
        <f>SUMPRODUCT($AA$562:$AC$562,$B97:$D97)</f>
        <v>-0.86716167223940099</v>
      </c>
      <c r="I608" s="6">
        <f>SUMPRODUCT($AE$562:$AG$562,$B97:$D97)</f>
        <v>-0.86716167223940099</v>
      </c>
      <c r="J608" s="6">
        <f>SUMPRODUCT($AI$562:$AK$562,$B97:$D97)</f>
        <v>-0.86716167223940099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1.8036217093448652E-2</v>
      </c>
      <c r="C617" s="6">
        <f>SUMPRODUCT($G$555:$I$555,$B102:$D102)</f>
        <v>0.21756540739679406</v>
      </c>
      <c r="D617" s="6">
        <f>SUMPRODUCT($K$555:$M$555,$B102:$D102)</f>
        <v>0.21756540739679406</v>
      </c>
      <c r="E617" s="6">
        <f>SUMPRODUCT($O$555:$Q$555,$B102:$D102)</f>
        <v>0.16149837572047743</v>
      </c>
      <c r="F617" s="6">
        <f>SUMPRODUCT($S$555:$U$555,$B102:$D102)</f>
        <v>0.16149837572047743</v>
      </c>
      <c r="G617" s="6">
        <f>SUMPRODUCT($W$555:$Y$555,$B102:$D102)</f>
        <v>0.21756540739679406</v>
      </c>
      <c r="H617" s="6">
        <f>SUMPRODUCT($AA$555:$AC$555,$B102:$D102)</f>
        <v>0.16149837572047743</v>
      </c>
      <c r="I617" s="6">
        <f>SUMPRODUCT($AE$555:$AG$555,$B102:$D102)</f>
        <v>0.16149837572047743</v>
      </c>
      <c r="J617" s="6">
        <f>SUMPRODUCT($AI$555:$AK$555,$B102:$D102)</f>
        <v>0.16149837572047743</v>
      </c>
      <c r="K617" s="10"/>
    </row>
    <row r="618" spans="1:11" x14ac:dyDescent="0.25">
      <c r="A618" s="11" t="s">
        <v>178</v>
      </c>
      <c r="B618" s="6">
        <f>SUMPRODUCT($C$556:$E$556,$B103:$D103)</f>
        <v>1.8083921689741864E-2</v>
      </c>
      <c r="C618" s="6">
        <f>SUMPRODUCT($G$556:$I$556,$B103:$D103)</f>
        <v>0.22032904766590619</v>
      </c>
      <c r="D618" s="6">
        <f>SUMPRODUCT($K$556:$M$556,$B103:$D103)</f>
        <v>0.22032904766590619</v>
      </c>
      <c r="E618" s="6">
        <f>SUMPRODUCT($O$556:$Q$556,$B103:$D103)</f>
        <v>0.15875194987533287</v>
      </c>
      <c r="F618" s="6">
        <f>SUMPRODUCT($S$556:$U$556,$B103:$D103)</f>
        <v>0.15875194987533287</v>
      </c>
      <c r="G618" s="6">
        <f>SUMPRODUCT($W$556:$Y$556,$B103:$D103)</f>
        <v>0.22032904766590619</v>
      </c>
      <c r="H618" s="6">
        <f>SUMPRODUCT($AA$556:$AC$556,$B103:$D103)</f>
        <v>0.15875194987533287</v>
      </c>
      <c r="I618" s="6">
        <f>SUMPRODUCT($AE$556:$AG$556,$B103:$D103)</f>
        <v>0.15875194987533287</v>
      </c>
      <c r="J618" s="6">
        <f>SUMPRODUCT($AI$556:$AK$556,$B103:$D103)</f>
        <v>0.15875194987533287</v>
      </c>
      <c r="K618" s="10"/>
    </row>
    <row r="619" spans="1:11" x14ac:dyDescent="0.25">
      <c r="A619" s="11" t="s">
        <v>179</v>
      </c>
      <c r="B619" s="6">
        <f>SUMPRODUCT($C$557:$E$557,$B104:$D104)</f>
        <v>1.499159580603693E-2</v>
      </c>
      <c r="C619" s="6">
        <f>SUMPRODUCT($G$557:$I$557,$B104:$D104)</f>
        <v>0.17722993007657931</v>
      </c>
      <c r="D619" s="6">
        <f>SUMPRODUCT($K$557:$M$557,$B104:$D104)</f>
        <v>0.17722993007657931</v>
      </c>
      <c r="E619" s="6">
        <f>SUMPRODUCT($O$557:$Q$557,$B104:$D104)</f>
        <v>0.13070950894432953</v>
      </c>
      <c r="F619" s="6">
        <f>SUMPRODUCT($S$557:$U$557,$B104:$D104)</f>
        <v>0.13070950894432953</v>
      </c>
      <c r="G619" s="6">
        <f>SUMPRODUCT($W$557:$Y$557,$B104:$D104)</f>
        <v>0.17722993007657931</v>
      </c>
      <c r="H619" s="6">
        <f>SUMPRODUCT($AA$557:$AC$557,$B104:$D104)</f>
        <v>0.13070950894432953</v>
      </c>
      <c r="I619" s="6">
        <f>SUMPRODUCT($AE$557:$AG$557,$B104:$D104)</f>
        <v>0.13070950894432953</v>
      </c>
      <c r="J619" s="6">
        <f>SUMPRODUCT($AI$557:$AK$557,$B104:$D104)</f>
        <v>0.13070950894432953</v>
      </c>
      <c r="K619" s="10"/>
    </row>
    <row r="620" spans="1:11" x14ac:dyDescent="0.25">
      <c r="A620" s="11" t="s">
        <v>180</v>
      </c>
      <c r="B620" s="6">
        <f>SUMPRODUCT($C$558:$E$558,$B105:$D105)</f>
        <v>1.3546548250171734E-2</v>
      </c>
      <c r="C620" s="6">
        <f>SUMPRODUCT($G$558:$I$558,$B105:$D105)</f>
        <v>0.16014664684263635</v>
      </c>
      <c r="D620" s="6">
        <f>SUMPRODUCT($K$558:$M$558,$B105:$D105)</f>
        <v>0.16014664684263635</v>
      </c>
      <c r="E620" s="6">
        <f>SUMPRODUCT($O$558:$Q$558,$B105:$D105)</f>
        <v>0.11811035279897221</v>
      </c>
      <c r="F620" s="6">
        <f>SUMPRODUCT($S$558:$U$558,$B105:$D105)</f>
        <v>0.11811035279897221</v>
      </c>
      <c r="G620" s="6">
        <f>SUMPRODUCT($W$558:$Y$558,$B105:$D105)</f>
        <v>0.16014664684263635</v>
      </c>
      <c r="H620" s="6">
        <f>SUMPRODUCT($AA$558:$AC$558,$B105:$D105)</f>
        <v>0.11811035279897221</v>
      </c>
      <c r="I620" s="6">
        <f>SUMPRODUCT($AE$558:$AG$558,$B105:$D105)</f>
        <v>0.11811035279897221</v>
      </c>
      <c r="J620" s="6">
        <f>SUMPRODUCT($AI$558:$AK$558,$B105:$D105)</f>
        <v>0.11811035279897221</v>
      </c>
      <c r="K620" s="10"/>
    </row>
    <row r="621" spans="1:11" x14ac:dyDescent="0.25">
      <c r="A621" s="11" t="s">
        <v>193</v>
      </c>
      <c r="B621" s="6">
        <f>SUMPRODUCT($C$559:$E$559,$B106:$D106)</f>
        <v>1.4045414678019324E-2</v>
      </c>
      <c r="C621" s="6">
        <f>SUMPRODUCT($G$559:$I$559,$B106:$D106)</f>
        <v>0.16604422194197158</v>
      </c>
      <c r="D621" s="6">
        <f>SUMPRODUCT($K$559:$M$559,$B106:$D106)</f>
        <v>0.16604422194197158</v>
      </c>
      <c r="E621" s="6">
        <f>SUMPRODUCT($O$559:$Q$559,$B106:$D106)</f>
        <v>0.12245989547984631</v>
      </c>
      <c r="F621" s="6">
        <f>SUMPRODUCT($S$559:$U$559,$B106:$D106)</f>
        <v>0.12245989547984631</v>
      </c>
      <c r="G621" s="6">
        <f>SUMPRODUCT($W$559:$Y$559,$B106:$D106)</f>
        <v>0.16604422194197158</v>
      </c>
      <c r="H621" s="6">
        <f>SUMPRODUCT($AA$559:$AC$559,$B106:$D106)</f>
        <v>0.12245989547984631</v>
      </c>
      <c r="I621" s="6">
        <f>SUMPRODUCT($AE$559:$AG$559,$B106:$D106)</f>
        <v>0.12245989547984631</v>
      </c>
      <c r="J621" s="6">
        <f>SUMPRODUCT($AI$559:$AK$559,$B106:$D106)</f>
        <v>0.12245989547984631</v>
      </c>
      <c r="K621" s="10"/>
    </row>
    <row r="622" spans="1:11" x14ac:dyDescent="0.25">
      <c r="A622" s="11" t="s">
        <v>184</v>
      </c>
      <c r="B622" s="6">
        <f>SUMPRODUCT($C$560:$E$560,$B107:$D107)</f>
        <v>-1.2859430186036044E-2</v>
      </c>
      <c r="C622" s="6">
        <f>SUMPRODUCT($G$560:$I$560,$B107:$D107)</f>
        <v>-0.15202356988427249</v>
      </c>
      <c r="D622" s="6">
        <f>SUMPRODUCT($K$560:$M$560,$B107:$D107)</f>
        <v>-0.15202356988427249</v>
      </c>
      <c r="E622" s="6">
        <f>SUMPRODUCT($O$560:$Q$560,$B107:$D107)</f>
        <v>-0.11211947191397745</v>
      </c>
      <c r="F622" s="6">
        <f>SUMPRODUCT($S$560:$U$560,$B107:$D107)</f>
        <v>-0.11211947191397745</v>
      </c>
      <c r="G622" s="6">
        <f>SUMPRODUCT($W$560:$Y$560,$B107:$D107)</f>
        <v>-0.15202356988427249</v>
      </c>
      <c r="H622" s="6">
        <f>SUMPRODUCT($AA$560:$AC$560,$B107:$D107)</f>
        <v>-0.11211947191397745</v>
      </c>
      <c r="I622" s="6">
        <f>SUMPRODUCT($AE$560:$AG$560,$B107:$D107)</f>
        <v>-0.11211947191397745</v>
      </c>
      <c r="J622" s="6">
        <f>SUMPRODUCT($AI$560:$AK$560,$B107:$D107)</f>
        <v>-0.11211947191397745</v>
      </c>
      <c r="K622" s="10"/>
    </row>
    <row r="623" spans="1:11" x14ac:dyDescent="0.25">
      <c r="A623" s="11" t="s">
        <v>186</v>
      </c>
      <c r="B623" s="6">
        <f>SUMPRODUCT($C$561:$E$561,$B108:$D108)</f>
        <v>-1.2859430186036044E-2</v>
      </c>
      <c r="C623" s="6">
        <f>SUMPRODUCT($G$561:$I$561,$B108:$D108)</f>
        <v>-0.15202356988427249</v>
      </c>
      <c r="D623" s="6">
        <f>SUMPRODUCT($K$561:$M$561,$B108:$D108)</f>
        <v>-0.15202356988427249</v>
      </c>
      <c r="E623" s="6">
        <f>SUMPRODUCT($O$561:$Q$561,$B108:$D108)</f>
        <v>-0.11211947191397745</v>
      </c>
      <c r="F623" s="6">
        <f>SUMPRODUCT($S$561:$U$561,$B108:$D108)</f>
        <v>-0.11211947191397745</v>
      </c>
      <c r="G623" s="6">
        <f>SUMPRODUCT($W$561:$Y$561,$B108:$D108)</f>
        <v>-0.15202356988427249</v>
      </c>
      <c r="H623" s="6">
        <f>SUMPRODUCT($AA$561:$AC$561,$B108:$D108)</f>
        <v>-0.11211947191397745</v>
      </c>
      <c r="I623" s="6">
        <f>SUMPRODUCT($AE$561:$AG$561,$B108:$D108)</f>
        <v>-0.11211947191397745</v>
      </c>
      <c r="J623" s="6">
        <f>SUMPRODUCT($AI$561:$AK$561,$B108:$D108)</f>
        <v>-0.11211947191397745</v>
      </c>
      <c r="K623" s="10"/>
    </row>
    <row r="624" spans="1:11" x14ac:dyDescent="0.25">
      <c r="A624" s="11" t="s">
        <v>195</v>
      </c>
      <c r="B624" s="6">
        <f>SUMPRODUCT($C$562:$E$562,$B109:$D109)</f>
        <v>-1.2859430186036044E-2</v>
      </c>
      <c r="C624" s="6">
        <f>SUMPRODUCT($G$562:$I$562,$B109:$D109)</f>
        <v>-0.15202356988427249</v>
      </c>
      <c r="D624" s="6">
        <f>SUMPRODUCT($K$562:$M$562,$B109:$D109)</f>
        <v>-0.15202356988427249</v>
      </c>
      <c r="E624" s="6">
        <f>SUMPRODUCT($O$562:$Q$562,$B109:$D109)</f>
        <v>-0.11211947191397745</v>
      </c>
      <c r="F624" s="6">
        <f>SUMPRODUCT($S$562:$U$562,$B109:$D109)</f>
        <v>-0.11211947191397745</v>
      </c>
      <c r="G624" s="6">
        <f>SUMPRODUCT($W$562:$Y$562,$B109:$D109)</f>
        <v>-0.15202356988427249</v>
      </c>
      <c r="H624" s="6">
        <f>SUMPRODUCT($AA$562:$AC$562,$B109:$D109)</f>
        <v>-0.11211947191397745</v>
      </c>
      <c r="I624" s="6">
        <f>SUMPRODUCT($AE$562:$AG$562,$B109:$D109)</f>
        <v>-0.11211947191397745</v>
      </c>
      <c r="J624" s="6">
        <f>SUMPRODUCT($AI$562:$AK$562,$B109:$D109)</f>
        <v>-0.11211947191397745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8784</v>
      </c>
      <c r="C636" s="32">
        <f>Input!B341*24*Input!$F58/$B636</f>
        <v>190</v>
      </c>
      <c r="D636" s="32">
        <f>Input!C341*24*Input!$F58/$B636</f>
        <v>4233</v>
      </c>
      <c r="E636" s="32">
        <f>Input!D341*24*Input!$F58/$B636</f>
        <v>4361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2.2070015220700151E-2</v>
      </c>
      <c r="D649" s="29">
        <f>IF($B649,Input!C331/$B649,D$636/Input!$F$58/24)</f>
        <v>0.48085996955859972</v>
      </c>
      <c r="E649" s="29">
        <f>IF($B649,Input!D331/$B649,E$636/Input!$F$58/24)</f>
        <v>0.49707001522070016</v>
      </c>
      <c r="F649" s="10"/>
    </row>
    <row r="650" spans="1:6" x14ac:dyDescent="0.25">
      <c r="A650" s="11" t="s">
        <v>214</v>
      </c>
      <c r="B650" s="29">
        <f>SUM(Input!$B332:$D332)</f>
        <v>1</v>
      </c>
      <c r="C650" s="29">
        <f>IF($B650,Input!B332/$B650,C$636/Input!$F$58/24)</f>
        <v>4.3296502490334364E-2</v>
      </c>
      <c r="D650" s="29">
        <f>IF($B650,Input!C332/$B650,D$636/Input!$F$58/24)</f>
        <v>0.19352712515009221</v>
      </c>
      <c r="E650" s="29">
        <f>IF($B650,Input!D332/$B650,E$636/Input!$F$58/24)</f>
        <v>0.76317637235957336</v>
      </c>
      <c r="F650" s="10"/>
    </row>
    <row r="651" spans="1:6" x14ac:dyDescent="0.25">
      <c r="A651" s="11" t="s">
        <v>215</v>
      </c>
      <c r="B651" s="29">
        <f>SUM(Input!$B333:$D333)</f>
        <v>1</v>
      </c>
      <c r="C651" s="29">
        <f>IF($B651,Input!B333/$B651,C$636/Input!$F$58/24)</f>
        <v>7.5341202673786759E-2</v>
      </c>
      <c r="D651" s="29">
        <f>IF($B651,Input!C333/$B651,D$636/Input!$F$58/24)</f>
        <v>0.32694556247045986</v>
      </c>
      <c r="E651" s="29">
        <f>IF($B651,Input!D333/$B651,E$636/Input!$F$58/24)</f>
        <v>0.59771323485575345</v>
      </c>
      <c r="F651" s="10"/>
    </row>
    <row r="652" spans="1:6" x14ac:dyDescent="0.25">
      <c r="A652" s="11" t="s">
        <v>216</v>
      </c>
      <c r="B652" s="29">
        <f>SUM(Input!$B334:$D334)</f>
        <v>1</v>
      </c>
      <c r="C652" s="29">
        <f>IF($B652,Input!B334/$B652,C$636/Input!$F$58/24)</f>
        <v>3.3590963197314191E-3</v>
      </c>
      <c r="D652" s="29">
        <f>IF($B652,Input!C334/$B652,D$636/Input!$F$58/24)</f>
        <v>0.7385027664723034</v>
      </c>
      <c r="E652" s="29">
        <f>IF($B652,Input!D334/$B652,E$636/Input!$F$58/24)</f>
        <v>0.25813813720796519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2.2070015220700151E-2</v>
      </c>
      <c r="C661" s="31">
        <f>D$649</f>
        <v>0.48085996955859972</v>
      </c>
      <c r="D661" s="31">
        <f>E$649</f>
        <v>0.49707001522070016</v>
      </c>
      <c r="E661" s="10"/>
    </row>
    <row r="662" spans="1:5" x14ac:dyDescent="0.25">
      <c r="A662" s="11" t="s">
        <v>214</v>
      </c>
      <c r="B662" s="31">
        <f>C$650</f>
        <v>4.3296502490334364E-2</v>
      </c>
      <c r="C662" s="31">
        <f>D$650</f>
        <v>0.19352712515009221</v>
      </c>
      <c r="D662" s="31">
        <f>E$650</f>
        <v>0.76317637235957336</v>
      </c>
      <c r="E662" s="10"/>
    </row>
    <row r="663" spans="1:5" x14ac:dyDescent="0.25">
      <c r="A663" s="11" t="s">
        <v>215</v>
      </c>
      <c r="B663" s="31">
        <f>C$651</f>
        <v>7.5341202673786759E-2</v>
      </c>
      <c r="C663" s="31">
        <f>D$651</f>
        <v>0.32694556247045986</v>
      </c>
      <c r="D663" s="31">
        <f>E$651</f>
        <v>0.59771323485575345</v>
      </c>
      <c r="E663" s="10"/>
    </row>
    <row r="664" spans="1:5" x14ac:dyDescent="0.25">
      <c r="A664" s="11" t="s">
        <v>216</v>
      </c>
      <c r="B664" s="31">
        <f>C$652</f>
        <v>3.3590963197314191E-3</v>
      </c>
      <c r="C664" s="31">
        <f>D$652</f>
        <v>0.7385027664723034</v>
      </c>
      <c r="D664" s="31">
        <f>E$652</f>
        <v>0.25813813720796519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2.2070015220700151E-2</v>
      </c>
      <c r="C690" s="29">
        <f>IF($B$133&gt;0,(Loads!$B$316*C$661)/$B$133,0)</f>
        <v>0.48085996955859972</v>
      </c>
      <c r="D690" s="29">
        <f>IF($B$133&gt;0,(Loads!$B$316*D$661)/$B$133,0)</f>
        <v>0.49707001522070016</v>
      </c>
      <c r="E690" s="6">
        <f>IF($C$636&gt;0,$B690*Input!$F$58*24/$C$636,0)</f>
        <v>1.0203316510454219</v>
      </c>
      <c r="F690" s="10"/>
    </row>
    <row r="691" spans="1:6" x14ac:dyDescent="0.25">
      <c r="A691" s="11" t="s">
        <v>214</v>
      </c>
      <c r="B691" s="29">
        <f>IF($B$134&gt;0,(Loads!$B$317*B$662)/$B$134,0)</f>
        <v>4.3296502490334364E-2</v>
      </c>
      <c r="C691" s="29">
        <f>IF($B$134&gt;0,(Loads!$B$317*C$662)/$B$134,0)</f>
        <v>0.19352712515009221</v>
      </c>
      <c r="D691" s="29">
        <f>IF($B$134&gt;0,(Loads!$B$317*D$662)/$B$134,0)</f>
        <v>0.76317637235957347</v>
      </c>
      <c r="E691" s="6">
        <f>IF($C$636&gt;0,$B691*Input!$F$58*24/$C$636,0)</f>
        <v>2.0016656730268263</v>
      </c>
      <c r="F691" s="10"/>
    </row>
    <row r="692" spans="1:6" x14ac:dyDescent="0.25">
      <c r="A692" s="11" t="s">
        <v>215</v>
      </c>
      <c r="B692" s="29">
        <f>IF($B$135&gt;0,(Loads!$B$318*B$663)/$B$135,0)</f>
        <v>7.5341202673786759E-2</v>
      </c>
      <c r="C692" s="29">
        <f>IF($B$135&gt;0,(Loads!$B$318*C$663)/$B$135,0)</f>
        <v>0.32694556247045986</v>
      </c>
      <c r="D692" s="29">
        <f>IF($B$135&gt;0,(Loads!$B$318*D$663)/$B$135,0)</f>
        <v>0.59771323485575345</v>
      </c>
      <c r="E692" s="6">
        <f>IF($C$636&gt;0,$B692*Input!$F$58*24/$C$636,0)</f>
        <v>3.4831427594028574</v>
      </c>
      <c r="F692" s="10"/>
    </row>
    <row r="693" spans="1:6" x14ac:dyDescent="0.25">
      <c r="A693" s="11" t="s">
        <v>216</v>
      </c>
      <c r="B693" s="29">
        <f>IF($B$136&gt;0,(Loads!$B$319*B$664)/$B$136,0)</f>
        <v>0</v>
      </c>
      <c r="C693" s="29">
        <f>IF($B$136&gt;0,(Loads!$B$319*C$664)/$B$136,0)</f>
        <v>0</v>
      </c>
      <c r="D693" s="29">
        <f>IF($B$136&gt;0,(Loads!$B$319*D$664)/$B$136,0)</f>
        <v>0</v>
      </c>
      <c r="E693" s="6">
        <f>IF($C$636&gt;0,$B693*Input!$F$58*24/$C$636,0)</f>
        <v>0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4.306959841576527E-2</v>
      </c>
      <c r="C712" s="29">
        <f>IF($B$137&gt;0,(Loads!$B$320*C$665+Loads!$C$320*C$670+Loads!$D$320*C$675)/$B$137,0)</f>
        <v>0.24839147632516609</v>
      </c>
      <c r="D712" s="29">
        <f>IF($B$137&gt;0,(Loads!$B$320*D$665+Loads!$C$320*D$670+Loads!$D$320*D$675)/$B$137,0)</f>
        <v>0.7085389252590687</v>
      </c>
      <c r="E712" s="6">
        <f>IF($C$636&gt;0,$B712*Input!$F$58*24/$C$636,0)</f>
        <v>1.991175539389906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1.0203316510454219</v>
      </c>
      <c r="C726" s="17">
        <f>B726*$B$133/24/Input!$F$58*1000</f>
        <v>893.11190248927528</v>
      </c>
      <c r="D726" s="17">
        <f>Loads!B$60*B$133/24/Input!F$58*1000</f>
        <v>875.31529730965576</v>
      </c>
      <c r="E726" s="10"/>
    </row>
    <row r="727" spans="1:5" x14ac:dyDescent="0.25">
      <c r="A727" s="11" t="s">
        <v>214</v>
      </c>
      <c r="B727" s="7">
        <f>E$691</f>
        <v>2.0016656730268263</v>
      </c>
      <c r="C727" s="17">
        <f>B727*$B$134/24/Input!$F$58*1000</f>
        <v>1378.6142182517274</v>
      </c>
      <c r="D727" s="17">
        <f>Loads!B$61*B$134/24/Input!F$58*1000</f>
        <v>1446.8854566817072</v>
      </c>
      <c r="E727" s="10"/>
    </row>
    <row r="728" spans="1:5" x14ac:dyDescent="0.25">
      <c r="A728" s="11" t="s">
        <v>215</v>
      </c>
      <c r="B728" s="7">
        <f>E$692</f>
        <v>3.4831427594028574</v>
      </c>
      <c r="C728" s="17">
        <f>B728*$B$135/24/Input!$F$58*1000</f>
        <v>149.99655462488835</v>
      </c>
      <c r="D728" s="17">
        <f>Loads!B$62*B$135/24/Input!F$58*1000</f>
        <v>131.76984314194664</v>
      </c>
      <c r="E728" s="10"/>
    </row>
    <row r="729" spans="1:5" x14ac:dyDescent="0.25">
      <c r="A729" s="11" t="s">
        <v>216</v>
      </c>
      <c r="B729" s="7">
        <f>E$693</f>
        <v>0</v>
      </c>
      <c r="C729" s="17">
        <f>B729*$B$136/24/Input!$F$58*1000</f>
        <v>0</v>
      </c>
      <c r="D729" s="17">
        <f>Loads!B$63*B$136/24/Input!F$58*1000</f>
        <v>0</v>
      </c>
      <c r="E729" s="10"/>
    </row>
    <row r="730" spans="1:5" x14ac:dyDescent="0.25">
      <c r="A730" s="11" t="s">
        <v>217</v>
      </c>
      <c r="B730" s="7">
        <f>E$712</f>
        <v>1.991175539389906</v>
      </c>
      <c r="C730" s="17">
        <f>B730*$B$137/24/Input!$F$58*1000</f>
        <v>32779.452619355623</v>
      </c>
      <c r="D730" s="17">
        <f>Loads!B$64*B$137/24/Input!F$58*1000</f>
        <v>33979.575621007505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1.0350093686674178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0.62879119434947672</v>
      </c>
      <c r="C757" s="31">
        <f t="shared" ref="C757:C765" si="71">$D247</f>
        <v>0.36482447333707807</v>
      </c>
      <c r="D757" s="31">
        <f t="shared" ref="D757:D765" si="72">$E247</f>
        <v>6.3843323134452623E-3</v>
      </c>
      <c r="E757" s="6">
        <f>C757*24*Input!$F$58/$D$13</f>
        <v>0.85048253019981268</v>
      </c>
      <c r="F757" s="29">
        <f>IF(Input!$E355,$C757+$B757-Input!$E355,$E757*$D$636/Input!$F$58/24)</f>
        <v>0.59791320960412175</v>
      </c>
      <c r="G757" s="29">
        <f t="shared" ref="G757:G765" si="73">1-$F757-$D757</f>
        <v>0.39570245808243298</v>
      </c>
      <c r="H757" s="10"/>
    </row>
    <row r="758" spans="1:8" x14ac:dyDescent="0.25">
      <c r="A758" s="11" t="s">
        <v>140</v>
      </c>
      <c r="B758" s="31">
        <f t="shared" si="70"/>
        <v>0.62174924523091402</v>
      </c>
      <c r="C758" s="31">
        <f t="shared" si="71"/>
        <v>0.3027754828809584</v>
      </c>
      <c r="D758" s="31">
        <f t="shared" si="72"/>
        <v>7.547527188812754E-2</v>
      </c>
      <c r="E758" s="6">
        <f>C758*24*Input!$F$58/$D$13</f>
        <v>0.70583329130210692</v>
      </c>
      <c r="F758" s="29">
        <f>IF(Input!$E356,$C758+$B758-Input!$E356,$E758*$D$636/Input!$F$58/24)</f>
        <v>0.35847973049159965</v>
      </c>
      <c r="G758" s="29">
        <f t="shared" si="73"/>
        <v>0.56604499762027283</v>
      </c>
      <c r="H758" s="10"/>
    </row>
    <row r="759" spans="1:8" x14ac:dyDescent="0.25">
      <c r="A759" s="11" t="s">
        <v>141</v>
      </c>
      <c r="B759" s="31">
        <f t="shared" si="70"/>
        <v>0.62174924523091402</v>
      </c>
      <c r="C759" s="31">
        <f t="shared" si="71"/>
        <v>0.3027754828809584</v>
      </c>
      <c r="D759" s="31">
        <f t="shared" si="72"/>
        <v>7.547527188812754E-2</v>
      </c>
      <c r="E759" s="6">
        <f>C759*24*Input!$F$58/$D$13</f>
        <v>0.70583329130210692</v>
      </c>
      <c r="F759" s="29">
        <f>IF(Input!$E357,$C759+$B759-Input!$E357,$E759*$D$636/Input!$F$58/24)</f>
        <v>0.35847973049159965</v>
      </c>
      <c r="G759" s="29">
        <f t="shared" si="73"/>
        <v>0.56604499762027283</v>
      </c>
      <c r="H759" s="10"/>
    </row>
    <row r="760" spans="1:8" x14ac:dyDescent="0.25">
      <c r="A760" s="11" t="s">
        <v>142</v>
      </c>
      <c r="B760" s="31">
        <f t="shared" si="70"/>
        <v>0.57235676252107026</v>
      </c>
      <c r="C760" s="31">
        <f t="shared" si="71"/>
        <v>0.37197918727209278</v>
      </c>
      <c r="D760" s="31">
        <f t="shared" si="72"/>
        <v>5.5664050206836936E-2</v>
      </c>
      <c r="E760" s="6">
        <f>C760*24*Input!$F$58/$D$13</f>
        <v>0.86716167223940099</v>
      </c>
      <c r="F760" s="29">
        <f>IF(Input!$E358,$C760+$B760-Input!$E358,$E760*$D$636/Input!$F$58/24)</f>
        <v>0.41748127344042141</v>
      </c>
      <c r="G760" s="29">
        <f t="shared" si="73"/>
        <v>0.52685467635274164</v>
      </c>
      <c r="H760" s="10"/>
    </row>
    <row r="761" spans="1:8" x14ac:dyDescent="0.25">
      <c r="A761" s="11" t="s">
        <v>143</v>
      </c>
      <c r="B761" s="31">
        <f t="shared" si="70"/>
        <v>0.57235676252107026</v>
      </c>
      <c r="C761" s="31">
        <f t="shared" si="71"/>
        <v>0.37197918727209278</v>
      </c>
      <c r="D761" s="31">
        <f t="shared" si="72"/>
        <v>5.5664050206836936E-2</v>
      </c>
      <c r="E761" s="6">
        <f>C761*24*Input!$F$58/$D$13</f>
        <v>0.86716167223940099</v>
      </c>
      <c r="F761" s="29">
        <f>IF(Input!$E359,$C761+$B761-Input!$E359,$E761*$D$636/Input!$F$58/24)</f>
        <v>0.41748127344042141</v>
      </c>
      <c r="G761" s="29">
        <f t="shared" si="73"/>
        <v>0.52685467635274164</v>
      </c>
      <c r="H761" s="10"/>
    </row>
    <row r="762" spans="1:8" x14ac:dyDescent="0.25">
      <c r="A762" s="11" t="s">
        <v>148</v>
      </c>
      <c r="B762" s="31">
        <f t="shared" si="70"/>
        <v>0.62174924523091402</v>
      </c>
      <c r="C762" s="31">
        <f t="shared" si="71"/>
        <v>0.3027754828809584</v>
      </c>
      <c r="D762" s="31">
        <f t="shared" si="72"/>
        <v>7.547527188812754E-2</v>
      </c>
      <c r="E762" s="6">
        <f>C762*24*Input!$F$58/$D$13</f>
        <v>0.70583329130210692</v>
      </c>
      <c r="F762" s="29">
        <f>IF(Input!$E360,$C762+$B762-Input!$E360,$E762*$D$636/Input!$F$58/24)</f>
        <v>0.35847973049159965</v>
      </c>
      <c r="G762" s="29">
        <f t="shared" si="73"/>
        <v>0.56604499762027283</v>
      </c>
      <c r="H762" s="10"/>
    </row>
    <row r="763" spans="1:8" x14ac:dyDescent="0.25">
      <c r="A763" s="11" t="s">
        <v>144</v>
      </c>
      <c r="B763" s="31">
        <f t="shared" si="70"/>
        <v>0.57235676252107026</v>
      </c>
      <c r="C763" s="31">
        <f t="shared" si="71"/>
        <v>0.37197918727209278</v>
      </c>
      <c r="D763" s="31">
        <f t="shared" si="72"/>
        <v>5.5664050206836936E-2</v>
      </c>
      <c r="E763" s="6">
        <f>C763*24*Input!$F$58/$D$13</f>
        <v>0.86716167223940099</v>
      </c>
      <c r="F763" s="29">
        <f>IF(Input!$E361,$C763+$B763-Input!$E361,$E763*$D$636/Input!$F$58/24)</f>
        <v>0.41748127344042141</v>
      </c>
      <c r="G763" s="29">
        <f t="shared" si="73"/>
        <v>0.52685467635274164</v>
      </c>
      <c r="H763" s="10"/>
    </row>
    <row r="764" spans="1:8" x14ac:dyDescent="0.25">
      <c r="A764" s="11" t="s">
        <v>145</v>
      </c>
      <c r="B764" s="31">
        <f t="shared" si="70"/>
        <v>0.57235676252107026</v>
      </c>
      <c r="C764" s="31">
        <f t="shared" si="71"/>
        <v>0.37197918727209278</v>
      </c>
      <c r="D764" s="31">
        <f t="shared" si="72"/>
        <v>5.5664050206836936E-2</v>
      </c>
      <c r="E764" s="6">
        <f>C764*24*Input!$F$58/$D$13</f>
        <v>0.86716167223940099</v>
      </c>
      <c r="F764" s="29">
        <f>IF(Input!$E362,$C764+$B764-Input!$E362,$E764*$D$636/Input!$F$58/24)</f>
        <v>0.41748127344042141</v>
      </c>
      <c r="G764" s="29">
        <f t="shared" si="73"/>
        <v>0.52685467635274164</v>
      </c>
      <c r="H764" s="10"/>
    </row>
    <row r="765" spans="1:8" x14ac:dyDescent="0.25">
      <c r="A765" s="11" t="s">
        <v>146</v>
      </c>
      <c r="B765" s="31">
        <f t="shared" si="70"/>
        <v>0.57235676252107026</v>
      </c>
      <c r="C765" s="31">
        <f t="shared" si="71"/>
        <v>0.37197918727209278</v>
      </c>
      <c r="D765" s="31">
        <f t="shared" si="72"/>
        <v>5.5664050206836936E-2</v>
      </c>
      <c r="E765" s="6">
        <f>C765*24*Input!$F$58/$D$13</f>
        <v>0.86716167223940099</v>
      </c>
      <c r="F765" s="29">
        <f>IF(Input!$E363,$C765+$B765-Input!$E363,$E765*$D$636/Input!$F$58/24)</f>
        <v>0.41748127344042141</v>
      </c>
      <c r="G765" s="29">
        <f t="shared" si="73"/>
        <v>0.52685467635274164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0.39570245808243298</v>
      </c>
      <c r="C775" s="31">
        <f>$F$757</f>
        <v>0.59791320960412175</v>
      </c>
      <c r="D775" s="31">
        <f>$D$757</f>
        <v>6.3843323134452623E-3</v>
      </c>
      <c r="E775" s="10"/>
    </row>
    <row r="776" spans="1:5" x14ac:dyDescent="0.25">
      <c r="A776" s="11" t="s">
        <v>140</v>
      </c>
      <c r="B776" s="31">
        <f>$G$758</f>
        <v>0.56604499762027283</v>
      </c>
      <c r="C776" s="31">
        <f>$F$758</f>
        <v>0.35847973049159965</v>
      </c>
      <c r="D776" s="31">
        <f>$D$758</f>
        <v>7.547527188812754E-2</v>
      </c>
      <c r="E776" s="10"/>
    </row>
    <row r="777" spans="1:5" x14ac:dyDescent="0.25">
      <c r="A777" s="11" t="s">
        <v>141</v>
      </c>
      <c r="B777" s="31">
        <f>$G$759</f>
        <v>0.56604499762027283</v>
      </c>
      <c r="C777" s="31">
        <f>$F$759</f>
        <v>0.35847973049159965</v>
      </c>
      <c r="D777" s="31">
        <f>$D$759</f>
        <v>7.547527188812754E-2</v>
      </c>
      <c r="E777" s="10"/>
    </row>
    <row r="778" spans="1:5" x14ac:dyDescent="0.25">
      <c r="A778" s="11" t="s">
        <v>142</v>
      </c>
      <c r="B778" s="31">
        <f>$G$760</f>
        <v>0.52685467635274164</v>
      </c>
      <c r="C778" s="31">
        <f>$F$760</f>
        <v>0.41748127344042141</v>
      </c>
      <c r="D778" s="31">
        <f>$D$760</f>
        <v>5.5664050206836936E-2</v>
      </c>
      <c r="E778" s="10"/>
    </row>
    <row r="779" spans="1:5" x14ac:dyDescent="0.25">
      <c r="A779" s="11" t="s">
        <v>143</v>
      </c>
      <c r="B779" s="31">
        <f>$G$761</f>
        <v>0.52685467635274164</v>
      </c>
      <c r="C779" s="31">
        <f>$F$761</f>
        <v>0.41748127344042141</v>
      </c>
      <c r="D779" s="31">
        <f>$D$761</f>
        <v>5.5664050206836936E-2</v>
      </c>
      <c r="E779" s="10"/>
    </row>
    <row r="780" spans="1:5" x14ac:dyDescent="0.25">
      <c r="A780" s="11" t="s">
        <v>148</v>
      </c>
      <c r="B780" s="31">
        <f>$G$762</f>
        <v>0.56604499762027283</v>
      </c>
      <c r="C780" s="31">
        <f>$F$762</f>
        <v>0.35847973049159965</v>
      </c>
      <c r="D780" s="31">
        <f>$D$762</f>
        <v>7.547527188812754E-2</v>
      </c>
      <c r="E780" s="10"/>
    </row>
    <row r="781" spans="1:5" x14ac:dyDescent="0.25">
      <c r="A781" s="11" t="s">
        <v>144</v>
      </c>
      <c r="B781" s="31">
        <f>$G$763</f>
        <v>0.52685467635274164</v>
      </c>
      <c r="C781" s="31">
        <f>$F$763</f>
        <v>0.41748127344042141</v>
      </c>
      <c r="D781" s="31">
        <f>$D$763</f>
        <v>5.5664050206836936E-2</v>
      </c>
      <c r="E781" s="10"/>
    </row>
    <row r="782" spans="1:5" x14ac:dyDescent="0.25">
      <c r="A782" s="11" t="s">
        <v>145</v>
      </c>
      <c r="B782" s="31">
        <f>$G$764</f>
        <v>0.52685467635274164</v>
      </c>
      <c r="C782" s="31">
        <f>$F$764</f>
        <v>0.41748127344042141</v>
      </c>
      <c r="D782" s="31">
        <f>$D$764</f>
        <v>5.5664050206836936E-2</v>
      </c>
      <c r="E782" s="10"/>
    </row>
    <row r="783" spans="1:5" x14ac:dyDescent="0.25">
      <c r="A783" s="11" t="s">
        <v>146</v>
      </c>
      <c r="B783" s="31">
        <f>$G$765</f>
        <v>0.52685467635274164</v>
      </c>
      <c r="C783" s="31">
        <f>$F$765</f>
        <v>0.41748127344042141</v>
      </c>
      <c r="D783" s="31">
        <f>$D$765</f>
        <v>5.5664050206836936E-2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0.39570245808243298</v>
      </c>
      <c r="D791" s="31">
        <f>C$775</f>
        <v>0.59791320960412175</v>
      </c>
      <c r="E791" s="31">
        <f>D$775</f>
        <v>6.3843323134452623E-3</v>
      </c>
      <c r="G791" s="31">
        <f>B$776</f>
        <v>0.56604499762027283</v>
      </c>
      <c r="H791" s="31">
        <f>C$776</f>
        <v>0.35847973049159965</v>
      </c>
      <c r="I791" s="31">
        <f>D$776</f>
        <v>7.547527188812754E-2</v>
      </c>
      <c r="K791" s="31">
        <f>B$777</f>
        <v>0.56604499762027283</v>
      </c>
      <c r="L791" s="31">
        <f>C$777</f>
        <v>0.35847973049159965</v>
      </c>
      <c r="M791" s="31">
        <f>D$777</f>
        <v>7.547527188812754E-2</v>
      </c>
      <c r="O791" s="31">
        <f>B$778</f>
        <v>0.52685467635274164</v>
      </c>
      <c r="P791" s="31">
        <f>C$778</f>
        <v>0.41748127344042141</v>
      </c>
      <c r="Q791" s="31">
        <f>D$778</f>
        <v>5.5664050206836936E-2</v>
      </c>
      <c r="S791" s="31">
        <f>B$779</f>
        <v>0.52685467635274164</v>
      </c>
      <c r="T791" s="31">
        <f>C$779</f>
        <v>0.41748127344042141</v>
      </c>
      <c r="U791" s="31">
        <f>D$779</f>
        <v>5.5664050206836936E-2</v>
      </c>
      <c r="W791" s="31">
        <f>B$780</f>
        <v>0.56604499762027283</v>
      </c>
      <c r="X791" s="31">
        <f>C$780</f>
        <v>0.35847973049159965</v>
      </c>
      <c r="Y791" s="31">
        <f>D$780</f>
        <v>7.547527188812754E-2</v>
      </c>
      <c r="AA791" s="31">
        <f>B$781</f>
        <v>0.52685467635274164</v>
      </c>
      <c r="AB791" s="31">
        <f>C$781</f>
        <v>0.41748127344042141</v>
      </c>
      <c r="AC791" s="31">
        <f>D$781</f>
        <v>5.5664050206836936E-2</v>
      </c>
      <c r="AE791" s="31">
        <f>B$782</f>
        <v>0.52685467635274164</v>
      </c>
      <c r="AF791" s="31">
        <f>C$782</f>
        <v>0.41748127344042141</v>
      </c>
      <c r="AG791" s="31">
        <f>D$782</f>
        <v>5.5664050206836936E-2</v>
      </c>
      <c r="AI791" s="31">
        <f>B$783</f>
        <v>0.52685467635274164</v>
      </c>
      <c r="AJ791" s="31">
        <f>C$783</f>
        <v>0.41748127344042141</v>
      </c>
      <c r="AK791" s="31">
        <f>D$783</f>
        <v>5.5664050206836936E-2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18.934409050501419</v>
      </c>
      <c r="D802" s="6">
        <f>IF(D636&gt;0,$B739*D791*24*Input!$F58/D636,0)</f>
        <v>1.2841817328648581</v>
      </c>
      <c r="E802" s="6">
        <f>IF(E636&gt;0,$B739*E791*24*Input!$F58/E636,0)</f>
        <v>1.3309630718271901E-2</v>
      </c>
      <c r="G802" s="6">
        <f>IF(C636&gt;0,$B739*G791*24*Input!$F58/C636,0)</f>
        <v>27.085319555178561</v>
      </c>
      <c r="H802" s="6">
        <f>IF(D636&gt;0,$B739*H791*24*Input!$F58/D636,0)</f>
        <v>0.76993301720901852</v>
      </c>
      <c r="I802" s="6">
        <f>IF(E636&gt;0,$B739*I791*24*Input!$F58/E636,0)</f>
        <v>0.15734581908848794</v>
      </c>
      <c r="K802" s="6">
        <f>IF(C636&gt;0,$B739*K791*24*Input!$F58/C636,0)</f>
        <v>27.085319555178561</v>
      </c>
      <c r="L802" s="6">
        <f>IF(D636&gt;0,$B739*L791*24*Input!$F58/D636,0)</f>
        <v>0.76993301720901852</v>
      </c>
      <c r="M802" s="6">
        <f>IF(E636&gt;0,$B739*M791*24*Input!$F58/E636,0)</f>
        <v>0.15734581908848794</v>
      </c>
      <c r="O802" s="6">
        <f>IF(C636&gt;0,$B739*O791*24*Input!$F58/C636,0)</f>
        <v>25.210058083981387</v>
      </c>
      <c r="P802" s="6">
        <f>IF(D636&gt;0,$B739*P791*24*Input!$F58/D636,0)</f>
        <v>0.89665492675820657</v>
      </c>
      <c r="Q802" s="6">
        <f>IF(E636&gt;0,$B739*Q791*24*Input!$F58/E636,0)</f>
        <v>0.11604470384101008</v>
      </c>
      <c r="S802" s="6">
        <f>IF(C636&gt;0,$B739*S791*24*Input!$F58/C636,0)</f>
        <v>25.210058083981387</v>
      </c>
      <c r="T802" s="6">
        <f>IF(D636&gt;0,$B739*T791*24*Input!$F58/D636,0)</f>
        <v>0.89665492675820657</v>
      </c>
      <c r="U802" s="6">
        <f>IF(E636&gt;0,$B739*U791*24*Input!$F58/E636,0)</f>
        <v>0.11604470384101008</v>
      </c>
      <c r="W802" s="6">
        <f>IF(C636&gt;0,$B739*W791*24*Input!$F58/C636,0)</f>
        <v>27.085319555178561</v>
      </c>
      <c r="X802" s="6">
        <f>IF(D636&gt;0,$B739*X791*24*Input!$F58/D636,0)</f>
        <v>0.76993301720901852</v>
      </c>
      <c r="Y802" s="6">
        <f>IF(E636&gt;0,$B739*Y791*24*Input!$F58/E636,0)</f>
        <v>0.15734581908848794</v>
      </c>
      <c r="AA802" s="6">
        <f>IF(C636&gt;0,$B739*AA791*24*Input!$F58/C636,0)</f>
        <v>25.210058083981387</v>
      </c>
      <c r="AB802" s="6">
        <f>IF(D636&gt;0,$B739*AB791*24*Input!$F58/D636,0)</f>
        <v>0.89665492675820657</v>
      </c>
      <c r="AC802" s="6">
        <f>IF(E636&gt;0,$B739*AC791*24*Input!$F58/E636,0)</f>
        <v>0.11604470384101008</v>
      </c>
      <c r="AE802" s="6">
        <f>IF(C636&gt;0,$B739*AE791*24*Input!$F58/C636,0)</f>
        <v>25.210058083981387</v>
      </c>
      <c r="AF802" s="6">
        <f>IF(D636&gt;0,$B739*AF791*24*Input!$F58/D636,0)</f>
        <v>0.89665492675820657</v>
      </c>
      <c r="AG802" s="6">
        <f>IF(E636&gt;0,$B739*AG791*24*Input!$F58/E636,0)</f>
        <v>0.11604470384101008</v>
      </c>
      <c r="AI802" s="6">
        <f>IF(C636&gt;0,$B739*AI791*24*Input!$F58/C636,0)</f>
        <v>25.210058083981387</v>
      </c>
      <c r="AJ802" s="6">
        <f>IF(D636&gt;0,$B739*AJ791*24*Input!$F58/D636,0)</f>
        <v>0.89665492675820657</v>
      </c>
      <c r="AK802" s="6">
        <f>IF(E636&gt;0,$B739*AK791*24*Input!$F58/E636,0)</f>
        <v>0.11604470384101008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1.0420101032563478</v>
      </c>
      <c r="C811" s="6">
        <f>SUMPRODUCT($G$802:$I$802,$B661:$D661)</f>
        <v>1.046215270746836</v>
      </c>
      <c r="D811" s="6">
        <f>SUMPRODUCT($K$802:$M$802,$B661:$D661)</f>
        <v>1.046215270746836</v>
      </c>
      <c r="E811" s="6">
        <f>SUMPRODUCT($O$802:$Q$802,$B661:$D661)</f>
        <v>1.0452341691182563</v>
      </c>
      <c r="F811" s="6">
        <f>SUMPRODUCT($S$802:$U$802,$B661:$D661)</f>
        <v>1.0452341691182563</v>
      </c>
      <c r="G811" s="6">
        <f>SUMPRODUCT($W$802:$Y$802,$B661:$D661)</f>
        <v>1.046215270746836</v>
      </c>
      <c r="H811" s="6">
        <f>SUMPRODUCT($AA$802:$AC$802,$B661:$D661)</f>
        <v>1.0452341691182563</v>
      </c>
      <c r="I811" s="6">
        <f>SUMPRODUCT($AE$802:$AG$802,$B661:$D661)</f>
        <v>1.0452341691182563</v>
      </c>
      <c r="J811" s="6">
        <f>SUMPRODUCT($AI$802:$AK$802,$B661:$D661)</f>
        <v>1.0452341691182563</v>
      </c>
      <c r="K811" s="10"/>
    </row>
    <row r="812" spans="1:38" x14ac:dyDescent="0.25">
      <c r="A812" s="11" t="s">
        <v>214</v>
      </c>
      <c r="B812" s="6">
        <f>SUMPRODUCT($C$802:$E$802,$B662:$D662)</f>
        <v>1.0784752832286602</v>
      </c>
      <c r="C812" s="6">
        <f>SUMPRODUCT($G$802:$I$802,$B662:$D662)</f>
        <v>1.4417851403687865</v>
      </c>
      <c r="D812" s="6">
        <f>SUMPRODUCT($K$802:$M$802,$B662:$D662)</f>
        <v>1.4417851403687865</v>
      </c>
      <c r="E812" s="6">
        <f>SUMPRODUCT($O$802:$Q$802,$B662:$D662)</f>
        <v>1.3535969689506793</v>
      </c>
      <c r="F812" s="6">
        <f>SUMPRODUCT($S$802:$U$802,$B662:$D662)</f>
        <v>1.3535969689506793</v>
      </c>
      <c r="G812" s="6">
        <f>SUMPRODUCT($W$802:$Y$802,$B662:$D662)</f>
        <v>1.4417851403687865</v>
      </c>
      <c r="H812" s="6">
        <f>SUMPRODUCT($AA$802:$AC$802,$B662:$D662)</f>
        <v>1.3535969689506793</v>
      </c>
      <c r="I812" s="6">
        <f>SUMPRODUCT($AE$802:$AG$802,$B662:$D662)</f>
        <v>1.3535969689506793</v>
      </c>
      <c r="J812" s="6">
        <f>SUMPRODUCT($AI$802:$AK$802,$B662:$D662)</f>
        <v>1.3535969689506793</v>
      </c>
      <c r="K812" s="10"/>
    </row>
    <row r="813" spans="1:38" x14ac:dyDescent="0.25">
      <c r="A813" s="11" t="s">
        <v>215</v>
      </c>
      <c r="B813" s="6">
        <f>SUMPRODUCT($C$802:$E$802,$B663:$D663)</f>
        <v>1.8543540111793544</v>
      </c>
      <c r="C813" s="6">
        <f>SUMPRODUCT($G$802:$I$802,$B663:$D663)</f>
        <v>2.3864144119853767</v>
      </c>
      <c r="D813" s="6">
        <f>SUMPRODUCT($K$802:$M$802,$B663:$D663)</f>
        <v>2.3864144119853767</v>
      </c>
      <c r="E813" s="6">
        <f>SUMPRODUCT($O$802:$Q$802,$B663:$D663)</f>
        <v>2.2618749002147371</v>
      </c>
      <c r="F813" s="6">
        <f>SUMPRODUCT($S$802:$U$802,$B663:$D663)</f>
        <v>2.2618749002147371</v>
      </c>
      <c r="G813" s="6">
        <f>SUMPRODUCT($W$802:$Y$802,$B663:$D663)</f>
        <v>2.3864144119853767</v>
      </c>
      <c r="H813" s="6">
        <f>SUMPRODUCT($AA$802:$AC$802,$B663:$D663)</f>
        <v>2.2618749002147371</v>
      </c>
      <c r="I813" s="6">
        <f>SUMPRODUCT($AE$802:$AG$802,$B663:$D663)</f>
        <v>2.2618749002147371</v>
      </c>
      <c r="J813" s="6">
        <f>SUMPRODUCT($AI$802:$AK$802,$B663:$D663)</f>
        <v>2.2618749002147371</v>
      </c>
      <c r="K813" s="10"/>
    </row>
    <row r="814" spans="1:38" x14ac:dyDescent="0.25">
      <c r="A814" s="11" t="s">
        <v>216</v>
      </c>
      <c r="B814" s="6">
        <f>SUMPRODUCT($C$802:$E$802,$B664:$D664)</f>
        <v>1.0154099894122635</v>
      </c>
      <c r="C814" s="6">
        <f>SUMPRODUCT($G$802:$I$802,$B664:$D664)</f>
        <v>0.70019681708074122</v>
      </c>
      <c r="D814" s="6">
        <f>SUMPRODUCT($K$802:$M$802,$B664:$D664)</f>
        <v>0.70019681708074122</v>
      </c>
      <c r="E814" s="6">
        <f>SUMPRODUCT($O$802:$Q$802,$B664:$D664)</f>
        <v>0.77682072099444177</v>
      </c>
      <c r="F814" s="6">
        <f>SUMPRODUCT($S$802:$U$802,$B664:$D664)</f>
        <v>0.77682072099444177</v>
      </c>
      <c r="G814" s="6">
        <f>SUMPRODUCT($W$802:$Y$802,$B664:$D664)</f>
        <v>0.70019681708074122</v>
      </c>
      <c r="H814" s="6">
        <f>SUMPRODUCT($AA$802:$AC$802,$B664:$D664)</f>
        <v>0.77682072099444177</v>
      </c>
      <c r="I814" s="6">
        <f>SUMPRODUCT($AE$802:$AG$802,$B664:$D664)</f>
        <v>0.77682072099444177</v>
      </c>
      <c r="J814" s="6">
        <f>SUMPRODUCT($AI$802:$AK$802,$B664:$D664)</f>
        <v>0.77682072099444177</v>
      </c>
      <c r="K814" s="10"/>
    </row>
    <row r="815" spans="1:38" x14ac:dyDescent="0.25">
      <c r="A815" s="11" t="s">
        <v>217</v>
      </c>
      <c r="B815" s="6">
        <f>SUMPRODUCT($C$802:$E$802,$B665:$D665)</f>
        <v>18.934409050501419</v>
      </c>
      <c r="C815" s="6">
        <f>SUMPRODUCT($G$802:$I$802,$B665:$D665)</f>
        <v>27.085319555178561</v>
      </c>
      <c r="D815" s="6">
        <f>SUMPRODUCT($K$802:$M$802,$B665:$D665)</f>
        <v>27.085319555178561</v>
      </c>
      <c r="E815" s="6">
        <f>SUMPRODUCT($O$802:$Q$802,$B665:$D665)</f>
        <v>25.210058083981387</v>
      </c>
      <c r="F815" s="6">
        <f>SUMPRODUCT($S$802:$U$802,$B665:$D665)</f>
        <v>25.210058083981387</v>
      </c>
      <c r="G815" s="6">
        <f>SUMPRODUCT($W$802:$Y$802,$B665:$D665)</f>
        <v>27.085319555178561</v>
      </c>
      <c r="H815" s="6">
        <f>SUMPRODUCT($AA$802:$AC$802,$B665:$D665)</f>
        <v>25.210058083981387</v>
      </c>
      <c r="I815" s="6">
        <f>SUMPRODUCT($AE$802:$AG$802,$B665:$D665)</f>
        <v>25.210058083981387</v>
      </c>
      <c r="J815" s="6">
        <f>SUMPRODUCT($AI$802:$AK$802,$B665:$D665)</f>
        <v>25.210058083981387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1.2841817328648581</v>
      </c>
      <c r="C824" s="6">
        <f>SUMPRODUCT($G$802:$I$802,$B670:$D670)</f>
        <v>0.76993301720901852</v>
      </c>
      <c r="D824" s="6">
        <f>SUMPRODUCT($K$802:$M$802,$B670:$D670)</f>
        <v>0.76993301720901852</v>
      </c>
      <c r="E824" s="6">
        <f>SUMPRODUCT($O$802:$Q$802,$B670:$D670)</f>
        <v>0.89665492675820657</v>
      </c>
      <c r="F824" s="6">
        <f>SUMPRODUCT($S$802:$U$802,$B670:$D670)</f>
        <v>0.89665492675820657</v>
      </c>
      <c r="G824" s="6">
        <f>SUMPRODUCT($W$802:$Y$802,$B670:$D670)</f>
        <v>0.76993301720901852</v>
      </c>
      <c r="H824" s="6">
        <f>SUMPRODUCT($AA$802:$AC$802,$B670:$D670)</f>
        <v>0.89665492675820657</v>
      </c>
      <c r="I824" s="6">
        <f>SUMPRODUCT($AE$802:$AG$802,$B670:$D670)</f>
        <v>0.89665492675820657</v>
      </c>
      <c r="J824" s="6">
        <f>SUMPRODUCT($AI$802:$AK$802,$B670:$D670)</f>
        <v>0.89665492675820657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1.3309630718271901E-2</v>
      </c>
      <c r="C833" s="6">
        <f>SUMPRODUCT($G$802:$I$802,$B675:$D675)</f>
        <v>0.15734581908848794</v>
      </c>
      <c r="D833" s="6">
        <f>SUMPRODUCT($K$802:$M$802,$B675:$D675)</f>
        <v>0.15734581908848794</v>
      </c>
      <c r="E833" s="6">
        <f>SUMPRODUCT($O$802:$Q$802,$B675:$D675)</f>
        <v>0.11604470384101008</v>
      </c>
      <c r="F833" s="6">
        <f>SUMPRODUCT($S$802:$U$802,$B675:$D675)</f>
        <v>0.11604470384101008</v>
      </c>
      <c r="G833" s="6">
        <f>SUMPRODUCT($W$802:$Y$802,$B675:$D675)</f>
        <v>0.15734581908848794</v>
      </c>
      <c r="H833" s="6">
        <f>SUMPRODUCT($AA$802:$AC$802,$B675:$D675)</f>
        <v>0.11604470384101008</v>
      </c>
      <c r="I833" s="6">
        <f>SUMPRODUCT($AE$802:$AG$802,$B675:$D675)</f>
        <v>0.11604470384101008</v>
      </c>
      <c r="J833" s="6">
        <f>SUMPRODUCT($AI$802:$AK$802,$B675:$D675)</f>
        <v>0.11604470384101008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1.9489215874029311</v>
      </c>
      <c r="C842" s="7">
        <f>$C$571</f>
        <v>1.9489215874029311</v>
      </c>
      <c r="D842" s="7">
        <f>$D$571</f>
        <v>1.9489215874029311</v>
      </c>
      <c r="E842" s="7">
        <f>$E$571</f>
        <v>1.9489215874029311</v>
      </c>
      <c r="F842" s="7">
        <f>$F$571</f>
        <v>1.9489215874029311</v>
      </c>
      <c r="G842" s="7">
        <f>$G$571</f>
        <v>1.9489215874029311</v>
      </c>
      <c r="H842" s="7">
        <f>$H$571</f>
        <v>1.9489215874029311</v>
      </c>
      <c r="I842" s="7">
        <f>$I$571</f>
        <v>1.9489215874029311</v>
      </c>
      <c r="J842" s="7">
        <f>$J$571</f>
        <v>1.9489215874029311</v>
      </c>
      <c r="K842" s="10"/>
    </row>
    <row r="843" spans="1:11" x14ac:dyDescent="0.25">
      <c r="A843" s="11" t="s">
        <v>172</v>
      </c>
      <c r="B843" s="7">
        <f>$B$572</f>
        <v>2.152388128216201</v>
      </c>
      <c r="C843" s="7">
        <f>$C$572</f>
        <v>2.0780598612924694</v>
      </c>
      <c r="D843" s="7">
        <f>$D$572</f>
        <v>2.0780598612924694</v>
      </c>
      <c r="E843" s="7">
        <f>$E$572</f>
        <v>2.0692446871573242</v>
      </c>
      <c r="F843" s="7">
        <f>$F$572</f>
        <v>2.0692446871573242</v>
      </c>
      <c r="G843" s="7">
        <f>$G$572</f>
        <v>2.0780598612924694</v>
      </c>
      <c r="H843" s="7">
        <f>$H$572</f>
        <v>2.0692446871573242</v>
      </c>
      <c r="I843" s="7">
        <f>$I$572</f>
        <v>2.0692446871573242</v>
      </c>
      <c r="J843" s="7">
        <f>$J$572</f>
        <v>2.0692446871573242</v>
      </c>
      <c r="K843" s="10"/>
    </row>
    <row r="844" spans="1:11" x14ac:dyDescent="0.25">
      <c r="A844" s="11" t="s">
        <v>211</v>
      </c>
      <c r="B844" s="7">
        <f>$B$573</f>
        <v>0.15464303950647051</v>
      </c>
      <c r="C844" s="7">
        <f>$C$573</f>
        <v>0.24576712080787408</v>
      </c>
      <c r="D844" s="7">
        <f>$D$573</f>
        <v>0.24576712080787408</v>
      </c>
      <c r="E844" s="7">
        <f>$E$573</f>
        <v>0.23992468904727082</v>
      </c>
      <c r="F844" s="7">
        <f>$F$573</f>
        <v>0.23992468904727082</v>
      </c>
      <c r="G844" s="7">
        <f>$G$573</f>
        <v>0.24576712080787408</v>
      </c>
      <c r="H844" s="7">
        <f>$H$573</f>
        <v>0.23992468904727082</v>
      </c>
      <c r="I844" s="7">
        <f>$I$573</f>
        <v>0.23992468904727082</v>
      </c>
      <c r="J844" s="7">
        <f>$J$573</f>
        <v>0.23992468904727082</v>
      </c>
      <c r="K844" s="10"/>
    </row>
    <row r="845" spans="1:11" x14ac:dyDescent="0.25">
      <c r="A845" s="11" t="s">
        <v>173</v>
      </c>
      <c r="B845" s="7">
        <f>$B$574</f>
        <v>1.5328184166472327</v>
      </c>
      <c r="C845" s="7">
        <f>$C$574</f>
        <v>1.5328184166472327</v>
      </c>
      <c r="D845" s="7">
        <f>$D$574</f>
        <v>1.5328184166472327</v>
      </c>
      <c r="E845" s="7">
        <f>$E$574</f>
        <v>1.5328184166472327</v>
      </c>
      <c r="F845" s="7">
        <f>$F$574</f>
        <v>1.5328184166472327</v>
      </c>
      <c r="G845" s="7">
        <f>$G$574</f>
        <v>1.5328184166472327</v>
      </c>
      <c r="H845" s="7">
        <f>$H$574</f>
        <v>1.5328184166472327</v>
      </c>
      <c r="I845" s="7">
        <f>$I$574</f>
        <v>1.5328184166472327</v>
      </c>
      <c r="J845" s="7">
        <f>$J$574</f>
        <v>1.5328184166472327</v>
      </c>
      <c r="K845" s="10"/>
    </row>
    <row r="846" spans="1:11" x14ac:dyDescent="0.25">
      <c r="A846" s="11" t="s">
        <v>174</v>
      </c>
      <c r="B846" s="7">
        <f>$B$575</f>
        <v>2.0148471269674957</v>
      </c>
      <c r="C846" s="7">
        <f>$C$575</f>
        <v>1.913559456842681</v>
      </c>
      <c r="D846" s="7">
        <f>$D$575</f>
        <v>1.913559456842681</v>
      </c>
      <c r="E846" s="7">
        <f>$E$575</f>
        <v>1.958703253794486</v>
      </c>
      <c r="F846" s="7">
        <f>$F$575</f>
        <v>1.958703253794486</v>
      </c>
      <c r="G846" s="7">
        <f>$G$575</f>
        <v>1.913559456842681</v>
      </c>
      <c r="H846" s="7">
        <f>$H$575</f>
        <v>1.958703253794486</v>
      </c>
      <c r="I846" s="7">
        <f>$I$575</f>
        <v>1.958703253794486</v>
      </c>
      <c r="J846" s="7">
        <f>$J$575</f>
        <v>1.958703253794486</v>
      </c>
      <c r="K846" s="10"/>
    </row>
    <row r="847" spans="1:11" x14ac:dyDescent="0.25">
      <c r="A847" s="11" t="s">
        <v>212</v>
      </c>
      <c r="B847" s="7">
        <f>$B$576</f>
        <v>0.1624735292698678</v>
      </c>
      <c r="C847" s="7">
        <f>$C$576</f>
        <v>0.25117859381732904</v>
      </c>
      <c r="D847" s="7">
        <f>$D$576</f>
        <v>0.25117859381732904</v>
      </c>
      <c r="E847" s="7">
        <f>$E$576</f>
        <v>0.24698084995959274</v>
      </c>
      <c r="F847" s="7">
        <f>$F$576</f>
        <v>0.24698084995959274</v>
      </c>
      <c r="G847" s="7">
        <f>$G$576</f>
        <v>0.25117859381732904</v>
      </c>
      <c r="H847" s="7">
        <f>$H$576</f>
        <v>0.24698084995959274</v>
      </c>
      <c r="I847" s="7">
        <f>$I$576</f>
        <v>0.24698084995959274</v>
      </c>
      <c r="J847" s="7">
        <f>$J$576</f>
        <v>0.24698084995959274</v>
      </c>
      <c r="K847" s="10"/>
    </row>
    <row r="848" spans="1:11" x14ac:dyDescent="0.25">
      <c r="A848" s="11" t="s">
        <v>175</v>
      </c>
      <c r="B848" s="7">
        <f>$B$577</f>
        <v>1.8799690513510889</v>
      </c>
      <c r="C848" s="7">
        <f>$C$577</f>
        <v>1.7844715634795085</v>
      </c>
      <c r="D848" s="7">
        <f>$D$577</f>
        <v>1.7844715634795085</v>
      </c>
      <c r="E848" s="7">
        <f>$E$577</f>
        <v>1.824380678872223</v>
      </c>
      <c r="F848" s="7">
        <f>$F$577</f>
        <v>1.824380678872223</v>
      </c>
      <c r="G848" s="7">
        <f>$G$577</f>
        <v>1.7844715634795085</v>
      </c>
      <c r="H848" s="7">
        <f>$H$577</f>
        <v>1.824380678872223</v>
      </c>
      <c r="I848" s="7">
        <f>$I$577</f>
        <v>1.824380678872223</v>
      </c>
      <c r="J848" s="7">
        <f>$J$577</f>
        <v>1.824380678872223</v>
      </c>
      <c r="K848" s="10"/>
    </row>
    <row r="849" spans="1:11" x14ac:dyDescent="0.25">
      <c r="A849" s="11" t="s">
        <v>176</v>
      </c>
      <c r="B849" s="7">
        <f>$B$578</f>
        <v>1.9043545542702791</v>
      </c>
      <c r="C849" s="7">
        <f>$C$578</f>
        <v>1.8052787750234693</v>
      </c>
      <c r="D849" s="7">
        <f>$D$578</f>
        <v>1.8052787750234693</v>
      </c>
      <c r="E849" s="7">
        <f>$E$578</f>
        <v>1.8492630129801615</v>
      </c>
      <c r="F849" s="7">
        <f>$F$578</f>
        <v>1.8492630129801615</v>
      </c>
      <c r="G849" s="7">
        <f>$G$578</f>
        <v>1.8052787750234693</v>
      </c>
      <c r="H849" s="7">
        <f>$H$578</f>
        <v>1.8492630129801615</v>
      </c>
      <c r="I849" s="7">
        <f>$I$578</f>
        <v>1.8492630129801615</v>
      </c>
      <c r="J849" s="7">
        <f>$J$578</f>
        <v>1.8492630129801615</v>
      </c>
      <c r="K849" s="10"/>
    </row>
    <row r="850" spans="1:11" x14ac:dyDescent="0.25">
      <c r="A850" s="11" t="s">
        <v>192</v>
      </c>
      <c r="B850" s="7">
        <f>$B$579</f>
        <v>1.8029764748351051</v>
      </c>
      <c r="C850" s="7">
        <f>$C$579</f>
        <v>1.7005855627175228</v>
      </c>
      <c r="D850" s="7">
        <f>$D$579</f>
        <v>1.7005855627175228</v>
      </c>
      <c r="E850" s="7">
        <f>$E$579</f>
        <v>1.7488748114479484</v>
      </c>
      <c r="F850" s="7">
        <f>$F$579</f>
        <v>1.7488748114479484</v>
      </c>
      <c r="G850" s="7">
        <f>$G$579</f>
        <v>1.7005855627175228</v>
      </c>
      <c r="H850" s="7">
        <f>$H$579</f>
        <v>1.7488748114479484</v>
      </c>
      <c r="I850" s="7">
        <f>$I$579</f>
        <v>1.7488748114479484</v>
      </c>
      <c r="J850" s="7">
        <f>$J$579</f>
        <v>1.7488748114479484</v>
      </c>
      <c r="K850" s="10"/>
    </row>
    <row r="851" spans="1:11" x14ac:dyDescent="0.25">
      <c r="A851" s="11" t="s">
        <v>177</v>
      </c>
      <c r="B851" s="7">
        <f>$B$580</f>
        <v>11.827180024070218</v>
      </c>
      <c r="C851" s="7">
        <f>$C$580</f>
        <v>11.932878303291826</v>
      </c>
      <c r="D851" s="7">
        <f>$D$580</f>
        <v>11.932878303291826</v>
      </c>
      <c r="E851" s="7">
        <f>$E$580</f>
        <v>11.056176440093349</v>
      </c>
      <c r="F851" s="7">
        <f>$F$580</f>
        <v>11.056176440093349</v>
      </c>
      <c r="G851" s="7">
        <f>$G$580</f>
        <v>11.932878303291826</v>
      </c>
      <c r="H851" s="7">
        <f>$H$580</f>
        <v>11.056176440093349</v>
      </c>
      <c r="I851" s="7">
        <f>$I$580</f>
        <v>11.056176440093349</v>
      </c>
      <c r="J851" s="7">
        <f>$J$580</f>
        <v>11.056176440093349</v>
      </c>
      <c r="K851" s="10"/>
    </row>
    <row r="852" spans="1:11" x14ac:dyDescent="0.25">
      <c r="A852" s="11" t="s">
        <v>178</v>
      </c>
      <c r="B852" s="7">
        <f>$B$581</f>
        <v>11.858462129703129</v>
      </c>
      <c r="C852" s="7">
        <f>$C$581</f>
        <v>12.084456550036018</v>
      </c>
      <c r="D852" s="7">
        <f>$D$581</f>
        <v>12.084456550036018</v>
      </c>
      <c r="E852" s="7">
        <f>$E$581</f>
        <v>10.868156166898114</v>
      </c>
      <c r="F852" s="7">
        <f>$F$581</f>
        <v>10.868156166898114</v>
      </c>
      <c r="G852" s="7">
        <f>$G$581</f>
        <v>12.084456550036018</v>
      </c>
      <c r="H852" s="7">
        <f>$H$581</f>
        <v>10.868156166898114</v>
      </c>
      <c r="I852" s="7">
        <f>$I$581</f>
        <v>10.868156166898114</v>
      </c>
      <c r="J852" s="7">
        <f>$J$581</f>
        <v>10.868156166898114</v>
      </c>
      <c r="K852" s="10"/>
    </row>
    <row r="853" spans="1:11" x14ac:dyDescent="0.25">
      <c r="A853" s="11" t="s">
        <v>179</v>
      </c>
      <c r="B853" s="7">
        <f>$B$582</f>
        <v>9.8306813190055813</v>
      </c>
      <c r="C853" s="7">
        <f>$C$582</f>
        <v>9.7205856970068343</v>
      </c>
      <c r="D853" s="7">
        <f>$D$582</f>
        <v>9.7205856970068343</v>
      </c>
      <c r="E853" s="7">
        <f>$E$582</f>
        <v>8.9483710708505111</v>
      </c>
      <c r="F853" s="7">
        <f>$F$582</f>
        <v>8.9483710708505111</v>
      </c>
      <c r="G853" s="7">
        <f>$G$582</f>
        <v>9.7205856970068343</v>
      </c>
      <c r="H853" s="7">
        <f>$H$582</f>
        <v>8.9483710708505111</v>
      </c>
      <c r="I853" s="7">
        <f>$I$582</f>
        <v>8.9483710708505111</v>
      </c>
      <c r="J853" s="7">
        <f>$J$582</f>
        <v>8.9483710708505111</v>
      </c>
      <c r="K853" s="10"/>
    </row>
    <row r="854" spans="1:11" x14ac:dyDescent="0.25">
      <c r="A854" s="11" t="s">
        <v>180</v>
      </c>
      <c r="B854" s="7">
        <f>$B$583</f>
        <v>8.8830969393094499</v>
      </c>
      <c r="C854" s="7">
        <f>$C$583</f>
        <v>8.7836134903934795</v>
      </c>
      <c r="D854" s="7">
        <f>$D$583</f>
        <v>8.7836134903934795</v>
      </c>
      <c r="E854" s="7">
        <f>$E$583</f>
        <v>8.085833025387716</v>
      </c>
      <c r="F854" s="7">
        <f>$F$583</f>
        <v>8.085833025387716</v>
      </c>
      <c r="G854" s="7">
        <f>$G$583</f>
        <v>8.7836134903934795</v>
      </c>
      <c r="H854" s="7">
        <f>$H$583</f>
        <v>8.085833025387716</v>
      </c>
      <c r="I854" s="7">
        <f>$I$583</f>
        <v>8.085833025387716</v>
      </c>
      <c r="J854" s="7">
        <f>$J$583</f>
        <v>8.085833025387716</v>
      </c>
      <c r="K854" s="10"/>
    </row>
    <row r="855" spans="1:11" x14ac:dyDescent="0.25">
      <c r="A855" s="11" t="s">
        <v>193</v>
      </c>
      <c r="B855" s="7">
        <f>$B$584</f>
        <v>9.2102266816245084</v>
      </c>
      <c r="C855" s="7">
        <f>$C$584</f>
        <v>9.1070796460978301</v>
      </c>
      <c r="D855" s="7">
        <f>$D$584</f>
        <v>9.1070796460978301</v>
      </c>
      <c r="E855" s="7">
        <f>$E$584</f>
        <v>8.3836026537132291</v>
      </c>
      <c r="F855" s="7">
        <f>$F$584</f>
        <v>8.3836026537132291</v>
      </c>
      <c r="G855" s="7">
        <f>$G$584</f>
        <v>9.1070796460978301</v>
      </c>
      <c r="H855" s="7">
        <f>$H$584</f>
        <v>8.3836026537132291</v>
      </c>
      <c r="I855" s="7">
        <f>$I$584</f>
        <v>8.3836026537132291</v>
      </c>
      <c r="J855" s="7">
        <f>$J$584</f>
        <v>8.3836026537132291</v>
      </c>
      <c r="K855" s="10"/>
    </row>
    <row r="856" spans="1:11" x14ac:dyDescent="0.25">
      <c r="A856" s="11" t="s">
        <v>213</v>
      </c>
      <c r="B856" s="7">
        <f>$B$811</f>
        <v>1.0420101032563478</v>
      </c>
      <c r="C856" s="7">
        <f>$C$811</f>
        <v>1.046215270746836</v>
      </c>
      <c r="D856" s="7">
        <f>$D$811</f>
        <v>1.046215270746836</v>
      </c>
      <c r="E856" s="7">
        <f>$E$811</f>
        <v>1.0452341691182563</v>
      </c>
      <c r="F856" s="7">
        <f>$F$811</f>
        <v>1.0452341691182563</v>
      </c>
      <c r="G856" s="7">
        <f>$G$811</f>
        <v>1.046215270746836</v>
      </c>
      <c r="H856" s="7">
        <f>$H$811</f>
        <v>1.0452341691182563</v>
      </c>
      <c r="I856" s="7">
        <f>$I$811</f>
        <v>1.0452341691182563</v>
      </c>
      <c r="J856" s="7">
        <f>$J$811</f>
        <v>1.0452341691182563</v>
      </c>
      <c r="K856" s="10"/>
    </row>
    <row r="857" spans="1:11" x14ac:dyDescent="0.25">
      <c r="A857" s="11" t="s">
        <v>214</v>
      </c>
      <c r="B857" s="7">
        <f>$B$812</f>
        <v>1.0784752832286602</v>
      </c>
      <c r="C857" s="7">
        <f>$C$812</f>
        <v>1.4417851403687865</v>
      </c>
      <c r="D857" s="7">
        <f>$D$812</f>
        <v>1.4417851403687865</v>
      </c>
      <c r="E857" s="7">
        <f>$E$812</f>
        <v>1.3535969689506793</v>
      </c>
      <c r="F857" s="7">
        <f>$F$812</f>
        <v>1.3535969689506793</v>
      </c>
      <c r="G857" s="7">
        <f>$G$812</f>
        <v>1.4417851403687865</v>
      </c>
      <c r="H857" s="7">
        <f>$H$812</f>
        <v>1.3535969689506793</v>
      </c>
      <c r="I857" s="7">
        <f>$I$812</f>
        <v>1.3535969689506793</v>
      </c>
      <c r="J857" s="7">
        <f>$J$812</f>
        <v>1.3535969689506793</v>
      </c>
      <c r="K857" s="10"/>
    </row>
    <row r="858" spans="1:11" x14ac:dyDescent="0.25">
      <c r="A858" s="11" t="s">
        <v>215</v>
      </c>
      <c r="B858" s="7">
        <f>$B$813</f>
        <v>1.8543540111793544</v>
      </c>
      <c r="C858" s="7">
        <f>$C$813</f>
        <v>2.3864144119853767</v>
      </c>
      <c r="D858" s="7">
        <f>$D$813</f>
        <v>2.3864144119853767</v>
      </c>
      <c r="E858" s="7">
        <f>$E$813</f>
        <v>2.2618749002147371</v>
      </c>
      <c r="F858" s="7">
        <f>$F$813</f>
        <v>2.2618749002147371</v>
      </c>
      <c r="G858" s="7">
        <f>$G$813</f>
        <v>2.3864144119853767</v>
      </c>
      <c r="H858" s="7">
        <f>$H$813</f>
        <v>2.2618749002147371</v>
      </c>
      <c r="I858" s="7">
        <f>$I$813</f>
        <v>2.2618749002147371</v>
      </c>
      <c r="J858" s="7">
        <f>$J$813</f>
        <v>2.2618749002147371</v>
      </c>
      <c r="K858" s="10"/>
    </row>
    <row r="859" spans="1:11" x14ac:dyDescent="0.25">
      <c r="A859" s="11" t="s">
        <v>216</v>
      </c>
      <c r="B859" s="7">
        <f>$B$814</f>
        <v>1.0154099894122635</v>
      </c>
      <c r="C859" s="7">
        <f>$C$814</f>
        <v>0.70019681708074122</v>
      </c>
      <c r="D859" s="7">
        <f>$D$814</f>
        <v>0.70019681708074122</v>
      </c>
      <c r="E859" s="7">
        <f>$E$814</f>
        <v>0.77682072099444177</v>
      </c>
      <c r="F859" s="7">
        <f>$F$814</f>
        <v>0.77682072099444177</v>
      </c>
      <c r="G859" s="7">
        <f>$G$814</f>
        <v>0.70019681708074122</v>
      </c>
      <c r="H859" s="7">
        <f>$H$814</f>
        <v>0.77682072099444177</v>
      </c>
      <c r="I859" s="7">
        <f>$I$814</f>
        <v>0.77682072099444177</v>
      </c>
      <c r="J859" s="7">
        <f>$J$814</f>
        <v>0.77682072099444177</v>
      </c>
      <c r="K859" s="10"/>
    </row>
    <row r="860" spans="1:11" x14ac:dyDescent="0.25">
      <c r="A860" s="11" t="s">
        <v>217</v>
      </c>
      <c r="B860" s="7">
        <f>$B$815</f>
        <v>18.934409050501419</v>
      </c>
      <c r="C860" s="7">
        <f>$C$815</f>
        <v>27.085319555178561</v>
      </c>
      <c r="D860" s="7">
        <f>$D$815</f>
        <v>27.085319555178561</v>
      </c>
      <c r="E860" s="7">
        <f>$E$815</f>
        <v>25.210058083981387</v>
      </c>
      <c r="F860" s="7">
        <f>$F$815</f>
        <v>25.210058083981387</v>
      </c>
      <c r="G860" s="7">
        <f>$G$815</f>
        <v>27.085319555178561</v>
      </c>
      <c r="H860" s="7">
        <f>$H$815</f>
        <v>25.210058083981387</v>
      </c>
      <c r="I860" s="7">
        <f>$I$815</f>
        <v>25.210058083981387</v>
      </c>
      <c r="J860" s="7">
        <f>$J$815</f>
        <v>25.210058083981387</v>
      </c>
      <c r="K860" s="10"/>
    </row>
    <row r="861" spans="1:11" x14ac:dyDescent="0.25">
      <c r="A861" s="11" t="s">
        <v>184</v>
      </c>
      <c r="B861" s="7">
        <f>$B$585</f>
        <v>-8.4325219101767992</v>
      </c>
      <c r="C861" s="7">
        <f>$C$585</f>
        <v>-8.3380845345165628</v>
      </c>
      <c r="D861" s="7">
        <f>$D$585</f>
        <v>-8.3380845345165628</v>
      </c>
      <c r="E861" s="7">
        <f>$E$585</f>
        <v>-7.6756974076108113</v>
      </c>
      <c r="F861" s="7">
        <f>$F$585</f>
        <v>-7.6756974076108113</v>
      </c>
      <c r="G861" s="7">
        <f>$G$585</f>
        <v>-8.3380845345165628</v>
      </c>
      <c r="H861" s="7">
        <f>$H$585</f>
        <v>-7.6756974076108113</v>
      </c>
      <c r="I861" s="7">
        <f>$I$585</f>
        <v>-7.6756974076108113</v>
      </c>
      <c r="J861" s="7">
        <f>$J$585</f>
        <v>-7.6756974076108113</v>
      </c>
      <c r="K861" s="10"/>
    </row>
    <row r="862" spans="1:11" x14ac:dyDescent="0.25">
      <c r="A862" s="11" t="s">
        <v>186</v>
      </c>
      <c r="B862" s="7">
        <f>$B$586</f>
        <v>-8.4325219101767992</v>
      </c>
      <c r="C862" s="7">
        <f>$C$586</f>
        <v>-8.3380845345165628</v>
      </c>
      <c r="D862" s="7">
        <f>$D$586</f>
        <v>-8.3380845345165628</v>
      </c>
      <c r="E862" s="7">
        <f>$E$586</f>
        <v>-7.6756974076108113</v>
      </c>
      <c r="F862" s="7">
        <f>$F$586</f>
        <v>-7.6756974076108113</v>
      </c>
      <c r="G862" s="7">
        <f>$G$586</f>
        <v>-8.3380845345165628</v>
      </c>
      <c r="H862" s="7">
        <f>$H$586</f>
        <v>-7.6756974076108113</v>
      </c>
      <c r="I862" s="7">
        <f>$I$586</f>
        <v>-7.6756974076108113</v>
      </c>
      <c r="J862" s="7">
        <f>$J$586</f>
        <v>-7.6756974076108113</v>
      </c>
      <c r="K862" s="10"/>
    </row>
    <row r="863" spans="1:11" x14ac:dyDescent="0.25">
      <c r="A863" s="11" t="s">
        <v>195</v>
      </c>
      <c r="B863" s="7">
        <f>$B$587</f>
        <v>-8.4325219101767992</v>
      </c>
      <c r="C863" s="7">
        <f>$C$587</f>
        <v>-8.3380845345165628</v>
      </c>
      <c r="D863" s="7">
        <f>$D$587</f>
        <v>-8.3380845345165628</v>
      </c>
      <c r="E863" s="7">
        <f>$E$587</f>
        <v>-7.6756974076108113</v>
      </c>
      <c r="F863" s="7">
        <f>$F$587</f>
        <v>-7.6756974076108113</v>
      </c>
      <c r="G863" s="7">
        <f>$G$587</f>
        <v>-8.3380845345165628</v>
      </c>
      <c r="H863" s="7">
        <f>$H$587</f>
        <v>-7.6756974076108113</v>
      </c>
      <c r="I863" s="7">
        <f>$I$587</f>
        <v>-7.6756974076108113</v>
      </c>
      <c r="J863" s="7">
        <f>$J$587</f>
        <v>-7.6756974076108113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5.5890497222905053E-2</v>
      </c>
      <c r="C872" s="7">
        <f>$C$596</f>
        <v>0.22778453061339302</v>
      </c>
      <c r="D872" s="7">
        <f>$D$596</f>
        <v>0.22778453061339302</v>
      </c>
      <c r="E872" s="7">
        <f>$E$596</f>
        <v>0.18404599827828949</v>
      </c>
      <c r="F872" s="7">
        <f>$F$596</f>
        <v>0.18404599827828949</v>
      </c>
      <c r="G872" s="7">
        <f>$G$596</f>
        <v>0.22778453061339302</v>
      </c>
      <c r="H872" s="7">
        <f>$H$596</f>
        <v>0.18404599827828949</v>
      </c>
      <c r="I872" s="7">
        <f>$I$596</f>
        <v>0.18404599827828949</v>
      </c>
      <c r="J872" s="7">
        <f>$J$596</f>
        <v>0.18404599827828949</v>
      </c>
      <c r="K872" s="10"/>
    </row>
    <row r="873" spans="1:11" x14ac:dyDescent="0.25">
      <c r="A873" s="11" t="s">
        <v>174</v>
      </c>
      <c r="B873" s="7">
        <f>$B$597</f>
        <v>9.020161498959979E-2</v>
      </c>
      <c r="C873" s="7">
        <f>$C$597</f>
        <v>0.26836146536810473</v>
      </c>
      <c r="D873" s="7">
        <f>$D$597</f>
        <v>0.26836146536810473</v>
      </c>
      <c r="E873" s="7">
        <f>$E$597</f>
        <v>0.22750625807245378</v>
      </c>
      <c r="F873" s="7">
        <f>$F$597</f>
        <v>0.22750625807245378</v>
      </c>
      <c r="G873" s="7">
        <f>$G$597</f>
        <v>0.26836146536810473</v>
      </c>
      <c r="H873" s="7">
        <f>$H$597</f>
        <v>0.22750625807245378</v>
      </c>
      <c r="I873" s="7">
        <f>$I$597</f>
        <v>0.22750625807245378</v>
      </c>
      <c r="J873" s="7">
        <f>$J$597</f>
        <v>0.22750625807245378</v>
      </c>
      <c r="K873" s="10"/>
    </row>
    <row r="874" spans="1:11" x14ac:dyDescent="0.25">
      <c r="A874" s="11" t="s">
        <v>175</v>
      </c>
      <c r="B874" s="7">
        <f>$B$598</f>
        <v>2.2739924126820282E-2</v>
      </c>
      <c r="C874" s="7">
        <f>$C$598</f>
        <v>0.20526288806327439</v>
      </c>
      <c r="D874" s="7">
        <f>$D$598</f>
        <v>0.20526288806327439</v>
      </c>
      <c r="E874" s="7">
        <f>$E$598</f>
        <v>0.15374098381278284</v>
      </c>
      <c r="F874" s="7">
        <f>$F$598</f>
        <v>0.15374098381278284</v>
      </c>
      <c r="G874" s="7">
        <f>$G$598</f>
        <v>0.20526288806327439</v>
      </c>
      <c r="H874" s="7">
        <f>$H$598</f>
        <v>0.15374098381278284</v>
      </c>
      <c r="I874" s="7">
        <f>$I$598</f>
        <v>0.15374098381278284</v>
      </c>
      <c r="J874" s="7">
        <f>$J$598</f>
        <v>0.15374098381278284</v>
      </c>
      <c r="K874" s="10"/>
    </row>
    <row r="875" spans="1:11" x14ac:dyDescent="0.25">
      <c r="A875" s="11" t="s">
        <v>176</v>
      </c>
      <c r="B875" s="7">
        <f>$B$599</f>
        <v>2.1061605155627182E-2</v>
      </c>
      <c r="C875" s="7">
        <f>$C$599</f>
        <v>0.20830249144674179</v>
      </c>
      <c r="D875" s="7">
        <f>$D$599</f>
        <v>0.20830249144674179</v>
      </c>
      <c r="E875" s="7">
        <f>$E$599</f>
        <v>0.15513442675058242</v>
      </c>
      <c r="F875" s="7">
        <f>$F$599</f>
        <v>0.15513442675058242</v>
      </c>
      <c r="G875" s="7">
        <f>$G$599</f>
        <v>0.20830249144674179</v>
      </c>
      <c r="H875" s="7">
        <f>$H$599</f>
        <v>0.15513442675058242</v>
      </c>
      <c r="I875" s="7">
        <f>$I$599</f>
        <v>0.15513442675058242</v>
      </c>
      <c r="J875" s="7">
        <f>$J$599</f>
        <v>0.15513442675058242</v>
      </c>
      <c r="K875" s="10"/>
    </row>
    <row r="876" spans="1:11" x14ac:dyDescent="0.25">
      <c r="A876" s="11" t="s">
        <v>192</v>
      </c>
      <c r="B876" s="7">
        <f>$B$600</f>
        <v>2.0701233006206882E-2</v>
      </c>
      <c r="C876" s="7">
        <f>$C$600</f>
        <v>0.19486147750579638</v>
      </c>
      <c r="D876" s="7">
        <f>$D$600</f>
        <v>0.19486147750579638</v>
      </c>
      <c r="E876" s="7">
        <f>$E$600</f>
        <v>0.14556187223571082</v>
      </c>
      <c r="F876" s="7">
        <f>$F$600</f>
        <v>0.14556187223571082</v>
      </c>
      <c r="G876" s="7">
        <f>$G$600</f>
        <v>0.19486147750579638</v>
      </c>
      <c r="H876" s="7">
        <f>$H$600</f>
        <v>0.14556187223571082</v>
      </c>
      <c r="I876" s="7">
        <f>$I$600</f>
        <v>0.14556187223571082</v>
      </c>
      <c r="J876" s="7">
        <f>$J$600</f>
        <v>0.14556187223571082</v>
      </c>
      <c r="K876" s="10"/>
    </row>
    <row r="877" spans="1:11" x14ac:dyDescent="0.25">
      <c r="A877" s="11" t="s">
        <v>177</v>
      </c>
      <c r="B877" s="7">
        <f>$B$601</f>
        <v>1.1928590401716519</v>
      </c>
      <c r="C877" s="7">
        <f>$C$601</f>
        <v>1.0101388073787751</v>
      </c>
      <c r="D877" s="7">
        <f>$D$601</f>
        <v>1.0101388073787751</v>
      </c>
      <c r="E877" s="7">
        <f>$E$601</f>
        <v>1.2490711841843545</v>
      </c>
      <c r="F877" s="7">
        <f>$F$601</f>
        <v>1.2490711841843545</v>
      </c>
      <c r="G877" s="7">
        <f>$G$601</f>
        <v>1.0101388073787751</v>
      </c>
      <c r="H877" s="7">
        <f>$H$601</f>
        <v>1.2490711841843545</v>
      </c>
      <c r="I877" s="7">
        <f>$I$601</f>
        <v>1.2490711841843545</v>
      </c>
      <c r="J877" s="7">
        <f>$J$601</f>
        <v>1.2490711841843545</v>
      </c>
      <c r="K877" s="10"/>
    </row>
    <row r="878" spans="1:11" x14ac:dyDescent="0.25">
      <c r="A878" s="11" t="s">
        <v>178</v>
      </c>
      <c r="B878" s="7">
        <f>$B$602</f>
        <v>1.1960140731062889</v>
      </c>
      <c r="C878" s="7">
        <f>$C$602</f>
        <v>1.0229701683881727</v>
      </c>
      <c r="D878" s="7">
        <f>$D$602</f>
        <v>1.0229701683881727</v>
      </c>
      <c r="E878" s="7">
        <f>$E$602</f>
        <v>1.2278295997574824</v>
      </c>
      <c r="F878" s="7">
        <f>$F$602</f>
        <v>1.2278295997574824</v>
      </c>
      <c r="G878" s="7">
        <f>$G$602</f>
        <v>1.0229701683881727</v>
      </c>
      <c r="H878" s="7">
        <f>$H$602</f>
        <v>1.2278295997574824</v>
      </c>
      <c r="I878" s="7">
        <f>$I$602</f>
        <v>1.2278295997574824</v>
      </c>
      <c r="J878" s="7">
        <f>$J$602</f>
        <v>1.2278295997574824</v>
      </c>
      <c r="K878" s="10"/>
    </row>
    <row r="879" spans="1:11" x14ac:dyDescent="0.25">
      <c r="A879" s="11" t="s">
        <v>179</v>
      </c>
      <c r="B879" s="7">
        <f>$B$603</f>
        <v>0.99149730185528839</v>
      </c>
      <c r="C879" s="7">
        <f>$C$603</f>
        <v>0.82286440818632456</v>
      </c>
      <c r="D879" s="7">
        <f>$D$603</f>
        <v>0.82286440818632456</v>
      </c>
      <c r="E879" s="7">
        <f>$E$603</f>
        <v>1.0109419391550429</v>
      </c>
      <c r="F879" s="7">
        <f>$F$603</f>
        <v>1.0109419391550429</v>
      </c>
      <c r="G879" s="7">
        <f>$G$603</f>
        <v>0.82286440818632456</v>
      </c>
      <c r="H879" s="7">
        <f>$H$603</f>
        <v>1.0109419391550429</v>
      </c>
      <c r="I879" s="7">
        <f>$I$603</f>
        <v>1.0109419391550429</v>
      </c>
      <c r="J879" s="7">
        <f>$J$603</f>
        <v>1.0109419391550429</v>
      </c>
      <c r="K879" s="10"/>
    </row>
    <row r="880" spans="1:11" x14ac:dyDescent="0.25">
      <c r="A880" s="11" t="s">
        <v>180</v>
      </c>
      <c r="B880" s="7">
        <f>$B$604</f>
        <v>0.89592637190025537</v>
      </c>
      <c r="C880" s="7">
        <f>$C$604</f>
        <v>0.74354808874691691</v>
      </c>
      <c r="D880" s="7">
        <f>$D$604</f>
        <v>0.74354808874691691</v>
      </c>
      <c r="E880" s="7">
        <f>$E$604</f>
        <v>0.91349673070636361</v>
      </c>
      <c r="F880" s="7">
        <f>$F$604</f>
        <v>0.91349673070636361</v>
      </c>
      <c r="G880" s="7">
        <f>$G$604</f>
        <v>0.74354808874691691</v>
      </c>
      <c r="H880" s="7">
        <f>$H$604</f>
        <v>0.91349673070636361</v>
      </c>
      <c r="I880" s="7">
        <f>$I$604</f>
        <v>0.91349673070636361</v>
      </c>
      <c r="J880" s="7">
        <f>$J$604</f>
        <v>0.91349673070636361</v>
      </c>
      <c r="K880" s="10"/>
    </row>
    <row r="881" spans="1:11" x14ac:dyDescent="0.25">
      <c r="A881" s="11" t="s">
        <v>193</v>
      </c>
      <c r="B881" s="7">
        <f>$B$605</f>
        <v>0.92891983861297811</v>
      </c>
      <c r="C881" s="7">
        <f>$C$605</f>
        <v>0.77093005883375265</v>
      </c>
      <c r="D881" s="7">
        <f>$D$605</f>
        <v>0.77093005883375265</v>
      </c>
      <c r="E881" s="7">
        <f>$E$605</f>
        <v>0.94713724506338159</v>
      </c>
      <c r="F881" s="7">
        <f>$F$605</f>
        <v>0.94713724506338159</v>
      </c>
      <c r="G881" s="7">
        <f>$G$605</f>
        <v>0.77093005883375265</v>
      </c>
      <c r="H881" s="7">
        <f>$H$605</f>
        <v>0.94713724506338159</v>
      </c>
      <c r="I881" s="7">
        <f>$I$605</f>
        <v>0.94713724506338159</v>
      </c>
      <c r="J881" s="7">
        <f>$J$605</f>
        <v>0.94713724506338159</v>
      </c>
      <c r="K881" s="10"/>
    </row>
    <row r="882" spans="1:11" x14ac:dyDescent="0.25">
      <c r="A882" s="11" t="s">
        <v>217</v>
      </c>
      <c r="B882" s="7">
        <f>$B$824</f>
        <v>1.2841817328648581</v>
      </c>
      <c r="C882" s="7">
        <f>$C$824</f>
        <v>0.76993301720901852</v>
      </c>
      <c r="D882" s="7">
        <f>$D$824</f>
        <v>0.76993301720901852</v>
      </c>
      <c r="E882" s="7">
        <f>$E$824</f>
        <v>0.89665492675820657</v>
      </c>
      <c r="F882" s="7">
        <f>$F$824</f>
        <v>0.89665492675820657</v>
      </c>
      <c r="G882" s="7">
        <f>$G$824</f>
        <v>0.76993301720901852</v>
      </c>
      <c r="H882" s="7">
        <f>$H$824</f>
        <v>0.89665492675820657</v>
      </c>
      <c r="I882" s="7">
        <f>$I$824</f>
        <v>0.89665492675820657</v>
      </c>
      <c r="J882" s="7">
        <f>$J$824</f>
        <v>0.89665492675820657</v>
      </c>
      <c r="K882" s="10"/>
    </row>
    <row r="883" spans="1:11" x14ac:dyDescent="0.25">
      <c r="A883" s="11" t="s">
        <v>184</v>
      </c>
      <c r="B883" s="7">
        <f>$B$606</f>
        <v>-0.85048253019981268</v>
      </c>
      <c r="C883" s="7">
        <f>$C$606</f>
        <v>-0.70583329130210692</v>
      </c>
      <c r="D883" s="7">
        <f>$D$606</f>
        <v>-0.70583329130210692</v>
      </c>
      <c r="E883" s="7">
        <f>$E$606</f>
        <v>-0.86716167223940099</v>
      </c>
      <c r="F883" s="7">
        <f>$F$606</f>
        <v>-0.86716167223940099</v>
      </c>
      <c r="G883" s="7">
        <f>$G$606</f>
        <v>-0.70583329130210692</v>
      </c>
      <c r="H883" s="7">
        <f>$H$606</f>
        <v>-0.86716167223940099</v>
      </c>
      <c r="I883" s="7">
        <f>$I$606</f>
        <v>-0.86716167223940099</v>
      </c>
      <c r="J883" s="7">
        <f>$J$606</f>
        <v>-0.86716167223940099</v>
      </c>
      <c r="K883" s="10"/>
    </row>
    <row r="884" spans="1:11" x14ac:dyDescent="0.25">
      <c r="A884" s="11" t="s">
        <v>186</v>
      </c>
      <c r="B884" s="7">
        <f>$B$607</f>
        <v>-0.85048253019981268</v>
      </c>
      <c r="C884" s="7">
        <f>$C$607</f>
        <v>-0.70583329130210692</v>
      </c>
      <c r="D884" s="7">
        <f>$D$607</f>
        <v>-0.70583329130210692</v>
      </c>
      <c r="E884" s="7">
        <f>$E$607</f>
        <v>-0.86716167223940099</v>
      </c>
      <c r="F884" s="7">
        <f>$F$607</f>
        <v>-0.86716167223940099</v>
      </c>
      <c r="G884" s="7">
        <f>$G$607</f>
        <v>-0.70583329130210692</v>
      </c>
      <c r="H884" s="7">
        <f>$H$607</f>
        <v>-0.86716167223940099</v>
      </c>
      <c r="I884" s="7">
        <f>$I$607</f>
        <v>-0.86716167223940099</v>
      </c>
      <c r="J884" s="7">
        <f>$J$607</f>
        <v>-0.86716167223940099</v>
      </c>
      <c r="K884" s="10"/>
    </row>
    <row r="885" spans="1:11" x14ac:dyDescent="0.25">
      <c r="A885" s="11" t="s">
        <v>195</v>
      </c>
      <c r="B885" s="7">
        <f>$B$608</f>
        <v>-0.85048253019981268</v>
      </c>
      <c r="C885" s="7">
        <f>$C$608</f>
        <v>-0.70583329130210692</v>
      </c>
      <c r="D885" s="7">
        <f>$D$608</f>
        <v>-0.70583329130210692</v>
      </c>
      <c r="E885" s="7">
        <f>$E$608</f>
        <v>-0.86716167223940099</v>
      </c>
      <c r="F885" s="7">
        <f>$F$608</f>
        <v>-0.86716167223940099</v>
      </c>
      <c r="G885" s="7">
        <f>$G$608</f>
        <v>-0.70583329130210692</v>
      </c>
      <c r="H885" s="7">
        <f>$H$608</f>
        <v>-0.86716167223940099</v>
      </c>
      <c r="I885" s="7">
        <f>$I$608</f>
        <v>-0.86716167223940099</v>
      </c>
      <c r="J885" s="7">
        <f>$J$608</f>
        <v>-0.86716167223940099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1.8036217093448652E-2</v>
      </c>
      <c r="C894" s="7">
        <f>$C$617</f>
        <v>0.21756540739679406</v>
      </c>
      <c r="D894" s="7">
        <f>$D$617</f>
        <v>0.21756540739679406</v>
      </c>
      <c r="E894" s="7">
        <f>$E$617</f>
        <v>0.16149837572047743</v>
      </c>
      <c r="F894" s="7">
        <f>$F$617</f>
        <v>0.16149837572047743</v>
      </c>
      <c r="G894" s="7">
        <f>$G$617</f>
        <v>0.21756540739679406</v>
      </c>
      <c r="H894" s="7">
        <f>$H$617</f>
        <v>0.16149837572047743</v>
      </c>
      <c r="I894" s="7">
        <f>$I$617</f>
        <v>0.16149837572047743</v>
      </c>
      <c r="J894" s="7">
        <f>$J$617</f>
        <v>0.16149837572047743</v>
      </c>
      <c r="K894" s="10"/>
    </row>
    <row r="895" spans="1:11" x14ac:dyDescent="0.25">
      <c r="A895" s="11" t="s">
        <v>178</v>
      </c>
      <c r="B895" s="7">
        <f>$B$618</f>
        <v>1.8083921689741864E-2</v>
      </c>
      <c r="C895" s="7">
        <f>$C$618</f>
        <v>0.22032904766590619</v>
      </c>
      <c r="D895" s="7">
        <f>$D$618</f>
        <v>0.22032904766590619</v>
      </c>
      <c r="E895" s="7">
        <f>$E$618</f>
        <v>0.15875194987533287</v>
      </c>
      <c r="F895" s="7">
        <f>$F$618</f>
        <v>0.15875194987533287</v>
      </c>
      <c r="G895" s="7">
        <f>$G$618</f>
        <v>0.22032904766590619</v>
      </c>
      <c r="H895" s="7">
        <f>$H$618</f>
        <v>0.15875194987533287</v>
      </c>
      <c r="I895" s="7">
        <f>$I$618</f>
        <v>0.15875194987533287</v>
      </c>
      <c r="J895" s="7">
        <f>$J$618</f>
        <v>0.15875194987533287</v>
      </c>
      <c r="K895" s="10"/>
    </row>
    <row r="896" spans="1:11" x14ac:dyDescent="0.25">
      <c r="A896" s="11" t="s">
        <v>179</v>
      </c>
      <c r="B896" s="7">
        <f>$B$619</f>
        <v>1.499159580603693E-2</v>
      </c>
      <c r="C896" s="7">
        <f>$C$619</f>
        <v>0.17722993007657931</v>
      </c>
      <c r="D896" s="7">
        <f>$D$619</f>
        <v>0.17722993007657931</v>
      </c>
      <c r="E896" s="7">
        <f>$E$619</f>
        <v>0.13070950894432953</v>
      </c>
      <c r="F896" s="7">
        <f>$F$619</f>
        <v>0.13070950894432953</v>
      </c>
      <c r="G896" s="7">
        <f>$G$619</f>
        <v>0.17722993007657931</v>
      </c>
      <c r="H896" s="7">
        <f>$H$619</f>
        <v>0.13070950894432953</v>
      </c>
      <c r="I896" s="7">
        <f>$I$619</f>
        <v>0.13070950894432953</v>
      </c>
      <c r="J896" s="7">
        <f>$J$619</f>
        <v>0.13070950894432953</v>
      </c>
      <c r="K896" s="10"/>
    </row>
    <row r="897" spans="1:11" x14ac:dyDescent="0.25">
      <c r="A897" s="11" t="s">
        <v>180</v>
      </c>
      <c r="B897" s="7">
        <f>$B$620</f>
        <v>1.3546548250171734E-2</v>
      </c>
      <c r="C897" s="7">
        <f>$C$620</f>
        <v>0.16014664684263635</v>
      </c>
      <c r="D897" s="7">
        <f>$D$620</f>
        <v>0.16014664684263635</v>
      </c>
      <c r="E897" s="7">
        <f>$E$620</f>
        <v>0.11811035279897221</v>
      </c>
      <c r="F897" s="7">
        <f>$F$620</f>
        <v>0.11811035279897221</v>
      </c>
      <c r="G897" s="7">
        <f>$G$620</f>
        <v>0.16014664684263635</v>
      </c>
      <c r="H897" s="7">
        <f>$H$620</f>
        <v>0.11811035279897221</v>
      </c>
      <c r="I897" s="7">
        <f>$I$620</f>
        <v>0.11811035279897221</v>
      </c>
      <c r="J897" s="7">
        <f>$J$620</f>
        <v>0.11811035279897221</v>
      </c>
      <c r="K897" s="10"/>
    </row>
    <row r="898" spans="1:11" x14ac:dyDescent="0.25">
      <c r="A898" s="11" t="s">
        <v>193</v>
      </c>
      <c r="B898" s="7">
        <f>$B$621</f>
        <v>1.4045414678019324E-2</v>
      </c>
      <c r="C898" s="7">
        <f>$C$621</f>
        <v>0.16604422194197158</v>
      </c>
      <c r="D898" s="7">
        <f>$D$621</f>
        <v>0.16604422194197158</v>
      </c>
      <c r="E898" s="7">
        <f>$E$621</f>
        <v>0.12245989547984631</v>
      </c>
      <c r="F898" s="7">
        <f>$F$621</f>
        <v>0.12245989547984631</v>
      </c>
      <c r="G898" s="7">
        <f>$G$621</f>
        <v>0.16604422194197158</v>
      </c>
      <c r="H898" s="7">
        <f>$H$621</f>
        <v>0.12245989547984631</v>
      </c>
      <c r="I898" s="7">
        <f>$I$621</f>
        <v>0.12245989547984631</v>
      </c>
      <c r="J898" s="7">
        <f>$J$621</f>
        <v>0.12245989547984631</v>
      </c>
      <c r="K898" s="10"/>
    </row>
    <row r="899" spans="1:11" x14ac:dyDescent="0.25">
      <c r="A899" s="11" t="s">
        <v>217</v>
      </c>
      <c r="B899" s="7">
        <f>$B$833</f>
        <v>1.3309630718271901E-2</v>
      </c>
      <c r="C899" s="7">
        <f>$C$833</f>
        <v>0.15734581908848794</v>
      </c>
      <c r="D899" s="7">
        <f>$D$833</f>
        <v>0.15734581908848794</v>
      </c>
      <c r="E899" s="7">
        <f>$E$833</f>
        <v>0.11604470384101008</v>
      </c>
      <c r="F899" s="7">
        <f>$F$833</f>
        <v>0.11604470384101008</v>
      </c>
      <c r="G899" s="7">
        <f>$G$833</f>
        <v>0.15734581908848794</v>
      </c>
      <c r="H899" s="7">
        <f>$H$833</f>
        <v>0.11604470384101008</v>
      </c>
      <c r="I899" s="7">
        <f>$I$833</f>
        <v>0.11604470384101008</v>
      </c>
      <c r="J899" s="7">
        <f>$J$833</f>
        <v>0.11604470384101008</v>
      </c>
      <c r="K899" s="10"/>
    </row>
    <row r="900" spans="1:11" x14ac:dyDescent="0.25">
      <c r="A900" s="11" t="s">
        <v>184</v>
      </c>
      <c r="B900" s="7">
        <f>$B$622</f>
        <v>-1.2859430186036044E-2</v>
      </c>
      <c r="C900" s="7">
        <f>$C$622</f>
        <v>-0.15202356988427249</v>
      </c>
      <c r="D900" s="7">
        <f>$D$622</f>
        <v>-0.15202356988427249</v>
      </c>
      <c r="E900" s="7">
        <f>$E$622</f>
        <v>-0.11211947191397745</v>
      </c>
      <c r="F900" s="7">
        <f>$F$622</f>
        <v>-0.11211947191397745</v>
      </c>
      <c r="G900" s="7">
        <f>$G$622</f>
        <v>-0.15202356988427249</v>
      </c>
      <c r="H900" s="7">
        <f>$H$622</f>
        <v>-0.11211947191397745</v>
      </c>
      <c r="I900" s="7">
        <f>$I$622</f>
        <v>-0.11211947191397745</v>
      </c>
      <c r="J900" s="7">
        <f>$J$622</f>
        <v>-0.11211947191397745</v>
      </c>
      <c r="K900" s="10"/>
    </row>
    <row r="901" spans="1:11" x14ac:dyDescent="0.25">
      <c r="A901" s="11" t="s">
        <v>186</v>
      </c>
      <c r="B901" s="7">
        <f>$B$623</f>
        <v>-1.2859430186036044E-2</v>
      </c>
      <c r="C901" s="7">
        <f>$C$623</f>
        <v>-0.15202356988427249</v>
      </c>
      <c r="D901" s="7">
        <f>$D$623</f>
        <v>-0.15202356988427249</v>
      </c>
      <c r="E901" s="7">
        <f>$E$623</f>
        <v>-0.11211947191397745</v>
      </c>
      <c r="F901" s="7">
        <f>$F$623</f>
        <v>-0.11211947191397745</v>
      </c>
      <c r="G901" s="7">
        <f>$G$623</f>
        <v>-0.15202356988427249</v>
      </c>
      <c r="H901" s="7">
        <f>$H$623</f>
        <v>-0.11211947191397745</v>
      </c>
      <c r="I901" s="7">
        <f>$I$623</f>
        <v>-0.11211947191397745</v>
      </c>
      <c r="J901" s="7">
        <f>$J$623</f>
        <v>-0.11211947191397745</v>
      </c>
      <c r="K901" s="10"/>
    </row>
    <row r="902" spans="1:11" x14ac:dyDescent="0.25">
      <c r="A902" s="11" t="s">
        <v>195</v>
      </c>
      <c r="B902" s="7">
        <f>$B$624</f>
        <v>-1.2859430186036044E-2</v>
      </c>
      <c r="C902" s="7">
        <f>$C$624</f>
        <v>-0.15202356988427249</v>
      </c>
      <c r="D902" s="7">
        <f>$D$624</f>
        <v>-0.15202356988427249</v>
      </c>
      <c r="E902" s="7">
        <f>$E$624</f>
        <v>-0.11211947191397745</v>
      </c>
      <c r="F902" s="7">
        <f>$F$624</f>
        <v>-0.11211947191397745</v>
      </c>
      <c r="G902" s="7">
        <f>$G$624</f>
        <v>-0.15202356988427249</v>
      </c>
      <c r="H902" s="7">
        <f>$H$624</f>
        <v>-0.11211947191397745</v>
      </c>
      <c r="I902" s="7">
        <f>$I$624</f>
        <v>-0.11211947191397745</v>
      </c>
      <c r="J902" s="7">
        <f>$J$624</f>
        <v>-0.11211947191397745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G141" sqref="G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WPD South Wales in April 15 (DCP179)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781973.44148305943</v>
      </c>
      <c r="C12" s="17">
        <f>(Loads!$B$302*Multi!C$842)*LAFs!C$237/(24*Input!$F$58)*1000</f>
        <v>774461.16815198516</v>
      </c>
      <c r="D12" s="17">
        <f>(Loads!$B$302*Multi!D$842)*LAFs!D$237/(24*Input!$F$58)*1000</f>
        <v>539717.42165070167</v>
      </c>
      <c r="E12" s="17">
        <f>(Loads!$B$302*Multi!E$842)*LAFs!E$237/(24*Input!$F$58)*1000</f>
        <v>532990.66118611651</v>
      </c>
      <c r="F12" s="17">
        <f>(Loads!$B$302*Multi!F$842)*LAFs!F$237/(24*Input!$F$58)*1000</f>
        <v>528922.03018469573</v>
      </c>
      <c r="G12" s="17">
        <f>(Loads!$B$302*Multi!G$842)*LAFs!G$237/(24*Input!$F$58)*1000</f>
        <v>226680.87007915528</v>
      </c>
      <c r="H12" s="17">
        <f>(Loads!$B$302*Multi!H$842)*LAFs!H$237/(24*Input!$F$58)*1000</f>
        <v>749088.45816942188</v>
      </c>
      <c r="I12" s="17">
        <f>(Loads!$B$302*Multi!I$842)*LAFs!I$237/(24*Input!$F$58)*1000</f>
        <v>734937.44500287541</v>
      </c>
      <c r="J12" s="17">
        <f>(Loads!$B$302*Multi!J$842)*LAFs!J$237/(24*Input!$F$58)*1000</f>
        <v>720712.84929314244</v>
      </c>
      <c r="K12" s="10"/>
    </row>
    <row r="13" spans="1:11" x14ac:dyDescent="0.25">
      <c r="A13" s="11" t="s">
        <v>211</v>
      </c>
      <c r="B13" s="17">
        <f>(Loads!$B$304*Multi!B$844)*LAFs!B$239/(24*Input!$F$58)*1000</f>
        <v>69.016522106620442</v>
      </c>
      <c r="C13" s="17">
        <f>(Loads!$B$304*Multi!C$844)*LAFs!C$239/(24*Input!$F$58)*1000</f>
        <v>108.63108536946417</v>
      </c>
      <c r="D13" s="17">
        <f>(Loads!$B$304*Multi!D$844)*LAFs!D$239/(24*Input!$F$58)*1000</f>
        <v>75.704362875452148</v>
      </c>
      <c r="E13" s="17">
        <f>(Loads!$B$304*Multi!E$844)*LAFs!E$239/(24*Input!$F$58)*1000</f>
        <v>72.983591379051276</v>
      </c>
      <c r="F13" s="17">
        <f>(Loads!$B$304*Multi!F$844)*LAFs!F$239/(24*Input!$F$58)*1000</f>
        <v>72.426464727302786</v>
      </c>
      <c r="G13" s="17">
        <f>(Loads!$B$304*Multi!G$844)*LAFs!G$239/(24*Input!$F$58)*1000</f>
        <v>31.795769706507286</v>
      </c>
      <c r="H13" s="17">
        <f>(Loads!$B$304*Multi!H$844)*LAFs!H$239/(24*Input!$F$58)*1000</f>
        <v>102.5743412016554</v>
      </c>
      <c r="I13" s="17">
        <f>(Loads!$B$304*Multi!I$844)*LAFs!I$239/(24*Input!$F$58)*1000</f>
        <v>100.63661163572185</v>
      </c>
      <c r="J13" s="17">
        <f>(Loads!$B$304*Multi!J$844)*LAFs!J$239/(24*Input!$F$58)*1000</f>
        <v>98.688806249224029</v>
      </c>
      <c r="K13" s="10"/>
    </row>
    <row r="14" spans="1:11" x14ac:dyDescent="0.25">
      <c r="A14" s="11" t="s">
        <v>173</v>
      </c>
      <c r="B14" s="17">
        <f>(Loads!$B$305*Multi!B$845)*LAFs!B$240/(24*Input!$F$58)*1000</f>
        <v>156052.48197006597</v>
      </c>
      <c r="C14" s="17">
        <f>(Loads!$B$305*Multi!C$845)*LAFs!C$240/(24*Input!$F$58)*1000</f>
        <v>154553.31481634738</v>
      </c>
      <c r="D14" s="17">
        <f>(Loads!$B$305*Multi!D$845)*LAFs!D$240/(24*Input!$F$58)*1000</f>
        <v>107707.29380698697</v>
      </c>
      <c r="E14" s="17">
        <f>(Loads!$B$305*Multi!E$845)*LAFs!E$240/(24*Input!$F$58)*1000</f>
        <v>106364.88547132055</v>
      </c>
      <c r="F14" s="17">
        <f>(Loads!$B$305*Multi!F$845)*LAFs!F$240/(24*Input!$F$58)*1000</f>
        <v>105552.93978069976</v>
      </c>
      <c r="G14" s="17">
        <f>(Loads!$B$305*Multi!G$845)*LAFs!G$240/(24*Input!$F$58)*1000</f>
        <v>45236.97419172847</v>
      </c>
      <c r="H14" s="17">
        <f>(Loads!$B$305*Multi!H$845)*LAFs!H$240/(24*Input!$F$58)*1000</f>
        <v>149489.87639626974</v>
      </c>
      <c r="I14" s="17">
        <f>(Loads!$B$305*Multi!I$845)*LAFs!I$240/(24*Input!$F$58)*1000</f>
        <v>146665.86651321989</v>
      </c>
      <c r="J14" s="17">
        <f>(Loads!$B$305*Multi!J$845)*LAFs!J$240/(24*Input!$F$58)*1000</f>
        <v>143827.17232264145</v>
      </c>
      <c r="K14" s="10"/>
    </row>
    <row r="15" spans="1:11" x14ac:dyDescent="0.25">
      <c r="A15" s="11" t="s">
        <v>212</v>
      </c>
      <c r="B15" s="17">
        <f>(Loads!$B$307*Multi!B$847)*LAFs!B$242/(24*Input!$F$58)*1000</f>
        <v>45.399682985920634</v>
      </c>
      <c r="C15" s="17">
        <f>(Loads!$B$307*Multi!C$847)*LAFs!C$242/(24*Input!$F$58)*1000</f>
        <v>69.512110478059597</v>
      </c>
      <c r="D15" s="17">
        <f>(Loads!$B$307*Multi!D$847)*LAFs!D$242/(24*Input!$F$58)*1000</f>
        <v>48.442579929784799</v>
      </c>
      <c r="E15" s="17">
        <f>(Loads!$B$307*Multi!E$847)*LAFs!E$242/(24*Input!$F$58)*1000</f>
        <v>47.039325227937908</v>
      </c>
      <c r="F15" s="17">
        <f>(Loads!$B$307*Multi!F$847)*LAFs!F$242/(24*Input!$F$58)*1000</f>
        <v>46.680246409404027</v>
      </c>
      <c r="G15" s="17">
        <f>(Loads!$B$307*Multi!G$847)*LAFs!G$242/(24*Input!$F$58)*1000</f>
        <v>20.345843448554479</v>
      </c>
      <c r="H15" s="17">
        <f>(Loads!$B$307*Multi!H$847)*LAFs!H$242/(24*Input!$F$58)*1000</f>
        <v>66.111131346861669</v>
      </c>
      <c r="I15" s="17">
        <f>(Loads!$B$307*Multi!I$847)*LAFs!I$242/(24*Input!$F$58)*1000</f>
        <v>64.862227455816623</v>
      </c>
      <c r="J15" s="17">
        <f>(Loads!$B$307*Multi!J$847)*LAFs!J$242/(24*Input!$F$58)*1000</f>
        <v>63.60682950505889</v>
      </c>
      <c r="K15" s="10"/>
    </row>
    <row r="16" spans="1:11" x14ac:dyDescent="0.25">
      <c r="A16" s="11" t="s">
        <v>213</v>
      </c>
      <c r="B16" s="17">
        <f>(Loads!$B$316*Multi!B$856)*LAFs!B$251/(24*Input!$F$58)*1000</f>
        <v>989.61481091467203</v>
      </c>
      <c r="C16" s="17">
        <f>(Loads!$B$316*Multi!C$856)*LAFs!C$251/(24*Input!$F$58)*1000</f>
        <v>984.06311813269315</v>
      </c>
      <c r="D16" s="17">
        <f>(Loads!$B$316*Multi!D$856)*LAFs!D$251/(24*Input!$F$58)*1000</f>
        <v>685.78778472195449</v>
      </c>
      <c r="E16" s="17">
        <f>(Loads!$B$316*Multi!E$856)*LAFs!E$251/(24*Input!$F$58)*1000</f>
        <v>676.60538750848855</v>
      </c>
      <c r="F16" s="17">
        <f>(Loads!$B$316*Multi!F$856)*LAFs!F$251/(24*Input!$F$58)*1000</f>
        <v>671.44046088628625</v>
      </c>
      <c r="G16" s="17">
        <f>(Loads!$B$316*Multi!G$856)*LAFs!G$251/(24*Input!$F$58)*1000</f>
        <v>288.03030158814772</v>
      </c>
      <c r="H16" s="17">
        <f>(Loads!$B$316*Multi!H$856)*LAFs!H$251/(24*Input!$F$58)*1000</f>
        <v>950.93089509287654</v>
      </c>
      <c r="I16" s="17">
        <f>(Loads!$B$316*Multi!I$856)*LAFs!I$251/(24*Input!$F$58)*1000</f>
        <v>932.96688100324604</v>
      </c>
      <c r="J16" s="17">
        <f>(Loads!$B$316*Multi!J$856)*LAFs!J$251/(24*Input!$F$58)*1000</f>
        <v>914.9094574999574</v>
      </c>
      <c r="K16" s="10"/>
    </row>
    <row r="17" spans="1:11" x14ac:dyDescent="0.25">
      <c r="A17" s="11" t="s">
        <v>214</v>
      </c>
      <c r="B17" s="17">
        <f>(Loads!$B$317*Multi!B$857)*LAFs!B$252/(24*Input!$F$58)*1000</f>
        <v>805.91853913822774</v>
      </c>
      <c r="C17" s="17">
        <f>(Loads!$B$317*Multi!C$857)*LAFs!C$252/(24*Input!$F$58)*1000</f>
        <v>1067.0607340636893</v>
      </c>
      <c r="D17" s="17">
        <f>(Loads!$B$317*Multi!D$857)*LAFs!D$252/(24*Input!$F$58)*1000</f>
        <v>743.6283338876699</v>
      </c>
      <c r="E17" s="17">
        <f>(Loads!$B$317*Multi!E$857)*LAFs!E$252/(24*Input!$F$58)*1000</f>
        <v>689.44229055896369</v>
      </c>
      <c r="F17" s="17">
        <f>(Loads!$B$317*Multi!F$857)*LAFs!F$252/(24*Input!$F$58)*1000</f>
        <v>684.17937231042185</v>
      </c>
      <c r="G17" s="17">
        <f>(Loads!$B$317*Multi!G$857)*LAFs!G$252/(24*Input!$F$58)*1000</f>
        <v>312.32328433204378</v>
      </c>
      <c r="H17" s="17">
        <f>(Loads!$B$317*Multi!H$857)*LAFs!H$252/(24*Input!$F$58)*1000</f>
        <v>968.97244181032056</v>
      </c>
      <c r="I17" s="17">
        <f>(Loads!$B$317*Multi!I$857)*LAFs!I$252/(24*Input!$F$58)*1000</f>
        <v>950.66760526860298</v>
      </c>
      <c r="J17" s="17">
        <f>(Loads!$B$317*Multi!J$857)*LAFs!J$252/(24*Input!$F$58)*1000</f>
        <v>932.26758710211402</v>
      </c>
      <c r="K17" s="10"/>
    </row>
    <row r="18" spans="1:11" x14ac:dyDescent="0.25">
      <c r="A18" s="11" t="s">
        <v>215</v>
      </c>
      <c r="B18" s="17">
        <f>(Loads!$B$318*Multi!B$858)*LAFs!B$253/(24*Input!$F$58)*1000</f>
        <v>86.642783302307507</v>
      </c>
      <c r="C18" s="17">
        <f>(Loads!$B$318*Multi!C$858)*LAFs!C$253/(24*Input!$F$58)*1000</f>
        <v>110.43157186736934</v>
      </c>
      <c r="D18" s="17">
        <f>(Loads!$B$318*Multi!D$858)*LAFs!D$253/(24*Input!$F$58)*1000</f>
        <v>76.959111299682505</v>
      </c>
      <c r="E18" s="17">
        <f>(Loads!$B$318*Multi!E$858)*LAFs!E$253/(24*Input!$F$58)*1000</f>
        <v>72.033733488292228</v>
      </c>
      <c r="F18" s="17">
        <f>(Loads!$B$318*Multi!F$858)*LAFs!F$253/(24*Input!$F$58)*1000</f>
        <v>71.483857660137318</v>
      </c>
      <c r="G18" s="17">
        <f>(Loads!$B$318*Multi!G$858)*LAFs!G$253/(24*Input!$F$58)*1000</f>
        <v>32.32276300545449</v>
      </c>
      <c r="H18" s="17">
        <f>(Loads!$B$318*Multi!H$858)*LAFs!H$253/(24*Input!$F$58)*1000</f>
        <v>101.23936925057968</v>
      </c>
      <c r="I18" s="17">
        <f>(Loads!$B$318*Multi!I$858)*LAFs!I$253/(24*Input!$F$58)*1000</f>
        <v>99.326858609661784</v>
      </c>
      <c r="J18" s="17">
        <f>(Loads!$B$318*Multi!J$858)*LAFs!J$253/(24*Input!$F$58)*1000</f>
        <v>97.404403281732854</v>
      </c>
      <c r="K18" s="10"/>
    </row>
    <row r="19" spans="1:11" x14ac:dyDescent="0.25">
      <c r="A19" s="11" t="s">
        <v>216</v>
      </c>
      <c r="B19" s="17">
        <f>(Loads!$B$319*Multi!B$859)*LAFs!B$254/(24*Input!$F$58)*1000</f>
        <v>0</v>
      </c>
      <c r="C19" s="17">
        <f>(Loads!$B$319*Multi!C$859)*LAFs!C$254/(24*Input!$F$58)*1000</f>
        <v>0</v>
      </c>
      <c r="D19" s="17">
        <f>(Loads!$B$319*Multi!D$859)*LAFs!D$254/(24*Input!$F$58)*1000</f>
        <v>0</v>
      </c>
      <c r="E19" s="17">
        <f>(Loads!$B$319*Multi!E$859)*LAFs!E$254/(24*Input!$F$58)*1000</f>
        <v>0</v>
      </c>
      <c r="F19" s="17">
        <f>(Loads!$B$319*Multi!F$859)*LAFs!F$254/(24*Input!$F$58)*1000</f>
        <v>0</v>
      </c>
      <c r="G19" s="17">
        <f>(Loads!$B$319*Multi!G$859)*LAFs!G$254/(24*Input!$F$58)*1000</f>
        <v>0</v>
      </c>
      <c r="H19" s="17">
        <f>(Loads!$B$319*Multi!H$859)*LAFs!H$254/(24*Input!$F$58)*1000</f>
        <v>0</v>
      </c>
      <c r="I19" s="17">
        <f>(Loads!$B$319*Multi!I$859)*LAFs!I$254/(24*Input!$F$58)*1000</f>
        <v>0</v>
      </c>
      <c r="J19" s="17">
        <f>(Loads!$B$319*Multi!J$859)*LAFs!J$254/(24*Input!$F$58)*1000</f>
        <v>0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47837.096409040743</v>
      </c>
      <c r="C32" s="17">
        <f>(Loads!$B$303*Multi!C$843+Loads!$C$303*Multi!C$872)*LAFs!C$238/(24*Input!$F$58)*1000</f>
        <v>49681.94460392397</v>
      </c>
      <c r="D32" s="17">
        <f>(Loads!$B$303*Multi!D$843+Loads!$C$303*Multi!D$872)*LAFs!D$238/(24*Input!$F$58)*1000</f>
        <v>34623.054256169809</v>
      </c>
      <c r="E32" s="17">
        <f>(Loads!$B$303*Multi!E$843+Loads!$C$303*Multi!E$872)*LAFs!E$238/(24*Input!$F$58)*1000</f>
        <v>33379.186161832062</v>
      </c>
      <c r="F32" s="17">
        <f>(Loads!$B$303*Multi!F$843+Loads!$C$303*Multi!F$872)*LAFs!F$238/(24*Input!$F$58)*1000</f>
        <v>33124.383214031812</v>
      </c>
      <c r="G32" s="17">
        <f>(Loads!$B$303*Multi!G$843+Loads!$C$303*Multi!G$872)*LAFs!G$238/(24*Input!$F$58)*1000</f>
        <v>14541.654111483822</v>
      </c>
      <c r="H32" s="17">
        <f>(Loads!$B$303*Multi!H$843+Loads!$C$303*Multi!H$872)*LAFs!H$238/(24*Input!$F$58)*1000</f>
        <v>46912.572616700447</v>
      </c>
      <c r="I32" s="17">
        <f>(Loads!$B$303*Multi!I$843+Loads!$C$303*Multi!I$872)*LAFs!I$238/(24*Input!$F$58)*1000</f>
        <v>46026.348265576686</v>
      </c>
      <c r="J32" s="17">
        <f>(Loads!$B$303*Multi!J$843+Loads!$C$303*Multi!J$872)*LAFs!J$238/(24*Input!$F$58)*1000</f>
        <v>45135.51571850101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52578.238952371117</v>
      </c>
      <c r="C33" s="17">
        <f>(Loads!$B$306*Multi!C$846+Loads!$C$306*Multi!C$873)*LAFs!C$241/(24*Input!$F$58)*1000</f>
        <v>51530.886471774662</v>
      </c>
      <c r="D33" s="17">
        <f>(Loads!$B$306*Multi!D$846+Loads!$C$306*Multi!D$873)*LAFs!D$241/(24*Input!$F$58)*1000</f>
        <v>35911.570942009086</v>
      </c>
      <c r="E33" s="17">
        <f>(Loads!$B$306*Multi!E$846+Loads!$C$306*Multi!E$873)*LAFs!E$241/(24*Input!$F$58)*1000</f>
        <v>35931.715285532278</v>
      </c>
      <c r="F33" s="17">
        <f>(Loads!$B$306*Multi!F$846+Loads!$C$306*Multi!F$873)*LAFs!F$241/(24*Input!$F$58)*1000</f>
        <v>35657.427382589274</v>
      </c>
      <c r="G33" s="17">
        <f>(Loads!$B$306*Multi!G$846+Loads!$C$306*Multi!G$873)*LAFs!G$241/(24*Input!$F$58)*1000</f>
        <v>15082.830052338642</v>
      </c>
      <c r="H33" s="17">
        <f>(Loads!$B$306*Multi!H$846+Loads!$C$306*Multi!H$873)*LAFs!H$241/(24*Input!$F$58)*1000</f>
        <v>50500.009029657529</v>
      </c>
      <c r="I33" s="17">
        <f>(Loads!$B$306*Multi!I$846+Loads!$C$306*Multi!I$873)*LAFs!I$241/(24*Input!$F$58)*1000</f>
        <v>49546.014498176206</v>
      </c>
      <c r="J33" s="17">
        <f>(Loads!$B$306*Multi!J$846+Loads!$C$306*Multi!J$873)*LAFs!J$241/(24*Input!$F$58)*1000</f>
        <v>48587.059378856669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88580.832911257254</v>
      </c>
      <c r="C34" s="17">
        <f>(Loads!$B$308*Multi!C$848+Loads!$C$308*Multi!C$874)*LAFs!C$243/(24*Input!$F$58)*1000</f>
        <v>85519.258147551285</v>
      </c>
      <c r="D34" s="17">
        <f>(Loads!$B$308*Multi!D$848+Loads!$C$308*Multi!D$874)*LAFs!D$243/(24*Input!$F$58)*1000</f>
        <v>59597.866758142161</v>
      </c>
      <c r="E34" s="17">
        <f>(Loads!$B$308*Multi!E$848+Loads!$C$308*Multi!E$874)*LAFs!E$243/(24*Input!$F$58)*1000</f>
        <v>59699.168237598358</v>
      </c>
      <c r="F34" s="17">
        <f>(Loads!$B$308*Multi!F$848+Loads!$C$308*Multi!F$874)*LAFs!F$243/(24*Input!$F$58)*1000</f>
        <v>59243.449396089964</v>
      </c>
      <c r="G34" s="17">
        <f>(Loads!$B$308*Multi!G$848+Loads!$C$308*Multi!G$874)*LAFs!G$243/(24*Input!$F$58)*1000</f>
        <v>25031.054677239117</v>
      </c>
      <c r="H34" s="17">
        <f>(Loads!$B$308*Multi!H$848+Loads!$C$308*Multi!H$874)*LAFs!H$243/(24*Input!$F$58)*1000</f>
        <v>83903.830115108882</v>
      </c>
      <c r="I34" s="17">
        <f>(Loads!$B$308*Multi!I$848+Loads!$C$308*Multi!I$874)*LAFs!I$243/(24*Input!$F$58)*1000</f>
        <v>82318.804752971962</v>
      </c>
      <c r="J34" s="17">
        <f>(Loads!$B$308*Multi!J$848+Loads!$C$308*Multi!J$874)*LAFs!J$243/(24*Input!$F$58)*1000</f>
        <v>80725.537564204758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119.61661860833138</v>
      </c>
      <c r="C35" s="17">
        <f>(Loads!$B$309*Multi!C$849+Loads!$C$309*Multi!C$875)*LAFs!C$244/(24*Input!$F$58)*1000</f>
        <v>115.3971651444102</v>
      </c>
      <c r="D35" s="17">
        <f>(Loads!$B$309*Multi!D$849+Loads!$C$309*Multi!D$875)*LAFs!D$244/(24*Input!$F$58)*1000</f>
        <v>80.419603975959063</v>
      </c>
      <c r="E35" s="17">
        <f>(Loads!$B$309*Multi!E$849+Loads!$C$309*Multi!E$875)*LAFs!E$244/(24*Input!$F$58)*1000</f>
        <v>80.693944968904958</v>
      </c>
      <c r="F35" s="17">
        <f>(Loads!$B$309*Multi!F$849+Loads!$C$309*Multi!F$875)*LAFs!F$244/(24*Input!$F$58)*1000</f>
        <v>80.077960656165232</v>
      </c>
      <c r="G35" s="17">
        <f>(Loads!$B$309*Multi!G$849+Loads!$C$309*Multi!G$875)*LAFs!G$244/(24*Input!$F$58)*1000</f>
        <v>33.77616706338128</v>
      </c>
      <c r="H35" s="17">
        <f>(Loads!$B$309*Multi!H$849+Loads!$C$309*Multi!H$875)*LAFs!H$244/(24*Input!$F$58)*1000</f>
        <v>113.41081039927931</v>
      </c>
      <c r="I35" s="17">
        <f>(Loads!$B$309*Multi!I$849+Loads!$C$309*Multi!I$875)*LAFs!I$244/(24*Input!$F$58)*1000</f>
        <v>111.26836933816513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161.87127648972003</v>
      </c>
      <c r="C36" s="17">
        <f>(Loads!$B$310*Multi!C$850+Loads!$C$310*Multi!C$876)*LAFs!C$245/(24*Input!$F$58)*1000</f>
        <v>154.54669748022869</v>
      </c>
      <c r="D36" s="17">
        <f>(Loads!$B$310*Multi!D$850+Loads!$C$310*Multi!D$876)*LAFs!D$245/(24*Input!$F$58)*1000</f>
        <v>107.70268222446344</v>
      </c>
      <c r="E36" s="17">
        <f>(Loads!$B$310*Multi!E$850+Loads!$C$310*Multi!E$876)*LAFs!E$245/(24*Input!$F$58)*1000</f>
        <v>108.66276808080799</v>
      </c>
      <c r="F36" s="17">
        <f>(Loads!$B$310*Multi!F$850+Loads!$C$310*Multi!F$876)*LAFs!F$245/(24*Input!$F$58)*1000</f>
        <v>107.83328130156519</v>
      </c>
      <c r="G36" s="17">
        <f>(Loads!$B$310*Multi!G$850+Loads!$C$310*Multi!G$876)*LAFs!G$245/(24*Input!$F$58)*1000</f>
        <v>45.235037330888076</v>
      </c>
      <c r="H36" s="17">
        <f>(Loads!$B$310*Multi!H$850+Loads!$C$310*Multi!H$876)*LAFs!H$245/(24*Input!$F$58)*1000</f>
        <v>152.71942142650474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0</v>
      </c>
      <c r="C52" s="17">
        <f>(Loads!$B$312*Multi!C$852+Loads!$C$312*Multi!C$878+Loads!$D$312*Multi!C$895)*LAFs!C$247/(24*Input!$F$58)*1000</f>
        <v>0</v>
      </c>
      <c r="D52" s="17">
        <f>(Loads!$B$312*Multi!D$852+Loads!$C$312*Multi!D$878+Loads!$D$312*Multi!D$895)*LAFs!D$247/(24*Input!$F$58)*1000</f>
        <v>0</v>
      </c>
      <c r="E52" s="17">
        <f>(Loads!$B$312*Multi!E$852+Loads!$C$312*Multi!E$878+Loads!$D$312*Multi!E$895)*LAFs!E$247/(24*Input!$F$58)*1000</f>
        <v>0</v>
      </c>
      <c r="F52" s="17">
        <f>(Loads!$B$312*Multi!F$852+Loads!$C$312*Multi!F$878+Loads!$D$312*Multi!F$895)*LAFs!F$247/(24*Input!$F$58)*1000</f>
        <v>0</v>
      </c>
      <c r="G52" s="17">
        <f>(Loads!$B$312*Multi!G$852+Loads!$C$312*Multi!G$878+Loads!$D$312*Multi!G$895)*LAFs!G$247/(24*Input!$F$58)*1000</f>
        <v>0</v>
      </c>
      <c r="H52" s="17">
        <f>(Loads!$B$312*Multi!H$852+Loads!$C$312*Multi!H$878+Loads!$D$312*Multi!H$895)*LAFs!H$247/(24*Input!$F$58)*1000</f>
        <v>0</v>
      </c>
      <c r="I52" s="17">
        <f>(Loads!$B$312*Multi!I$852+Loads!$C$312*Multi!I$878+Loads!$D$312*Multi!I$895)*LAFs!I$247/(24*Input!$F$58)*1000</f>
        <v>0</v>
      </c>
      <c r="J52" s="17">
        <f>(Loads!$B$312*Multi!J$852+Loads!$C$312*Multi!J$878+Loads!$D$312*Multi!J$895)*LAFs!J$247/(24*Input!$F$58)*1000</f>
        <v>0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211540.41066854115</v>
      </c>
      <c r="C53" s="17">
        <f>(Loads!$B$313*Multi!C$853+Loads!$C$313*Multi!C$879+Loads!$D$313*Multi!C$896)*LAFs!C$248/(24*Input!$F$58)*1000</f>
        <v>204094.22006907917</v>
      </c>
      <c r="D53" s="17">
        <f>(Loads!$B$313*Multi!D$853+Loads!$C$313*Multi!D$879+Loads!$D$313*Multi!D$896)*LAFs!D$248/(24*Input!$F$58)*1000</f>
        <v>142232.05857091746</v>
      </c>
      <c r="E53" s="17">
        <f>(Loads!$B$313*Multi!E$853+Loads!$C$313*Multi!E$879+Loads!$D$313*Multi!E$896)*LAFs!E$248/(24*Input!$F$58)*1000</f>
        <v>142246.37062735663</v>
      </c>
      <c r="F53" s="17">
        <f>(Loads!$B$313*Multi!F$853+Loads!$C$313*Multi!F$879+Loads!$D$313*Multi!F$896)*LAFs!F$248/(24*Input!$F$58)*1000</f>
        <v>141160.52046989586</v>
      </c>
      <c r="G53" s="17">
        <f>(Loads!$B$313*Multi!G$853+Loads!$C$313*Multi!G$879+Loads!$D$313*Multi!G$896)*LAFs!G$248/(24*Input!$F$58)*1000</f>
        <v>59737.34679787881</v>
      </c>
      <c r="H53" s="17">
        <f>(Loads!$B$313*Multi!H$853+Loads!$C$313*Multi!H$879+Loads!$D$313*Multi!H$896)*LAFs!H$248/(24*Input!$F$58)*1000</f>
        <v>199919.2897982774</v>
      </c>
      <c r="I53" s="17">
        <f>(Loads!$B$313*Multi!I$853+Loads!$C$313*Multi!I$879+Loads!$D$313*Multi!I$896)*LAFs!I$248/(24*Input!$F$58)*1000</f>
        <v>196142.61900415577</v>
      </c>
      <c r="J53" s="17">
        <f>(Loads!$B$313*Multi!J$853+Loads!$C$313*Multi!J$879+Loads!$D$313*Multi!J$896)*LAFs!J$248/(24*Input!$F$58)*1000</f>
        <v>192346.31024923665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2670.3976577530843</v>
      </c>
      <c r="C54" s="17">
        <f>(Loads!$B$314*Multi!C$854+Loads!$C$314*Multi!C$880+Loads!$D$314*Multi!C$897)*LAFs!C$249/(24*Input!$F$58)*1000</f>
        <v>2579.8589606206933</v>
      </c>
      <c r="D54" s="17">
        <f>(Loads!$B$314*Multi!D$854+Loads!$C$314*Multi!D$880+Loads!$D$314*Multi!D$897)*LAFs!D$249/(24*Input!$F$58)*1000</f>
        <v>1797.8884981040228</v>
      </c>
      <c r="E54" s="17">
        <f>(Loads!$B$314*Multi!E$854+Loads!$C$314*Multi!E$880+Loads!$D$314*Multi!E$897)*LAFs!E$249/(24*Input!$F$58)*1000</f>
        <v>1786.5568492701209</v>
      </c>
      <c r="F54" s="17">
        <f>(Loads!$B$314*Multi!F$854+Loads!$C$314*Multi!F$880+Loads!$D$314*Multi!F$897)*LAFs!F$249/(24*Input!$F$58)*1000</f>
        <v>1772.9190107260742</v>
      </c>
      <c r="G54" s="17">
        <f>(Loads!$B$314*Multi!G$854+Loads!$C$314*Multi!G$880+Loads!$D$314*Multi!G$897)*LAFs!G$249/(24*Input!$F$58)*1000</f>
        <v>755.11168012524331</v>
      </c>
      <c r="H54" s="17">
        <f>(Loads!$B$314*Multi!H$854+Loads!$C$314*Multi!H$880+Loads!$D$314*Multi!H$897)*LAFs!H$249/(24*Input!$F$58)*1000</f>
        <v>2510.9053743522418</v>
      </c>
      <c r="I54" s="17">
        <f>(Loads!$B$314*Multi!I$854+Loads!$C$314*Multi!I$880+Loads!$D$314*Multi!I$897)*LAFs!I$249/(24*Input!$F$58)*1000</f>
        <v>2463.4719175623172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298593.83625810297</v>
      </c>
      <c r="C55" s="17">
        <f>(Loads!$B$315*Multi!C$855+Loads!$C$315*Multi!C$881+Loads!$D$315*Multi!C$898)*LAFs!C$250/(24*Input!$F$58)*1000</f>
        <v>291826.56725758046</v>
      </c>
      <c r="D55" s="17">
        <f>(Loads!$B$315*Multi!D$855+Loads!$C$315*Multi!D$881+Loads!$D$315*Multi!D$898)*LAFs!D$250/(24*Input!$F$58)*1000</f>
        <v>203372.21403272066</v>
      </c>
      <c r="E55" s="17">
        <f>(Loads!$B$315*Multi!E$855+Loads!$C$315*Multi!E$881+Loads!$D$315*Multi!E$898)*LAFs!E$250/(24*Input!$F$58)*1000</f>
        <v>202113.83093011539</v>
      </c>
      <c r="F55" s="17">
        <f>(Loads!$B$315*Multi!F$855+Loads!$C$315*Multi!F$881+Loads!$D$315*Multi!F$898)*LAFs!F$250/(24*Input!$F$58)*1000</f>
        <v>200570.97725889314</v>
      </c>
      <c r="G55" s="17">
        <f>(Loads!$B$315*Multi!G$855+Loads!$C$315*Multi!G$881+Loads!$D$315*Multi!G$898)*LAFs!G$250/(24*Input!$F$58)*1000</f>
        <v>85416.161453274413</v>
      </c>
      <c r="H55" s="17">
        <f>(Loads!$B$315*Multi!H$855+Loads!$C$315*Multi!H$881+Loads!$D$315*Multi!H$898)*LAFs!H$250/(24*Input!$F$58)*1000</f>
        <v>284059.64496493712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20432.091522067596</v>
      </c>
      <c r="C56" s="17">
        <f>(Loads!$B$320*Multi!C$860+Loads!$C$320*Multi!C$882+Loads!$D$320*Multi!C$899)*LAFs!C$255/(24*Input!$F$58)*1000</f>
        <v>25991.740375837453</v>
      </c>
      <c r="D56" s="17">
        <f>(Loads!$B$320*Multi!D$860+Loads!$C$320*Multi!D$882+Loads!$D$320*Multi!D$899)*LAFs!D$255/(24*Input!$F$58)*1000</f>
        <v>18113.490613526086</v>
      </c>
      <c r="E56" s="17">
        <f>(Loads!$B$320*Multi!E$860+Loads!$C$320*Multi!E$882+Loads!$D$320*Multi!E$899)*LAFs!E$255/(24*Input!$F$58)*1000</f>
        <v>16931.386648237589</v>
      </c>
      <c r="F56" s="17">
        <f>(Loads!$B$320*Multi!F$860+Loads!$C$320*Multi!F$882+Loads!$D$320*Multi!F$899)*LAFs!F$255/(24*Input!$F$58)*1000</f>
        <v>16802.139421915163</v>
      </c>
      <c r="G56" s="17">
        <f>(Loads!$B$320*Multi!G$860+Loads!$C$320*Multi!G$882+Loads!$D$320*Multi!G$899)*LAFs!G$255/(24*Input!$F$58)*1000</f>
        <v>7607.6510554110755</v>
      </c>
      <c r="H56" s="17">
        <f>(Loads!$B$320*Multi!H$860+Loads!$C$320*Multi!H$882+Loads!$D$320*Multi!H$899)*LAFs!H$255/(24*Input!$F$58)*1000</f>
        <v>23796.113595637238</v>
      </c>
      <c r="I56" s="17">
        <f>(Loads!$B$320*Multi!I$860+Loads!$C$320*Multi!I$882+Loads!$D$320*Multi!I$899)*LAFs!I$255/(24*Input!$F$58)*1000</f>
        <v>23346.581750456498</v>
      </c>
      <c r="J56" s="17">
        <f>(Loads!$B$320*Multi!J$860+Loads!$C$320*Multi!J$882+Loads!$D$320*Multi!J$899)*LAFs!J$255/(24*Input!$F$58)*1000</f>
        <v>22894.712426254118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-228.16588866994891</v>
      </c>
      <c r="C57" s="17">
        <f>(Loads!$B$324*Multi!C$861+Loads!$C$324*Multi!C$883+Loads!$D$324*Multi!C$900)*LAFs!C$259/(24*Input!$F$58)*1000</f>
        <v>-224.41107557415992</v>
      </c>
      <c r="D57" s="17">
        <f>(Loads!$B$324*Multi!D$861+Loads!$C$324*Multi!D$883+Loads!$D$324*Multi!D$900)*LAFs!D$259/(24*Input!$F$58)*1000</f>
        <v>-156.3907553786832</v>
      </c>
      <c r="E57" s="17">
        <f>(Loads!$B$324*Multi!E$861+Loads!$C$324*Multi!E$883+Loads!$D$324*Multi!E$900)*LAFs!E$259/(24*Input!$F$58)*1000</f>
        <v>-155.94052914648256</v>
      </c>
      <c r="F57" s="17">
        <f>(Loads!$B$324*Multi!F$861+Loads!$C$324*Multi!F$883+Loads!$D$324*Multi!F$900)*LAFs!F$259/(24*Input!$F$58)*1000</f>
        <v>-154.7501434278071</v>
      </c>
      <c r="G57" s="17">
        <f>(Loads!$B$324*Multi!G$861+Loads!$C$324*Multi!G$883+Loads!$D$324*Multi!G$900)*LAFs!G$259/(24*Input!$F$58)*1000</f>
        <v>-65.683987730378576</v>
      </c>
      <c r="H57" s="17">
        <f>(Loads!$B$324*Multi!H$861+Loads!$C$324*Multi!H$883+Loads!$D$324*Multi!H$900)*LAFs!H$259/(24*Input!$F$58)*1000</f>
        <v>-219.16566096018715</v>
      </c>
      <c r="I57" s="17">
        <f>(Loads!$B$324*Multi!I$861+Loads!$C$324*Multi!I$883+Loads!$D$324*Multi!I$900)*LAFs!I$259/(24*Input!$F$58)*1000</f>
        <v>-215.02540740257459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0</v>
      </c>
      <c r="C58" s="17">
        <f>(Loads!$B$326*Multi!C$862+Loads!$C$326*Multi!C$884+Loads!$D$326*Multi!C$901)*LAFs!C$261/(24*Input!$F$58)*1000</f>
        <v>0</v>
      </c>
      <c r="D58" s="17">
        <f>(Loads!$B$326*Multi!D$862+Loads!$C$326*Multi!D$884+Loads!$D$326*Multi!D$901)*LAFs!D$261/(24*Input!$F$58)*1000</f>
        <v>0</v>
      </c>
      <c r="E58" s="17">
        <f>(Loads!$B$326*Multi!E$862+Loads!$C$326*Multi!E$884+Loads!$D$326*Multi!E$901)*LAFs!E$261/(24*Input!$F$58)*1000</f>
        <v>0</v>
      </c>
      <c r="F58" s="17">
        <f>(Loads!$B$326*Multi!F$862+Loads!$C$326*Multi!F$884+Loads!$D$326*Multi!F$901)*LAFs!F$261/(24*Input!$F$58)*1000</f>
        <v>0</v>
      </c>
      <c r="G58" s="17">
        <f>(Loads!$B$326*Multi!G$862+Loads!$C$326*Multi!G$884+Loads!$D$326*Multi!G$901)*LAFs!G$261/(24*Input!$F$58)*1000</f>
        <v>0</v>
      </c>
      <c r="H58" s="17">
        <f>(Loads!$B$326*Multi!H$862+Loads!$C$326*Multi!H$884+Loads!$D$326*Multi!H$901)*LAFs!H$261/(24*Input!$F$58)*1000</f>
        <v>0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-13628.404855404649</v>
      </c>
      <c r="C59" s="17">
        <f>(Loads!$B$328*Multi!C$863+Loads!$C$328*Multi!C$885+Loads!$D$328*Multi!C$902)*LAFs!C$263/(24*Input!$F$58)*1000</f>
        <v>-13432.764479445661</v>
      </c>
      <c r="D59" s="17">
        <f>(Loads!$B$328*Multi!D$863+Loads!$C$328*Multi!D$885+Loads!$D$328*Multi!D$902)*LAFs!D$263/(24*Input!$F$58)*1000</f>
        <v>-9361.2143624801793</v>
      </c>
      <c r="E59" s="17">
        <f>(Loads!$B$328*Multi!E$863+Loads!$C$328*Multi!E$885+Loads!$D$328*Multi!E$902)*LAFs!E$263/(24*Input!$F$58)*1000</f>
        <v>-9179.5847628641113</v>
      </c>
      <c r="F59" s="17">
        <f>(Loads!$B$328*Multi!F$863+Loads!$C$328*Multi!F$885+Loads!$D$328*Multi!F$902)*LAFs!F$263/(24*Input!$F$58)*1000</f>
        <v>-9109.5115967353777</v>
      </c>
      <c r="G59" s="17">
        <f>(Loads!$B$328*Multi!G$863+Loads!$C$328*Multi!G$885+Loads!$D$328*Multi!G$902)*LAFs!G$263/(24*Input!$F$58)*1000</f>
        <v>-3931.7022789340858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781973.44148305932</v>
      </c>
      <c r="C70" s="17">
        <f>Multi!$B119*Loads!$B46*LAFs!C237/(24*Input!$F$58)*1000</f>
        <v>774461.16815198504</v>
      </c>
      <c r="D70" s="17">
        <f>Multi!$B119*Loads!$B46*LAFs!D237/(24*Input!$F$58)*1000</f>
        <v>539717.42165070155</v>
      </c>
      <c r="E70" s="17">
        <f>Multi!$B119*Loads!$B46*LAFs!E237/(24*Input!$F$58)*1000</f>
        <v>532990.66118611651</v>
      </c>
      <c r="F70" s="17">
        <f>Multi!$B119*Loads!$B46*LAFs!F237/(24*Input!$F$58)*1000</f>
        <v>528922.03018469561</v>
      </c>
      <c r="G70" s="17">
        <f>Multi!$B119*Loads!$B46*LAFs!G237/(24*Input!$F$58)*1000</f>
        <v>226680.87007915525</v>
      </c>
      <c r="H70" s="17">
        <f>Multi!$B119*Loads!$B46*LAFs!H237/(24*Input!$F$58)*1000</f>
        <v>749088.45816942176</v>
      </c>
      <c r="I70" s="17">
        <f>Multi!$B119*Loads!$B46*LAFs!I237/(24*Input!$F$58)*1000</f>
        <v>734937.44500287529</v>
      </c>
      <c r="J70" s="17">
        <f>Multi!$B119*Loads!$B46*LAFs!J237/(24*Input!$F$58)*1000</f>
        <v>720712.84929314232</v>
      </c>
      <c r="K70" s="10"/>
    </row>
    <row r="71" spans="1:11" x14ac:dyDescent="0.25">
      <c r="A71" s="11" t="s">
        <v>172</v>
      </c>
      <c r="B71" s="17">
        <f>Multi!$B120*Loads!$B47*LAFs!B238/(24*Input!$F$58)*1000</f>
        <v>51403.562744261493</v>
      </c>
      <c r="C71" s="17">
        <f>Multi!$B120*Loads!$B47*LAFs!C238/(24*Input!$F$58)*1000</f>
        <v>50909.738282917191</v>
      </c>
      <c r="D71" s="17">
        <f>Multi!$B120*Loads!$B47*LAFs!D238/(24*Input!$F$58)*1000</f>
        <v>35478.696431653567</v>
      </c>
      <c r="E71" s="17">
        <f>Multi!$B120*Loads!$B47*LAFs!E238/(24*Input!$F$58)*1000</f>
        <v>35036.508199594013</v>
      </c>
      <c r="F71" s="17">
        <f>Multi!$B120*Loads!$B47*LAFs!F238/(24*Input!$F$58)*1000</f>
        <v>34769.053938528399</v>
      </c>
      <c r="G71" s="17">
        <f>Multi!$B120*Loads!$B47*LAFs!G238/(24*Input!$F$58)*1000</f>
        <v>14901.023116512171</v>
      </c>
      <c r="H71" s="17">
        <f>Multi!$B120*Loads!$B47*LAFs!H238/(24*Input!$F$58)*1000</f>
        <v>49241.845717273201</v>
      </c>
      <c r="I71" s="17">
        <f>Multi!$B120*Loads!$B47*LAFs!I238/(24*Input!$F$58)*1000</f>
        <v>48311.619120546507</v>
      </c>
      <c r="J71" s="17">
        <f>Multi!$B120*Loads!$B47*LAFs!J238/(24*Input!$F$58)*1000</f>
        <v>47376.555524664975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156052.48197006597</v>
      </c>
      <c r="C73" s="17">
        <f>Multi!$B122*Loads!$B49*LAFs!C240/(24*Input!$F$58)*1000</f>
        <v>154553.31481634738</v>
      </c>
      <c r="D73" s="17">
        <f>Multi!$B122*Loads!$B49*LAFs!D240/(24*Input!$F$58)*1000</f>
        <v>107707.29380698697</v>
      </c>
      <c r="E73" s="17">
        <f>Multi!$B122*Loads!$B49*LAFs!E240/(24*Input!$F$58)*1000</f>
        <v>106364.88547132055</v>
      </c>
      <c r="F73" s="17">
        <f>Multi!$B122*Loads!$B49*LAFs!F240/(24*Input!$F$58)*1000</f>
        <v>105552.93978069976</v>
      </c>
      <c r="G73" s="17">
        <f>Multi!$B122*Loads!$B49*LAFs!G240/(24*Input!$F$58)*1000</f>
        <v>45236.97419172847</v>
      </c>
      <c r="H73" s="17">
        <f>Multi!$B122*Loads!$B49*LAFs!H240/(24*Input!$F$58)*1000</f>
        <v>149489.87639626974</v>
      </c>
      <c r="I73" s="17">
        <f>Multi!$B122*Loads!$B49*LAFs!I240/(24*Input!$F$58)*1000</f>
        <v>146665.86651321989</v>
      </c>
      <c r="J73" s="17">
        <f>Multi!$B122*Loads!$B49*LAFs!J240/(24*Input!$F$58)*1000</f>
        <v>143827.17232264145</v>
      </c>
      <c r="K73" s="10"/>
    </row>
    <row r="74" spans="1:11" x14ac:dyDescent="0.25">
      <c r="A74" s="11" t="s">
        <v>174</v>
      </c>
      <c r="B74" s="17">
        <f>Multi!$B123*Loads!$B50*LAFs!B241/(24*Input!$F$58)*1000</f>
        <v>48814.308231642666</v>
      </c>
      <c r="C74" s="17">
        <f>Multi!$B123*Loads!$B50*LAFs!C241/(24*Input!$F$58)*1000</f>
        <v>48345.358256554086</v>
      </c>
      <c r="D74" s="17">
        <f>Multi!$B123*Loads!$B50*LAFs!D241/(24*Input!$F$58)*1000</f>
        <v>33691.595111565635</v>
      </c>
      <c r="E74" s="17">
        <f>Multi!$B123*Loads!$B50*LAFs!E241/(24*Input!$F$58)*1000</f>
        <v>33271.680391577283</v>
      </c>
      <c r="F74" s="17">
        <f>Multi!$B123*Loads!$B50*LAFs!F241/(24*Input!$F$58)*1000</f>
        <v>33017.698098511799</v>
      </c>
      <c r="G74" s="17">
        <f>Multi!$B123*Loads!$B50*LAFs!G241/(24*Input!$F$58)*1000</f>
        <v>14150.442042219343</v>
      </c>
      <c r="H74" s="17">
        <f>Multi!$B123*Loads!$B50*LAFs!H241/(24*Input!$F$58)*1000</f>
        <v>46761.479290777526</v>
      </c>
      <c r="I74" s="17">
        <f>Multi!$B123*Loads!$B50*LAFs!I241/(24*Input!$F$58)*1000</f>
        <v>45878.109240265658</v>
      </c>
      <c r="J74" s="17">
        <f>Multi!$B123*Loads!$B50*LAFs!J241/(24*Input!$F$58)*1000</f>
        <v>44990.14583561536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84474.048642687878</v>
      </c>
      <c r="C76" s="17">
        <f>Multi!$B125*Loads!$B52*LAFs!C243/(24*Input!$F$58)*1000</f>
        <v>83662.522177565479</v>
      </c>
      <c r="D76" s="17">
        <f>Multi!$B125*Loads!$B52*LAFs!D243/(24*Input!$F$58)*1000</f>
        <v>58303.918408481084</v>
      </c>
      <c r="E76" s="17">
        <f>Multi!$B125*Loads!$B52*LAFs!E243/(24*Input!$F$58)*1000</f>
        <v>57577.248344577914</v>
      </c>
      <c r="F76" s="17">
        <f>Multi!$B125*Loads!$B52*LAFs!F243/(24*Input!$F$58)*1000</f>
        <v>57137.72736484831</v>
      </c>
      <c r="G76" s="17">
        <f>Multi!$B125*Loads!$B52*LAFs!G243/(24*Input!$F$58)*1000</f>
        <v>24487.597442077844</v>
      </c>
      <c r="H76" s="17">
        <f>Multi!$B125*Loads!$B52*LAFs!H243/(24*Input!$F$58)*1000</f>
        <v>80921.590806291671</v>
      </c>
      <c r="I76" s="17">
        <f>Multi!$B125*Loads!$B52*LAFs!I243/(24*Input!$F$58)*1000</f>
        <v>79392.902859669048</v>
      </c>
      <c r="J76" s="17">
        <f>Multi!$B125*Loads!$B52*LAFs!J243/(24*Input!$F$58)*1000</f>
        <v>77856.266030127081</v>
      </c>
      <c r="K76" s="10"/>
    </row>
    <row r="77" spans="1:11" x14ac:dyDescent="0.25">
      <c r="A77" s="11" t="s">
        <v>176</v>
      </c>
      <c r="B77" s="17">
        <f>Multi!$B126*Loads!$B53*LAFs!B244/(24*Input!$F$58)*1000</f>
        <v>112.8100198341611</v>
      </c>
      <c r="C77" s="17">
        <f>Multi!$B126*Loads!$B53*LAFs!C244/(24*Input!$F$58)*1000</f>
        <v>111.72627496698138</v>
      </c>
      <c r="D77" s="17">
        <f>Multi!$B126*Loads!$B53*LAFs!D244/(24*Input!$F$58)*1000</f>
        <v>77.861382255879292</v>
      </c>
      <c r="E77" s="17">
        <f>Multi!$B126*Loads!$B53*LAFs!E244/(24*Input!$F$58)*1000</f>
        <v>76.890958017441847</v>
      </c>
      <c r="F77" s="17">
        <f>Multi!$B126*Loads!$B53*LAFs!F244/(24*Input!$F$58)*1000</f>
        <v>76.304004139446121</v>
      </c>
      <c r="G77" s="17">
        <f>Multi!$B126*Loads!$B53*LAFs!G244/(24*Input!$F$58)*1000</f>
        <v>32.701716059762617</v>
      </c>
      <c r="H77" s="17">
        <f>Multi!$B126*Loads!$B53*LAFs!H244/(24*Input!$F$58)*1000</f>
        <v>108.0659256961022</v>
      </c>
      <c r="I77" s="17">
        <f>Multi!$B126*Loads!$B53*LAFs!I244/(24*Input!$F$58)*1000</f>
        <v>106.02445473135441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150.10178125119592</v>
      </c>
      <c r="C78" s="17">
        <f>Multi!$B127*Loads!$B54*LAFs!C245/(24*Input!$F$58)*1000</f>
        <v>148.65978137188858</v>
      </c>
      <c r="D78" s="17">
        <f>Multi!$B127*Loads!$B54*LAFs!D245/(24*Input!$F$58)*1000</f>
        <v>103.60012509942528</v>
      </c>
      <c r="E78" s="17">
        <f>Multi!$B127*Loads!$B54*LAFs!E245/(24*Input!$F$58)*1000</f>
        <v>102.30890640295728</v>
      </c>
      <c r="F78" s="17">
        <f>Multi!$B127*Loads!$B54*LAFs!F245/(24*Input!$F$58)*1000</f>
        <v>101.52792238461412</v>
      </c>
      <c r="G78" s="17">
        <f>Multi!$B127*Loads!$B54*LAFs!G245/(24*Input!$F$58)*1000</f>
        <v>43.511966736263183</v>
      </c>
      <c r="H78" s="17">
        <f>Multi!$B127*Loads!$B54*LAFs!H245/(24*Input!$F$58)*1000</f>
        <v>143.78942547293408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0</v>
      </c>
      <c r="C80" s="17">
        <f>Multi!$B129*Loads!$B56*LAFs!C247/(24*Input!$F$58)*1000</f>
        <v>0</v>
      </c>
      <c r="D80" s="17">
        <f>Multi!$B129*Loads!$B56*LAFs!D247/(24*Input!$F$58)*1000</f>
        <v>0</v>
      </c>
      <c r="E80" s="17">
        <f>Multi!$B129*Loads!$B56*LAFs!E247/(24*Input!$F$58)*1000</f>
        <v>0</v>
      </c>
      <c r="F80" s="17">
        <f>Multi!$B129*Loads!$B56*LAFs!F247/(24*Input!$F$58)*1000</f>
        <v>0</v>
      </c>
      <c r="G80" s="17">
        <f>Multi!$B129*Loads!$B56*LAFs!G247/(24*Input!$F$58)*1000</f>
        <v>0</v>
      </c>
      <c r="H80" s="17">
        <f>Multi!$B129*Loads!$B56*LAFs!H247/(24*Input!$F$58)*1000</f>
        <v>0</v>
      </c>
      <c r="I80" s="17">
        <f>Multi!$B129*Loads!$B56*LAFs!I247/(24*Input!$F$58)*1000</f>
        <v>0</v>
      </c>
      <c r="J80" s="17">
        <f>Multi!$B129*Loads!$B56*LAFs!J247/(24*Input!$F$58)*1000</f>
        <v>0</v>
      </c>
      <c r="K80" s="10"/>
    </row>
    <row r="81" spans="1:11" x14ac:dyDescent="0.25">
      <c r="A81" s="11" t="s">
        <v>179</v>
      </c>
      <c r="B81" s="17">
        <f>Multi!$B130*Loads!$B57*LAFs!B248/(24*Input!$F$58)*1000</f>
        <v>204446.15409302773</v>
      </c>
      <c r="C81" s="17">
        <f>Multi!$B130*Loads!$B57*LAFs!C248/(24*Input!$F$58)*1000</f>
        <v>202482.07793703844</v>
      </c>
      <c r="D81" s="17">
        <f>Multi!$B130*Loads!$B57*LAFs!D248/(24*Input!$F$58)*1000</f>
        <v>141108.56622472827</v>
      </c>
      <c r="E81" s="17">
        <f>Multi!$B130*Loads!$B57*LAFs!E248/(24*Input!$F$58)*1000</f>
        <v>139349.86160186896</v>
      </c>
      <c r="F81" s="17">
        <f>Multi!$B130*Loads!$B57*LAFs!F248/(24*Input!$F$58)*1000</f>
        <v>138286.12220032798</v>
      </c>
      <c r="G81" s="17">
        <f>Multi!$B130*Loads!$B57*LAFs!G248/(24*Input!$F$58)*1000</f>
        <v>59265.480942997689</v>
      </c>
      <c r="H81" s="17">
        <f>Multi!$B130*Loads!$B57*LAFs!H248/(24*Input!$F$58)*1000</f>
        <v>195848.40894053812</v>
      </c>
      <c r="I81" s="17">
        <f>Multi!$B130*Loads!$B57*LAFs!I248/(24*Input!$F$58)*1000</f>
        <v>192148.64106487567</v>
      </c>
      <c r="J81" s="17">
        <f>Multi!$B130*Loads!$B57*LAFs!J248/(24*Input!$F$58)*1000</f>
        <v>188429.63510878134</v>
      </c>
      <c r="K81" s="10"/>
    </row>
    <row r="82" spans="1:11" x14ac:dyDescent="0.25">
      <c r="A82" s="11" t="s">
        <v>180</v>
      </c>
      <c r="B82" s="17">
        <f>Multi!$B131*Loads!$B58*LAFs!B249/(24*Input!$F$58)*1000</f>
        <v>2694.723297583791</v>
      </c>
      <c r="C82" s="17">
        <f>Multi!$B131*Loads!$B58*LAFs!C249/(24*Input!$F$58)*1000</f>
        <v>2668.8355923381109</v>
      </c>
      <c r="D82" s="17">
        <f>Multi!$B131*Loads!$B58*LAFs!D249/(24*Input!$F$58)*1000</f>
        <v>1859.8957881173867</v>
      </c>
      <c r="E82" s="17">
        <f>Multi!$B131*Loads!$B58*LAFs!E249/(24*Input!$F$58)*1000</f>
        <v>1836.7150032216687</v>
      </c>
      <c r="F82" s="17">
        <f>Multi!$B131*Loads!$B58*LAFs!F249/(24*Input!$F$58)*1000</f>
        <v>1822.6942780062363</v>
      </c>
      <c r="G82" s="17">
        <f>Multi!$B131*Loads!$B58*LAFs!G249/(24*Input!$F$58)*1000</f>
        <v>781.1546905741011</v>
      </c>
      <c r="H82" s="17">
        <f>Multi!$B131*Loads!$B58*LAFs!H249/(24*Input!$F$58)*1000</f>
        <v>2581.3998444140152</v>
      </c>
      <c r="I82" s="17">
        <f>Multi!$B131*Loads!$B58*LAFs!I249/(24*Input!$F$58)*1000</f>
        <v>2532.6346781802545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293596.48509718565</v>
      </c>
      <c r="C83" s="17">
        <f>Multi!$B132*Loads!$B59*LAFs!C250/(24*Input!$F$58)*1000</f>
        <v>290775.95830165956</v>
      </c>
      <c r="D83" s="17">
        <f>Multi!$B132*Loads!$B59*LAFs!D250/(24*Input!$F$58)*1000</f>
        <v>202640.05084601653</v>
      </c>
      <c r="E83" s="17">
        <f>Multi!$B132*Loads!$B59*LAFs!E250/(24*Input!$F$58)*1000</f>
        <v>200114.44943333007</v>
      </c>
      <c r="F83" s="17">
        <f>Multi!$B132*Loads!$B59*LAFs!F250/(24*Input!$F$58)*1000</f>
        <v>198586.85821628175</v>
      </c>
      <c r="G83" s="17">
        <f>Multi!$B132*Loads!$B59*LAFs!G250/(24*Input!$F$58)*1000</f>
        <v>85108.653521263608</v>
      </c>
      <c r="H83" s="17">
        <f>Multi!$B132*Loads!$B59*LAFs!H250/(24*Input!$F$58)*1000</f>
        <v>281249.6264940949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949.71709758097643</v>
      </c>
      <c r="C84" s="17">
        <f>Multi!$B133*Loads!$B60*LAFs!C251/(24*Input!$F$58)*1000</f>
        <v>940.593342162005</v>
      </c>
      <c r="D84" s="17">
        <f>Multi!$B133*Loads!$B60*LAFs!D251/(24*Input!$F$58)*1000</f>
        <v>655.49395415764491</v>
      </c>
      <c r="E84" s="17">
        <f>Multi!$B133*Loads!$B60*LAFs!E251/(24*Input!$F$58)*1000</f>
        <v>647.32421451478444</v>
      </c>
      <c r="F84" s="17">
        <f>Multi!$B133*Loads!$B60*LAFs!F251/(24*Input!$F$58)*1000</f>
        <v>642.38280829711425</v>
      </c>
      <c r="G84" s="17">
        <f>Multi!$B133*Loads!$B60*LAFs!G251/(24*Input!$F$58)*1000</f>
        <v>275.3069178416203</v>
      </c>
      <c r="H84" s="17">
        <f>Multi!$B133*Loads!$B60*LAFs!H251/(24*Input!$F$58)*1000</f>
        <v>909.77784996740729</v>
      </c>
      <c r="I84" s="17">
        <f>Multi!$B133*Loads!$B60*LAFs!I251/(24*Input!$F$58)*1000</f>
        <v>892.5912571249778</v>
      </c>
      <c r="J84" s="17">
        <f>Multi!$B133*Loads!$B60*LAFs!J251/(24*Input!$F$58)*1000</f>
        <v>875.31529730965576</v>
      </c>
      <c r="K84" s="10"/>
    </row>
    <row r="85" spans="1:11" x14ac:dyDescent="0.25">
      <c r="A85" s="11" t="s">
        <v>214</v>
      </c>
      <c r="B85" s="17">
        <f>Multi!$B134*Loads!$B61*LAFs!B252/(24*Input!$F$58)*1000</f>
        <v>1569.8707204996522</v>
      </c>
      <c r="C85" s="17">
        <f>Multi!$B134*Loads!$B61*LAFs!C252/(24*Input!$F$58)*1000</f>
        <v>1554.7892646327148</v>
      </c>
      <c r="D85" s="17">
        <f>Multi!$B134*Loads!$B61*LAFs!D252/(24*Input!$F$58)*1000</f>
        <v>1083.5234710606946</v>
      </c>
      <c r="E85" s="17">
        <f>Multi!$B134*Loads!$B61*LAFs!E252/(24*Input!$F$58)*1000</f>
        <v>1070.0189915771732</v>
      </c>
      <c r="F85" s="17">
        <f>Multi!$B134*Loads!$B61*LAFs!F252/(24*Input!$F$58)*1000</f>
        <v>1061.8509076720036</v>
      </c>
      <c r="G85" s="17">
        <f>Multi!$B134*Loads!$B61*LAFs!G252/(24*Input!$F$58)*1000</f>
        <v>455.07896043085867</v>
      </c>
      <c r="H85" s="17">
        <f>Multi!$B134*Loads!$B61*LAFs!H252/(24*Input!$F$58)*1000</f>
        <v>1503.8516337768485</v>
      </c>
      <c r="I85" s="17">
        <f>Multi!$B134*Loads!$B61*LAFs!I252/(24*Input!$F$58)*1000</f>
        <v>1475.4424064846357</v>
      </c>
      <c r="J85" s="17">
        <f>Multi!$B134*Loads!$B61*LAFs!J252/(24*Input!$F$58)*1000</f>
        <v>1446.8854566817074</v>
      </c>
      <c r="K85" s="10"/>
    </row>
    <row r="86" spans="1:11" x14ac:dyDescent="0.25">
      <c r="A86" s="11" t="s">
        <v>215</v>
      </c>
      <c r="B86" s="17">
        <f>Multi!$B135*Loads!$B62*LAFs!B253/(24*Input!$F$58)*1000</f>
        <v>142.97027980901208</v>
      </c>
      <c r="C86" s="17">
        <f>Multi!$B135*Loads!$B62*LAFs!C253/(24*Input!$F$58)*1000</f>
        <v>141.59679093692392</v>
      </c>
      <c r="D86" s="17">
        <f>Multi!$B135*Loads!$B62*LAFs!D253/(24*Input!$F$58)*1000</f>
        <v>98.677968710617691</v>
      </c>
      <c r="E86" s="17">
        <f>Multi!$B135*Loads!$B62*LAFs!E253/(24*Input!$F$58)*1000</f>
        <v>97.448097240806703</v>
      </c>
      <c r="F86" s="17">
        <f>Multi!$B135*Loads!$B62*LAFs!F253/(24*Input!$F$58)*1000</f>
        <v>96.704218635915026</v>
      </c>
      <c r="G86" s="17">
        <f>Multi!$B135*Loads!$B62*LAFs!G253/(24*Input!$F$58)*1000</f>
        <v>41.444665129677865</v>
      </c>
      <c r="H86" s="17">
        <f>Multi!$B135*Loads!$B62*LAFs!H253/(24*Input!$F$58)*1000</f>
        <v>136.95783102692988</v>
      </c>
      <c r="I86" s="17">
        <f>Multi!$B135*Loads!$B62*LAFs!I253/(24*Input!$F$58)*1000</f>
        <v>134.37056373027451</v>
      </c>
      <c r="J86" s="17">
        <f>Multi!$B135*Loads!$B62*LAFs!J253/(24*Input!$F$58)*1000</f>
        <v>131.76984314194661</v>
      </c>
      <c r="K86" s="10"/>
    </row>
    <row r="87" spans="1:11" x14ac:dyDescent="0.25">
      <c r="A87" s="11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11" t="s">
        <v>217</v>
      </c>
      <c r="B88" s="17">
        <f>Multi!$B137*Loads!$B64*LAFs!B255/(24*Input!$F$58)*1000</f>
        <v>36867.839548793141</v>
      </c>
      <c r="C88" s="17">
        <f>Multi!$B137*Loads!$B64*LAFs!C255/(24*Input!$F$58)*1000</f>
        <v>36513.657075164047</v>
      </c>
      <c r="D88" s="17">
        <f>Multi!$B137*Loads!$B64*LAFs!D255/(24*Input!$F$58)*1000</f>
        <v>25446.15232119424</v>
      </c>
      <c r="E88" s="17">
        <f>Multi!$B137*Loads!$B64*LAFs!E255/(24*Input!$F$58)*1000</f>
        <v>25129.004561007987</v>
      </c>
      <c r="F88" s="17">
        <f>Multi!$B137*Loads!$B64*LAFs!F255/(24*Input!$F$58)*1000</f>
        <v>24937.180098710211</v>
      </c>
      <c r="G88" s="17">
        <f>Multi!$B137*Loads!$B64*LAFs!G255/(24*Input!$F$58)*1000</f>
        <v>10687.362899447233</v>
      </c>
      <c r="H88" s="17">
        <f>Multi!$B137*Loads!$B64*LAFs!H255/(24*Input!$F$58)*1000</f>
        <v>35317.405449557569</v>
      </c>
      <c r="I88" s="17">
        <f>Multi!$B137*Loads!$B64*LAFs!I255/(24*Input!$F$58)*1000</f>
        <v>34650.225139843176</v>
      </c>
      <c r="J88" s="17">
        <f>Multi!$B137*Loads!$B64*LAFs!J255/(24*Input!$F$58)*1000</f>
        <v>33979.575621007505</v>
      </c>
      <c r="K88" s="10"/>
    </row>
    <row r="89" spans="1:11" x14ac:dyDescent="0.25">
      <c r="A89" s="11" t="s">
        <v>181</v>
      </c>
      <c r="B89" s="17">
        <f>Multi!$B138*Loads!$B65*LAFs!B256/(24*Input!$F$58)*1000</f>
        <v>-74.395807571909216</v>
      </c>
      <c r="C89" s="17">
        <f>Multi!$B138*Loads!$B65*LAFs!C256/(24*Input!$F$58)*1000</f>
        <v>-73.681100893244732</v>
      </c>
      <c r="D89" s="17">
        <f>Multi!$B138*Loads!$B65*LAFs!D256/(24*Input!$F$58)*1000</f>
        <v>-51.347924768622015</v>
      </c>
      <c r="E89" s="17">
        <f>Multi!$B138*Loads!$B65*LAFs!E256/(24*Input!$F$58)*1000</f>
        <v>-50.707950633239001</v>
      </c>
      <c r="F89" s="17">
        <f>Multi!$B138*Loads!$B65*LAFs!F256/(24*Input!$F$58)*1000</f>
        <v>-50.32086704061885</v>
      </c>
      <c r="G89" s="17">
        <f>Multi!$B138*Loads!$B65*LAFs!G256/(24*Input!$F$58)*1000</f>
        <v>-21.566085874550932</v>
      </c>
      <c r="H89" s="17">
        <f>Multi!$B138*Loads!$B65*LAFs!H256/(24*Input!$F$58)*1000</f>
        <v>-71.267178438460789</v>
      </c>
      <c r="I89" s="17">
        <f>Multi!$B138*Loads!$B65*LAFs!I256/(24*Input!$F$58)*1000</f>
        <v>-69.920871778110154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-1177.1398296990519</v>
      </c>
      <c r="C91" s="17">
        <f>Multi!$B140*Loads!$B67*LAFs!C258/(24*Input!$F$58)*1000</f>
        <v>-1165.8312664148277</v>
      </c>
      <c r="D91" s="17">
        <f>Multi!$B140*Loads!$B67*LAFs!D258/(24*Input!$F$58)*1000</f>
        <v>-812.46093550516287</v>
      </c>
      <c r="E91" s="17">
        <f>Multi!$B140*Loads!$B67*LAFs!E258/(24*Input!$F$58)*1000</f>
        <v>-802.3348401064618</v>
      </c>
      <c r="F91" s="17">
        <f>Multi!$B140*Loads!$B67*LAFs!F258/(24*Input!$F$58)*1000</f>
        <v>-796.21014667053453</v>
      </c>
      <c r="G91" s="17">
        <f>Multi!$B140*Loads!$B67*LAFs!G258/(24*Input!$F$58)*1000</f>
        <v>-341.23292000165759</v>
      </c>
      <c r="H91" s="17">
        <f>Multi!$B140*Loads!$B67*LAFs!H258/(24*Input!$F$58)*1000</f>
        <v>-1127.6365836756893</v>
      </c>
      <c r="I91" s="17">
        <f>Multi!$B140*Loads!$B67*LAFs!I258/(24*Input!$F$58)*1000</f>
        <v>-1106.334426408883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-234.10479473365706</v>
      </c>
      <c r="C92" s="17">
        <f>Multi!$B141*Loads!$B68*LAFs!C259/(24*Input!$F$58)*1000</f>
        <v>-231.85579353635441</v>
      </c>
      <c r="D92" s="17">
        <f>Multi!$B141*Loads!$B68*LAFs!D259/(24*Input!$F$58)*1000</f>
        <v>-161.57893543044759</v>
      </c>
      <c r="E92" s="17">
        <f>Multi!$B141*Loads!$B68*LAFs!E259/(24*Input!$F$58)*1000</f>
        <v>-159.5650986500097</v>
      </c>
      <c r="F92" s="17">
        <f>Multi!$B141*Loads!$B68*LAFs!F259/(24*Input!$F$58)*1000</f>
        <v>-158.34704446184168</v>
      </c>
      <c r="G92" s="17">
        <f>Multi!$B141*Loads!$B68*LAFs!G259/(24*Input!$F$58)*1000</f>
        <v>-67.863019055074986</v>
      </c>
      <c r="H92" s="17">
        <f>Multi!$B141*Loads!$B68*LAFs!H259/(24*Input!$F$58)*1000</f>
        <v>-224.259789954648</v>
      </c>
      <c r="I92" s="17">
        <f>Multi!$B141*Loads!$B68*LAFs!I259/(24*Input!$F$58)*1000</f>
        <v>-220.02330332110623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-4.5630628415300549</v>
      </c>
      <c r="C93" s="17">
        <f>Multi!$B142*Loads!$B69*LAFs!C260/(24*Input!$F$58)*1000</f>
        <v>-4.5192263459741069</v>
      </c>
      <c r="D93" s="17">
        <f>Multi!$B142*Loads!$B69*LAFs!D260/(24*Input!$F$58)*1000</f>
        <v>-3.1494221939174114</v>
      </c>
      <c r="E93" s="17">
        <f>Multi!$B142*Loads!$B69*LAFs!E260/(24*Input!$F$58)*1000</f>
        <v>-3.11016941486956</v>
      </c>
      <c r="F93" s="17">
        <f>Multi!$B142*Loads!$B69*LAFs!F260/(24*Input!$F$58)*1000</f>
        <v>-3.0864276636110142</v>
      </c>
      <c r="G93" s="17">
        <f>Multi!$B142*Loads!$B69*LAFs!G260/(24*Input!$F$58)*1000</f>
        <v>-1.3227547129761488</v>
      </c>
      <c r="H93" s="17">
        <f>Multi!$B142*Loads!$B69*LAFs!H260/(24*Input!$F$58)*1000</f>
        <v>-4.3711685425137032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0</v>
      </c>
      <c r="C94" s="17">
        <f>Multi!$B143*Loads!$B70*LAFs!C261/(24*Input!$F$58)*1000</f>
        <v>0</v>
      </c>
      <c r="D94" s="17">
        <f>Multi!$B143*Loads!$B70*LAFs!D261/(24*Input!$F$58)*1000</f>
        <v>0</v>
      </c>
      <c r="E94" s="17">
        <f>Multi!$B143*Loads!$B70*LAFs!E261/(24*Input!$F$58)*1000</f>
        <v>0</v>
      </c>
      <c r="F94" s="17">
        <f>Multi!$B143*Loads!$B70*LAFs!F261/(24*Input!$F$58)*1000</f>
        <v>0</v>
      </c>
      <c r="G94" s="17">
        <f>Multi!$B143*Loads!$B70*LAFs!G261/(24*Input!$F$58)*1000</f>
        <v>0</v>
      </c>
      <c r="H94" s="17">
        <f>Multi!$B143*Loads!$B70*LAFs!H261/(24*Input!$F$58)*1000</f>
        <v>0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-5297.660501646279</v>
      </c>
      <c r="C95" s="17">
        <f>Multi!$B144*Loads!$B71*LAFs!C262/(24*Input!$F$58)*1000</f>
        <v>-5246.7668630744565</v>
      </c>
      <c r="D95" s="17">
        <f>Multi!$B144*Loads!$B71*LAFs!D262/(24*Input!$F$58)*1000</f>
        <v>-3656.4408905071923</v>
      </c>
      <c r="E95" s="17">
        <f>Multi!$B144*Loads!$B71*LAFs!E262/(24*Input!$F$58)*1000</f>
        <v>-3610.8688910928872</v>
      </c>
      <c r="F95" s="17">
        <f>Multi!$B144*Loads!$B71*LAFs!F262/(24*Input!$F$58)*1000</f>
        <v>-3583.305006428056</v>
      </c>
      <c r="G95" s="17">
        <f>Multi!$B144*Loads!$B71*LAFs!G262/(24*Input!$F$58)*1000</f>
        <v>-1535.7021456120237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-12046.377608372852</v>
      </c>
      <c r="C96" s="17">
        <f>Multi!$B145*Loads!$B72*LAFs!C263/(24*Input!$F$58)*1000</f>
        <v>-11930.650300458405</v>
      </c>
      <c r="D96" s="17">
        <f>Multi!$B145*Loads!$B72*LAFs!D263/(24*Input!$F$58)*1000</f>
        <v>-8314.399848019124</v>
      </c>
      <c r="E96" s="17">
        <f>Multi!$B145*Loads!$B72*LAFs!E263/(24*Input!$F$58)*1000</f>
        <v>-8210.7734429026259</v>
      </c>
      <c r="F96" s="17">
        <f>Multi!$B145*Loads!$B72*LAFs!F263/(24*Input!$F$58)*1000</f>
        <v>-8148.0957830331381</v>
      </c>
      <c r="G96" s="17">
        <f>Multi!$B145*Loads!$B72*LAFs!G263/(24*Input!$F$58)*1000</f>
        <v>-3492.0410498713454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781973.44148305943</v>
      </c>
      <c r="C107" s="33">
        <f t="shared" si="0"/>
        <v>774461.16815198516</v>
      </c>
      <c r="D107" s="33">
        <f t="shared" si="0"/>
        <v>539717.42165070167</v>
      </c>
      <c r="E107" s="33">
        <f t="shared" si="0"/>
        <v>532990.66118611651</v>
      </c>
      <c r="F107" s="33">
        <f t="shared" si="0"/>
        <v>528922.03018469573</v>
      </c>
      <c r="G107" s="33">
        <f t="shared" si="0"/>
        <v>226680.87007915528</v>
      </c>
      <c r="H107" s="33">
        <f t="shared" si="0"/>
        <v>749088.45816942188</v>
      </c>
      <c r="I107" s="33">
        <f t="shared" si="0"/>
        <v>734937.44500287541</v>
      </c>
      <c r="J107" s="33">
        <f t="shared" si="0"/>
        <v>720712.84929314244</v>
      </c>
      <c r="K107" s="10"/>
    </row>
    <row r="108" spans="1:11" x14ac:dyDescent="0.25">
      <c r="A108" s="11" t="s">
        <v>172</v>
      </c>
      <c r="B108" s="33">
        <f t="shared" ref="B108:J108" si="1">B$32</f>
        <v>47837.096409040743</v>
      </c>
      <c r="C108" s="33">
        <f t="shared" si="1"/>
        <v>49681.94460392397</v>
      </c>
      <c r="D108" s="33">
        <f t="shared" si="1"/>
        <v>34623.054256169809</v>
      </c>
      <c r="E108" s="33">
        <f t="shared" si="1"/>
        <v>33379.186161832062</v>
      </c>
      <c r="F108" s="33">
        <f t="shared" si="1"/>
        <v>33124.383214031812</v>
      </c>
      <c r="G108" s="33">
        <f t="shared" si="1"/>
        <v>14541.654111483822</v>
      </c>
      <c r="H108" s="33">
        <f t="shared" si="1"/>
        <v>46912.572616700447</v>
      </c>
      <c r="I108" s="33">
        <f t="shared" si="1"/>
        <v>46026.348265576686</v>
      </c>
      <c r="J108" s="33">
        <f t="shared" si="1"/>
        <v>45135.51571850101</v>
      </c>
      <c r="K108" s="10"/>
    </row>
    <row r="109" spans="1:11" x14ac:dyDescent="0.25">
      <c r="A109" s="11" t="s">
        <v>211</v>
      </c>
      <c r="B109" s="33">
        <f t="shared" ref="B109:J109" si="2">B$13</f>
        <v>69.016522106620442</v>
      </c>
      <c r="C109" s="33">
        <f t="shared" si="2"/>
        <v>108.63108536946417</v>
      </c>
      <c r="D109" s="33">
        <f t="shared" si="2"/>
        <v>75.704362875452148</v>
      </c>
      <c r="E109" s="33">
        <f t="shared" si="2"/>
        <v>72.983591379051276</v>
      </c>
      <c r="F109" s="33">
        <f t="shared" si="2"/>
        <v>72.426464727302786</v>
      </c>
      <c r="G109" s="33">
        <f t="shared" si="2"/>
        <v>31.795769706507286</v>
      </c>
      <c r="H109" s="33">
        <f t="shared" si="2"/>
        <v>102.5743412016554</v>
      </c>
      <c r="I109" s="33">
        <f t="shared" si="2"/>
        <v>100.63661163572185</v>
      </c>
      <c r="J109" s="33">
        <f t="shared" si="2"/>
        <v>98.688806249224029</v>
      </c>
      <c r="K109" s="10"/>
    </row>
    <row r="110" spans="1:11" x14ac:dyDescent="0.25">
      <c r="A110" s="11" t="s">
        <v>173</v>
      </c>
      <c r="B110" s="33">
        <f t="shared" ref="B110:J110" si="3">B$14</f>
        <v>156052.48197006597</v>
      </c>
      <c r="C110" s="33">
        <f t="shared" si="3"/>
        <v>154553.31481634738</v>
      </c>
      <c r="D110" s="33">
        <f t="shared" si="3"/>
        <v>107707.29380698697</v>
      </c>
      <c r="E110" s="33">
        <f t="shared" si="3"/>
        <v>106364.88547132055</v>
      </c>
      <c r="F110" s="33">
        <f t="shared" si="3"/>
        <v>105552.93978069976</v>
      </c>
      <c r="G110" s="33">
        <f t="shared" si="3"/>
        <v>45236.97419172847</v>
      </c>
      <c r="H110" s="33">
        <f t="shared" si="3"/>
        <v>149489.87639626974</v>
      </c>
      <c r="I110" s="33">
        <f t="shared" si="3"/>
        <v>146665.86651321989</v>
      </c>
      <c r="J110" s="33">
        <f t="shared" si="3"/>
        <v>143827.17232264145</v>
      </c>
      <c r="K110" s="10"/>
    </row>
    <row r="111" spans="1:11" x14ac:dyDescent="0.25">
      <c r="A111" s="11" t="s">
        <v>174</v>
      </c>
      <c r="B111" s="33">
        <f t="shared" ref="B111:J111" si="4">B$33</f>
        <v>52578.238952371117</v>
      </c>
      <c r="C111" s="33">
        <f t="shared" si="4"/>
        <v>51530.886471774662</v>
      </c>
      <c r="D111" s="33">
        <f t="shared" si="4"/>
        <v>35911.570942009086</v>
      </c>
      <c r="E111" s="33">
        <f t="shared" si="4"/>
        <v>35931.715285532278</v>
      </c>
      <c r="F111" s="33">
        <f t="shared" si="4"/>
        <v>35657.427382589274</v>
      </c>
      <c r="G111" s="33">
        <f t="shared" si="4"/>
        <v>15082.830052338642</v>
      </c>
      <c r="H111" s="33">
        <f t="shared" si="4"/>
        <v>50500.009029657529</v>
      </c>
      <c r="I111" s="33">
        <f t="shared" si="4"/>
        <v>49546.014498176206</v>
      </c>
      <c r="J111" s="33">
        <f t="shared" si="4"/>
        <v>48587.059378856669</v>
      </c>
      <c r="K111" s="10"/>
    </row>
    <row r="112" spans="1:11" x14ac:dyDescent="0.25">
      <c r="A112" s="11" t="s">
        <v>212</v>
      </c>
      <c r="B112" s="33">
        <f t="shared" ref="B112:J112" si="5">B$15</f>
        <v>45.399682985920634</v>
      </c>
      <c r="C112" s="33">
        <f t="shared" si="5"/>
        <v>69.512110478059597</v>
      </c>
      <c r="D112" s="33">
        <f t="shared" si="5"/>
        <v>48.442579929784799</v>
      </c>
      <c r="E112" s="33">
        <f t="shared" si="5"/>
        <v>47.039325227937908</v>
      </c>
      <c r="F112" s="33">
        <f t="shared" si="5"/>
        <v>46.680246409404027</v>
      </c>
      <c r="G112" s="33">
        <f t="shared" si="5"/>
        <v>20.345843448554479</v>
      </c>
      <c r="H112" s="33">
        <f t="shared" si="5"/>
        <v>66.111131346861669</v>
      </c>
      <c r="I112" s="33">
        <f t="shared" si="5"/>
        <v>64.862227455816623</v>
      </c>
      <c r="J112" s="33">
        <f t="shared" si="5"/>
        <v>63.60682950505889</v>
      </c>
      <c r="K112" s="10"/>
    </row>
    <row r="113" spans="1:11" x14ac:dyDescent="0.25">
      <c r="A113" s="11" t="s">
        <v>175</v>
      </c>
      <c r="B113" s="33">
        <f t="shared" ref="B113:J113" si="6">B$34</f>
        <v>88580.832911257254</v>
      </c>
      <c r="C113" s="33">
        <f t="shared" si="6"/>
        <v>85519.258147551285</v>
      </c>
      <c r="D113" s="33">
        <f t="shared" si="6"/>
        <v>59597.866758142161</v>
      </c>
      <c r="E113" s="33">
        <f t="shared" si="6"/>
        <v>59699.168237598358</v>
      </c>
      <c r="F113" s="33">
        <f t="shared" si="6"/>
        <v>59243.449396089964</v>
      </c>
      <c r="G113" s="33">
        <f t="shared" si="6"/>
        <v>25031.054677239117</v>
      </c>
      <c r="H113" s="33">
        <f t="shared" si="6"/>
        <v>83903.830115108882</v>
      </c>
      <c r="I113" s="33">
        <f t="shared" si="6"/>
        <v>82318.804752971962</v>
      </c>
      <c r="J113" s="33">
        <f t="shared" si="6"/>
        <v>80725.537564204758</v>
      </c>
      <c r="K113" s="10"/>
    </row>
    <row r="114" spans="1:11" x14ac:dyDescent="0.25">
      <c r="A114" s="11" t="s">
        <v>176</v>
      </c>
      <c r="B114" s="33">
        <f t="shared" ref="B114:J114" si="7">B$35</f>
        <v>119.61661860833138</v>
      </c>
      <c r="C114" s="33">
        <f t="shared" si="7"/>
        <v>115.3971651444102</v>
      </c>
      <c r="D114" s="33">
        <f t="shared" si="7"/>
        <v>80.419603975959063</v>
      </c>
      <c r="E114" s="33">
        <f t="shared" si="7"/>
        <v>80.693944968904958</v>
      </c>
      <c r="F114" s="33">
        <f t="shared" si="7"/>
        <v>80.077960656165232</v>
      </c>
      <c r="G114" s="33">
        <f t="shared" si="7"/>
        <v>33.77616706338128</v>
      </c>
      <c r="H114" s="33">
        <f t="shared" si="7"/>
        <v>113.41081039927931</v>
      </c>
      <c r="I114" s="33">
        <f t="shared" si="7"/>
        <v>111.26836933816513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161.87127648972003</v>
      </c>
      <c r="C115" s="33">
        <f t="shared" si="8"/>
        <v>154.54669748022869</v>
      </c>
      <c r="D115" s="33">
        <f t="shared" si="8"/>
        <v>107.70268222446344</v>
      </c>
      <c r="E115" s="33">
        <f t="shared" si="8"/>
        <v>108.66276808080799</v>
      </c>
      <c r="F115" s="33">
        <f t="shared" si="8"/>
        <v>107.83328130156519</v>
      </c>
      <c r="G115" s="33">
        <f t="shared" si="8"/>
        <v>45.235037330888076</v>
      </c>
      <c r="H115" s="33">
        <f t="shared" si="8"/>
        <v>152.71942142650474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0</v>
      </c>
      <c r="C117" s="33">
        <f t="shared" si="10"/>
        <v>0</v>
      </c>
      <c r="D117" s="33">
        <f t="shared" si="10"/>
        <v>0</v>
      </c>
      <c r="E117" s="33">
        <f t="shared" si="10"/>
        <v>0</v>
      </c>
      <c r="F117" s="33">
        <f t="shared" si="10"/>
        <v>0</v>
      </c>
      <c r="G117" s="33">
        <f t="shared" si="10"/>
        <v>0</v>
      </c>
      <c r="H117" s="33">
        <f t="shared" si="10"/>
        <v>0</v>
      </c>
      <c r="I117" s="33">
        <f t="shared" si="10"/>
        <v>0</v>
      </c>
      <c r="J117" s="33">
        <f t="shared" si="10"/>
        <v>0</v>
      </c>
      <c r="K117" s="10"/>
    </row>
    <row r="118" spans="1:11" x14ac:dyDescent="0.25">
      <c r="A118" s="11" t="s">
        <v>179</v>
      </c>
      <c r="B118" s="33">
        <f t="shared" ref="B118:J118" si="11">B$53</f>
        <v>211540.41066854115</v>
      </c>
      <c r="C118" s="33">
        <f t="shared" si="11"/>
        <v>204094.22006907917</v>
      </c>
      <c r="D118" s="33">
        <f t="shared" si="11"/>
        <v>142232.05857091746</v>
      </c>
      <c r="E118" s="33">
        <f t="shared" si="11"/>
        <v>142246.37062735663</v>
      </c>
      <c r="F118" s="33">
        <f t="shared" si="11"/>
        <v>141160.52046989586</v>
      </c>
      <c r="G118" s="33">
        <f t="shared" si="11"/>
        <v>59737.34679787881</v>
      </c>
      <c r="H118" s="33">
        <f t="shared" si="11"/>
        <v>199919.2897982774</v>
      </c>
      <c r="I118" s="33">
        <f t="shared" si="11"/>
        <v>196142.61900415577</v>
      </c>
      <c r="J118" s="33">
        <f t="shared" si="11"/>
        <v>192346.31024923665</v>
      </c>
      <c r="K118" s="10"/>
    </row>
    <row r="119" spans="1:11" x14ac:dyDescent="0.25">
      <c r="A119" s="11" t="s">
        <v>180</v>
      </c>
      <c r="B119" s="33">
        <f t="shared" ref="B119:J119" si="12">B$54</f>
        <v>2670.3976577530843</v>
      </c>
      <c r="C119" s="33">
        <f t="shared" si="12"/>
        <v>2579.8589606206933</v>
      </c>
      <c r="D119" s="33">
        <f t="shared" si="12"/>
        <v>1797.8884981040228</v>
      </c>
      <c r="E119" s="33">
        <f t="shared" si="12"/>
        <v>1786.5568492701209</v>
      </c>
      <c r="F119" s="33">
        <f t="shared" si="12"/>
        <v>1772.9190107260742</v>
      </c>
      <c r="G119" s="33">
        <f t="shared" si="12"/>
        <v>755.11168012524331</v>
      </c>
      <c r="H119" s="33">
        <f t="shared" si="12"/>
        <v>2510.9053743522418</v>
      </c>
      <c r="I119" s="33">
        <f t="shared" si="12"/>
        <v>2463.4719175623172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298593.83625810297</v>
      </c>
      <c r="C120" s="33">
        <f t="shared" si="13"/>
        <v>291826.56725758046</v>
      </c>
      <c r="D120" s="33">
        <f t="shared" si="13"/>
        <v>203372.21403272066</v>
      </c>
      <c r="E120" s="33">
        <f t="shared" si="13"/>
        <v>202113.83093011539</v>
      </c>
      <c r="F120" s="33">
        <f t="shared" si="13"/>
        <v>200570.97725889314</v>
      </c>
      <c r="G120" s="33">
        <f t="shared" si="13"/>
        <v>85416.161453274413</v>
      </c>
      <c r="H120" s="33">
        <f t="shared" si="13"/>
        <v>284059.64496493712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989.61481091467203</v>
      </c>
      <c r="C121" s="33">
        <f t="shared" si="14"/>
        <v>984.06311813269315</v>
      </c>
      <c r="D121" s="33">
        <f t="shared" si="14"/>
        <v>685.78778472195449</v>
      </c>
      <c r="E121" s="33">
        <f t="shared" si="14"/>
        <v>676.60538750848855</v>
      </c>
      <c r="F121" s="33">
        <f t="shared" si="14"/>
        <v>671.44046088628625</v>
      </c>
      <c r="G121" s="33">
        <f t="shared" si="14"/>
        <v>288.03030158814772</v>
      </c>
      <c r="H121" s="33">
        <f t="shared" si="14"/>
        <v>950.93089509287654</v>
      </c>
      <c r="I121" s="33">
        <f t="shared" si="14"/>
        <v>932.96688100324604</v>
      </c>
      <c r="J121" s="33">
        <f t="shared" si="14"/>
        <v>914.9094574999574</v>
      </c>
      <c r="K121" s="10"/>
    </row>
    <row r="122" spans="1:11" x14ac:dyDescent="0.25">
      <c r="A122" s="11" t="s">
        <v>214</v>
      </c>
      <c r="B122" s="33">
        <f t="shared" ref="B122:J122" si="15">B$17</f>
        <v>805.91853913822774</v>
      </c>
      <c r="C122" s="33">
        <f t="shared" si="15"/>
        <v>1067.0607340636893</v>
      </c>
      <c r="D122" s="33">
        <f t="shared" si="15"/>
        <v>743.6283338876699</v>
      </c>
      <c r="E122" s="33">
        <f t="shared" si="15"/>
        <v>689.44229055896369</v>
      </c>
      <c r="F122" s="33">
        <f t="shared" si="15"/>
        <v>684.17937231042185</v>
      </c>
      <c r="G122" s="33">
        <f t="shared" si="15"/>
        <v>312.32328433204378</v>
      </c>
      <c r="H122" s="33">
        <f t="shared" si="15"/>
        <v>968.97244181032056</v>
      </c>
      <c r="I122" s="33">
        <f t="shared" si="15"/>
        <v>950.66760526860298</v>
      </c>
      <c r="J122" s="33">
        <f t="shared" si="15"/>
        <v>932.26758710211402</v>
      </c>
      <c r="K122" s="10"/>
    </row>
    <row r="123" spans="1:11" x14ac:dyDescent="0.25">
      <c r="A123" s="11" t="s">
        <v>215</v>
      </c>
      <c r="B123" s="33">
        <f t="shared" ref="B123:J123" si="16">B$18</f>
        <v>86.642783302307507</v>
      </c>
      <c r="C123" s="33">
        <f t="shared" si="16"/>
        <v>110.43157186736934</v>
      </c>
      <c r="D123" s="33">
        <f t="shared" si="16"/>
        <v>76.959111299682505</v>
      </c>
      <c r="E123" s="33">
        <f t="shared" si="16"/>
        <v>72.033733488292228</v>
      </c>
      <c r="F123" s="33">
        <f t="shared" si="16"/>
        <v>71.483857660137318</v>
      </c>
      <c r="G123" s="33">
        <f t="shared" si="16"/>
        <v>32.32276300545449</v>
      </c>
      <c r="H123" s="33">
        <f t="shared" si="16"/>
        <v>101.23936925057968</v>
      </c>
      <c r="I123" s="33">
        <f t="shared" si="16"/>
        <v>99.326858609661784</v>
      </c>
      <c r="J123" s="33">
        <f t="shared" si="16"/>
        <v>97.404403281732854</v>
      </c>
      <c r="K123" s="10"/>
    </row>
    <row r="124" spans="1:11" x14ac:dyDescent="0.25">
      <c r="A124" s="11" t="s">
        <v>216</v>
      </c>
      <c r="B124" s="33">
        <f t="shared" ref="B124:J124" si="17">B$19</f>
        <v>0</v>
      </c>
      <c r="C124" s="33">
        <f t="shared" si="17"/>
        <v>0</v>
      </c>
      <c r="D124" s="33">
        <f t="shared" si="17"/>
        <v>0</v>
      </c>
      <c r="E124" s="33">
        <f t="shared" si="17"/>
        <v>0</v>
      </c>
      <c r="F124" s="33">
        <f t="shared" si="17"/>
        <v>0</v>
      </c>
      <c r="G124" s="33">
        <f t="shared" si="17"/>
        <v>0</v>
      </c>
      <c r="H124" s="33">
        <f t="shared" si="17"/>
        <v>0</v>
      </c>
      <c r="I124" s="33">
        <f t="shared" si="17"/>
        <v>0</v>
      </c>
      <c r="J124" s="33">
        <f t="shared" si="17"/>
        <v>0</v>
      </c>
      <c r="K124" s="10"/>
    </row>
    <row r="125" spans="1:11" x14ac:dyDescent="0.25">
      <c r="A125" s="11" t="s">
        <v>217</v>
      </c>
      <c r="B125" s="33">
        <f t="shared" ref="B125:J125" si="18">B$56</f>
        <v>20432.091522067596</v>
      </c>
      <c r="C125" s="33">
        <f t="shared" si="18"/>
        <v>25991.740375837453</v>
      </c>
      <c r="D125" s="33">
        <f t="shared" si="18"/>
        <v>18113.490613526086</v>
      </c>
      <c r="E125" s="33">
        <f t="shared" si="18"/>
        <v>16931.386648237589</v>
      </c>
      <c r="F125" s="33">
        <f t="shared" si="18"/>
        <v>16802.139421915163</v>
      </c>
      <c r="G125" s="33">
        <f t="shared" si="18"/>
        <v>7607.6510554110755</v>
      </c>
      <c r="H125" s="33">
        <f t="shared" si="18"/>
        <v>23796.113595637238</v>
      </c>
      <c r="I125" s="33">
        <f t="shared" si="18"/>
        <v>23346.581750456498</v>
      </c>
      <c r="J125" s="33">
        <f t="shared" si="18"/>
        <v>22894.712426254118</v>
      </c>
      <c r="K125" s="10"/>
    </row>
    <row r="126" spans="1:11" x14ac:dyDescent="0.25">
      <c r="A126" s="11" t="s">
        <v>181</v>
      </c>
      <c r="B126" s="33">
        <f t="shared" ref="B126:J126" si="19">B89</f>
        <v>-74.395807571909216</v>
      </c>
      <c r="C126" s="33">
        <f t="shared" si="19"/>
        <v>-73.681100893244732</v>
      </c>
      <c r="D126" s="33">
        <f t="shared" si="19"/>
        <v>-51.347924768622015</v>
      </c>
      <c r="E126" s="33">
        <f t="shared" si="19"/>
        <v>-50.707950633239001</v>
      </c>
      <c r="F126" s="33">
        <f t="shared" si="19"/>
        <v>-50.32086704061885</v>
      </c>
      <c r="G126" s="33">
        <f t="shared" si="19"/>
        <v>-21.566085874550932</v>
      </c>
      <c r="H126" s="33">
        <f t="shared" si="19"/>
        <v>-71.267178438460789</v>
      </c>
      <c r="I126" s="33">
        <f t="shared" si="19"/>
        <v>-69.920871778110154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-1177.1398296990519</v>
      </c>
      <c r="C128" s="33">
        <f t="shared" si="21"/>
        <v>-1165.8312664148277</v>
      </c>
      <c r="D128" s="33">
        <f t="shared" si="21"/>
        <v>-812.46093550516287</v>
      </c>
      <c r="E128" s="33">
        <f t="shared" si="21"/>
        <v>-802.3348401064618</v>
      </c>
      <c r="F128" s="33">
        <f t="shared" si="21"/>
        <v>-796.21014667053453</v>
      </c>
      <c r="G128" s="33">
        <f t="shared" si="21"/>
        <v>-341.23292000165759</v>
      </c>
      <c r="H128" s="33">
        <f t="shared" si="21"/>
        <v>-1127.6365836756893</v>
      </c>
      <c r="I128" s="33">
        <f t="shared" si="21"/>
        <v>-1106.334426408883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-228.16588866994891</v>
      </c>
      <c r="C129" s="33">
        <f t="shared" si="22"/>
        <v>-224.41107557415992</v>
      </c>
      <c r="D129" s="33">
        <f t="shared" si="22"/>
        <v>-156.3907553786832</v>
      </c>
      <c r="E129" s="33">
        <f t="shared" si="22"/>
        <v>-155.94052914648256</v>
      </c>
      <c r="F129" s="33">
        <f t="shared" si="22"/>
        <v>-154.7501434278071</v>
      </c>
      <c r="G129" s="33">
        <f t="shared" si="22"/>
        <v>-65.683987730378576</v>
      </c>
      <c r="H129" s="33">
        <f t="shared" si="22"/>
        <v>-219.16566096018715</v>
      </c>
      <c r="I129" s="33">
        <f t="shared" si="22"/>
        <v>-215.02540740257459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-4.5630628415300549</v>
      </c>
      <c r="C130" s="33">
        <f t="shared" si="23"/>
        <v>-4.5192263459741069</v>
      </c>
      <c r="D130" s="33">
        <f t="shared" si="23"/>
        <v>-3.1494221939174114</v>
      </c>
      <c r="E130" s="33">
        <f t="shared" si="23"/>
        <v>-3.11016941486956</v>
      </c>
      <c r="F130" s="33">
        <f t="shared" si="23"/>
        <v>-3.0864276636110142</v>
      </c>
      <c r="G130" s="33">
        <f t="shared" si="23"/>
        <v>-1.3227547129761488</v>
      </c>
      <c r="H130" s="33">
        <f t="shared" si="23"/>
        <v>-4.3711685425137032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0</v>
      </c>
      <c r="C131" s="33">
        <f t="shared" si="24"/>
        <v>0</v>
      </c>
      <c r="D131" s="33">
        <f t="shared" si="24"/>
        <v>0</v>
      </c>
      <c r="E131" s="33">
        <f t="shared" si="24"/>
        <v>0</v>
      </c>
      <c r="F131" s="33">
        <f t="shared" si="24"/>
        <v>0</v>
      </c>
      <c r="G131" s="33">
        <f t="shared" si="24"/>
        <v>0</v>
      </c>
      <c r="H131" s="33">
        <f t="shared" si="24"/>
        <v>0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-5297.660501646279</v>
      </c>
      <c r="C132" s="33">
        <f t="shared" si="25"/>
        <v>-5246.7668630744565</v>
      </c>
      <c r="D132" s="33">
        <f t="shared" si="25"/>
        <v>-3656.4408905071923</v>
      </c>
      <c r="E132" s="33">
        <f t="shared" si="25"/>
        <v>-3610.8688910928872</v>
      </c>
      <c r="F132" s="33">
        <f t="shared" si="25"/>
        <v>-3583.305006428056</v>
      </c>
      <c r="G132" s="33">
        <f t="shared" si="25"/>
        <v>-1535.7021456120237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-13628.404855404649</v>
      </c>
      <c r="C133" s="33">
        <f t="shared" si="26"/>
        <v>-13432.764479445661</v>
      </c>
      <c r="D133" s="33">
        <f t="shared" si="26"/>
        <v>-9361.2143624801793</v>
      </c>
      <c r="E133" s="33">
        <f t="shared" si="26"/>
        <v>-9179.5847628641113</v>
      </c>
      <c r="F133" s="33">
        <f t="shared" si="26"/>
        <v>-9109.5115967353777</v>
      </c>
      <c r="G133" s="33">
        <f t="shared" si="26"/>
        <v>-3931.7022789340858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1642126.5781199718</v>
      </c>
      <c r="C141" s="17">
        <f t="shared" si="27"/>
        <v>1622700.6273254876</v>
      </c>
      <c r="D141" s="17">
        <f t="shared" si="27"/>
        <v>1130850.4992973593</v>
      </c>
      <c r="E141" s="17">
        <f t="shared" si="27"/>
        <v>1119388.6752953338</v>
      </c>
      <c r="F141" s="17">
        <f t="shared" si="27"/>
        <v>1110843.723575522</v>
      </c>
      <c r="G141" s="17">
        <f t="shared" si="27"/>
        <v>474956.27309224417</v>
      </c>
      <c r="H141" s="17">
        <f t="shared" si="27"/>
        <v>1591214.2178792746</v>
      </c>
      <c r="I141" s="17">
        <f t="shared" si="27"/>
        <v>1282315.5995527164</v>
      </c>
      <c r="J141" s="17">
        <f t="shared" si="27"/>
        <v>1256336.0340364748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&amp;L&amp;A&amp;C&amp;R&amp;P of &amp;N</oddHeader>
    <oddFooter>&amp;L&amp;Z&amp;F&amp;A&amp;R&amp;D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B193" activePane="bottomRight" state="frozen"/>
      <selection pane="topRight" activeCell="B1" sqref="B1"/>
      <selection pane="bottomLeft" activeCell="A2" sqref="A2"/>
      <selection pane="bottomRight" activeCell="B189" sqref="B189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WPD South Wales in April 15 (DCP179)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0.06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0.06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0.06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0.06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114712.98742192917</v>
      </c>
      <c r="I70" s="17">
        <f>Loads!$F$313*Input!$E$58*I$52*LAFs!I$248</f>
        <v>562729.73482026241</v>
      </c>
      <c r="J70" s="17">
        <f>Loads!$F$313*Input!$E$58*J$52*LAFs!J$248</f>
        <v>551838.19156567671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6604.8401584364019</v>
      </c>
      <c r="I71" s="17">
        <f>Loads!$F$314*Input!$E$58*I$53*LAFs!I$249</f>
        <v>6480.0682719847373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41251.776632437453</v>
      </c>
      <c r="D72" s="17">
        <f>Loads!$F$315*Input!$E$58*D$54*LAFs!D$250</f>
        <v>0</v>
      </c>
      <c r="E72" s="17">
        <f>Loads!$F$315*Input!$E$58*E$54*LAFs!E$250</f>
        <v>94632.727056281961</v>
      </c>
      <c r="F72" s="17">
        <f>Loads!$F$315*Input!$E$58*F$54*LAFs!F$250</f>
        <v>469551.69913422345</v>
      </c>
      <c r="G72" s="17">
        <f>Loads!$F$315*Input!$E$58*G$54*LAFs!G$250</f>
        <v>201236.44248609574</v>
      </c>
      <c r="H72" s="17">
        <f>Loads!$F$315*Input!$E$58*H$54*LAFs!H$250</f>
        <v>665004.93127968989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840388.1955544356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164143.19695355842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228068.67127025506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62012.861898553339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100858.26431866981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137.34851444583632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17.328500389293527</v>
      </c>
      <c r="D90" s="17">
        <f>Multi!$B$127/Input!$C$168*D$49*LAFs!D$245/(24*Input!$F$58)*1000</f>
        <v>0</v>
      </c>
      <c r="E90" s="17">
        <f>Multi!$B$127/Input!$C$168*E$49*LAFs!E$245/(24*Input!$F$58)*1000</f>
        <v>39.752063583735065</v>
      </c>
      <c r="F90" s="17">
        <f>Multi!$B$127/Input!$C$168*F$49*LAFs!F$245/(24*Input!$F$58)*1000</f>
        <v>197.24306358341829</v>
      </c>
      <c r="G90" s="17">
        <f>Multi!$B$127/Input!$C$168*G$49*LAFs!G$245/(24*Input!$F$58)*1000</f>
        <v>84.532741535750674</v>
      </c>
      <c r="H90" s="17">
        <f>Multi!$B$127/Input!$C$168*H$49*LAFs!H$245/(24*Input!$F$58)*1000</f>
        <v>279.34647065602832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0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840388.1955544356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164143.19695355842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228068.67127025506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62012.861898553339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100858.26431866981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137.34851444583632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17.328500389293527</v>
      </c>
      <c r="D107" s="33">
        <f t="shared" si="14"/>
        <v>0</v>
      </c>
      <c r="E107" s="33">
        <f t="shared" si="14"/>
        <v>39.752063583735065</v>
      </c>
      <c r="F107" s="33">
        <f t="shared" si="14"/>
        <v>197.24306358341829</v>
      </c>
      <c r="G107" s="33">
        <f t="shared" si="14"/>
        <v>84.532741535750674</v>
      </c>
      <c r="H107" s="33">
        <f t="shared" si="14"/>
        <v>279.34647065602832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0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114712.98742192917</v>
      </c>
      <c r="I110" s="33">
        <f t="shared" si="17"/>
        <v>562729.73482026241</v>
      </c>
      <c r="J110" s="33">
        <f t="shared" si="17"/>
        <v>551838.19156567671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6604.8401584364019</v>
      </c>
      <c r="I111" s="33">
        <f t="shared" si="18"/>
        <v>6480.0682719847373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41251.776632437453</v>
      </c>
      <c r="D112" s="33">
        <f t="shared" si="19"/>
        <v>0</v>
      </c>
      <c r="E112" s="33">
        <f t="shared" si="19"/>
        <v>94632.727056281961</v>
      </c>
      <c r="F112" s="33">
        <f t="shared" si="19"/>
        <v>469551.69913422345</v>
      </c>
      <c r="G112" s="33">
        <f t="shared" si="19"/>
        <v>201236.44248609574</v>
      </c>
      <c r="H112" s="33">
        <f t="shared" si="19"/>
        <v>665004.93127968989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41269.105132826749</v>
      </c>
      <c r="D125" s="17">
        <f t="shared" si="20"/>
        <v>0</v>
      </c>
      <c r="E125" s="17">
        <f t="shared" si="20"/>
        <v>94672.479119865689</v>
      </c>
      <c r="F125" s="17">
        <f t="shared" si="20"/>
        <v>469748.9421978069</v>
      </c>
      <c r="G125" s="17">
        <f t="shared" si="20"/>
        <v>201320.97522763148</v>
      </c>
      <c r="H125" s="17">
        <f t="shared" si="20"/>
        <v>786602.10533071146</v>
      </c>
      <c r="I125" s="17">
        <f t="shared" si="20"/>
        <v>569347.15160669293</v>
      </c>
      <c r="J125" s="17">
        <f t="shared" si="20"/>
        <v>1947309.3815611489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720712.84929314244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45135.51571850101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98.688806249224029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143827.17232264145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48587.059378856669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63.60682950505889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80725.537564204758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111.26836933816513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9.2728018488137209</v>
      </c>
      <c r="D142" s="6">
        <f>SMD!D$115*D49</f>
        <v>0</v>
      </c>
      <c r="E142" s="6">
        <f>SMD!E$115*E49</f>
        <v>21.732553616161599</v>
      </c>
      <c r="F142" s="6">
        <f>SMD!F$115*F49</f>
        <v>107.83328130156519</v>
      </c>
      <c r="G142" s="6">
        <f>SMD!G$115*G49</f>
        <v>45.235037330888076</v>
      </c>
      <c r="H142" s="6">
        <f>SMD!H$115*H49</f>
        <v>152.71942142650474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0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39983.857959655485</v>
      </c>
      <c r="I145" s="6">
        <f>SMD!I$118*I52</f>
        <v>196142.61900415577</v>
      </c>
      <c r="J145" s="6">
        <f>SMD!J$118*J52</f>
        <v>192346.31024923665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2510.9053743522418</v>
      </c>
      <c r="I146" s="6">
        <f>SMD!I$119*I53</f>
        <v>2463.4719175623172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17509.594035454826</v>
      </c>
      <c r="D147" s="6">
        <f>SMD!D$120*D54</f>
        <v>0</v>
      </c>
      <c r="E147" s="6">
        <f>SMD!E$120*E54</f>
        <v>40422.76618602308</v>
      </c>
      <c r="F147" s="6">
        <f>SMD!F$120*F54</f>
        <v>200570.97725889314</v>
      </c>
      <c r="G147" s="6">
        <f>SMD!G$120*G54</f>
        <v>85416.161453274413</v>
      </c>
      <c r="H147" s="6">
        <f>SMD!H$120*H54</f>
        <v>284059.64496493712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17518.866837303638</v>
      </c>
      <c r="D160" s="17">
        <f t="shared" si="21"/>
        <v>0</v>
      </c>
      <c r="E160" s="17">
        <f t="shared" si="21"/>
        <v>40444.498739639239</v>
      </c>
      <c r="F160" s="17">
        <f t="shared" si="21"/>
        <v>200678.81054019471</v>
      </c>
      <c r="G160" s="17">
        <f t="shared" si="21"/>
        <v>85461.396490605301</v>
      </c>
      <c r="H160" s="17">
        <f t="shared" si="21"/>
        <v>326707.12772037135</v>
      </c>
      <c r="I160" s="17">
        <f t="shared" si="21"/>
        <v>198717.35929105623</v>
      </c>
      <c r="J160" s="17">
        <f t="shared" si="21"/>
        <v>1231496.7401623372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0.58125419098101117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6.3829787234042534E-2</v>
      </c>
      <c r="C190" s="10"/>
    </row>
    <row r="191" spans="1:11" x14ac:dyDescent="0.25">
      <c r="A191" s="11" t="s">
        <v>140</v>
      </c>
      <c r="B191" s="29">
        <f>SUMPRODUCT(DRM!D$48:D$55,$C$174:$C$181)</f>
        <v>0.12021276595744657</v>
      </c>
      <c r="C191" s="10"/>
    </row>
    <row r="192" spans="1:11" x14ac:dyDescent="0.25">
      <c r="A192" s="11" t="s">
        <v>141</v>
      </c>
      <c r="B192" s="29">
        <f>SUMPRODUCT(DRM!D$48:D$55,$D$174:$D$181)</f>
        <v>0.12021276595744657</v>
      </c>
      <c r="C192" s="10"/>
    </row>
    <row r="193" spans="1:11" x14ac:dyDescent="0.25">
      <c r="A193" s="11" t="s">
        <v>142</v>
      </c>
      <c r="B193" s="29">
        <f>SUMPRODUCT(DRM!D$48:D$55,$E$174:$E$181)</f>
        <v>0.23111382978723372</v>
      </c>
      <c r="C193" s="10"/>
    </row>
    <row r="194" spans="1:11" x14ac:dyDescent="0.25">
      <c r="A194" s="11" t="s">
        <v>143</v>
      </c>
      <c r="B194" s="29">
        <f>SUMPRODUCT(DRM!D$48:D$55,$F$174:$F$181)</f>
        <v>0.23111382978723372</v>
      </c>
      <c r="C194" s="10"/>
    </row>
    <row r="195" spans="1:11" x14ac:dyDescent="0.25">
      <c r="A195" s="11" t="s">
        <v>148</v>
      </c>
      <c r="B195" s="29">
        <f>SUMPRODUCT(DRM!D$48:D$55,$G$174:$G$181)</f>
        <v>0.12021276595744657</v>
      </c>
      <c r="C195" s="10"/>
    </row>
    <row r="196" spans="1:11" x14ac:dyDescent="0.25">
      <c r="A196" s="11" t="s">
        <v>144</v>
      </c>
      <c r="B196" s="29">
        <f>SUMPRODUCT(DRM!D$48:D$55,$H$174:$H$181)</f>
        <v>0.68662594680851052</v>
      </c>
      <c r="C196" s="10"/>
    </row>
    <row r="197" spans="1:11" x14ac:dyDescent="0.25">
      <c r="A197" s="11" t="s">
        <v>145</v>
      </c>
      <c r="B197" s="29">
        <f>SUMPRODUCT(DRM!D$48:D$55,$I$174:$I$181)</f>
        <v>0.68662594680851052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6.3829787234042534E-2</v>
      </c>
      <c r="C207" s="31">
        <f>$B$191</f>
        <v>0.12021276595744657</v>
      </c>
      <c r="D207" s="31">
        <f>$B$192</f>
        <v>0.12021276595744657</v>
      </c>
      <c r="E207" s="31">
        <f>$B$193</f>
        <v>0.23111382978723372</v>
      </c>
      <c r="F207" s="31">
        <f>$B$194</f>
        <v>0.23111382978723372</v>
      </c>
      <c r="G207" s="31">
        <f>$B$195</f>
        <v>0.12021276595744657</v>
      </c>
      <c r="H207" s="31">
        <f>$B$196</f>
        <v>0.68662594680851052</v>
      </c>
      <c r="I207" s="31">
        <f>$B$197</f>
        <v>0.68662594680851052</v>
      </c>
      <c r="J207" s="31">
        <f>$B169</f>
        <v>0.58125419098101117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1642126.5781199718</v>
      </c>
      <c r="C218" s="17">
        <f>SMD!C141-C160+C125/(1+C207)</f>
        <v>1642022.1772259399</v>
      </c>
      <c r="D218" s="17">
        <f>SMD!D141-D160+D125/(1+D207)</f>
        <v>1130850.4992973593</v>
      </c>
      <c r="E218" s="17">
        <f>SMD!E141-E160+E125/(1+E207)</f>
        <v>1155844.0349028527</v>
      </c>
      <c r="F218" s="17">
        <f>SMD!F141-F160+F125/(1+F207)</f>
        <v>1291729.0956738985</v>
      </c>
      <c r="G218" s="17">
        <f>SMD!G141-G160+G125/(1+G207)</f>
        <v>569211.60662440583</v>
      </c>
      <c r="H218" s="17">
        <f>SMD!H141-H160+H125/(1+H207)</f>
        <v>1730883.2340923855</v>
      </c>
      <c r="I218" s="17">
        <f>SMD!I141-I160+I125/(1+I207)</f>
        <v>1421163.9896111414</v>
      </c>
      <c r="J218" s="17">
        <f>SMD!J141-J160+J125/(1+J207)</f>
        <v>1256336.0340364748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&amp;L&amp;A&amp;C&amp;R&amp;P of &amp;N</oddHeader>
    <oddFooter>&amp;L&amp;Z&amp;F&amp;A&amp;R&amp;D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2014-11-19T15:45:58+00:00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2014-11-19T00:00:00+00:00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pre-release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2" ma:contentTypeDescription="Create a new document." ma:contentTypeScope="" ma:versionID="2bd73b99a261c4fe1bbf43baf143f4b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6D246-2408-4FAA-A3F5-2EA04800A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5DF0D-49C2-4732-8105-8B5AE335B0D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6EF0DD-8939-4EA8-BD89-A85D8048609F}">
  <ds:schemaRefs>
    <ds:schemaRef ds:uri="http://schemas.microsoft.com/office/2006/documentManagement/types"/>
    <ds:schemaRef ds:uri="http://schemas.microsoft.com/office/infopath/2007/PartnerControls"/>
    <ds:schemaRef ds:uri="c7312139-f4c2-453d-a4c8-c631b6303d87"/>
    <ds:schemaRef ds:uri="http://purl.org/dc/terms/"/>
    <ds:schemaRef ds:uri="http://schemas.microsoft.com/office/2006/metadata/properties"/>
    <ds:schemaRef ds:uri="http://purl.org/dc/dcmitype/"/>
    <ds:schemaRef ds:uri="830862f3-40c2-43d5-9778-1909aaa95bc7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90C58F0-F6CC-4E39-B731-DCC80B124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AMD!Print_Area</vt:lpstr>
      <vt:lpstr>Input!Print_Area</vt:lpstr>
      <vt:lpstr>LAFs!Print_Area</vt:lpstr>
      <vt:lpstr>Multi!Print_Area</vt:lpstr>
      <vt:lpstr>Otex!Print_Area</vt:lpstr>
      <vt:lpstr>SMD!Print_Area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Model_1 April 2015 Pre-Release</dc:title>
  <dc:creator/>
  <cp:lastModifiedBy>Wornell, Dave I.</cp:lastModifiedBy>
  <cp:lastPrinted>2014-12-05T12:45:31Z</cp:lastPrinted>
  <dcterms:created xsi:type="dcterms:W3CDTF">2014-04-25T12:02:24Z</dcterms:created>
  <dcterms:modified xsi:type="dcterms:W3CDTF">2015-01-06T11:24:08Z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