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  <externalReference r:id="rId6"/>
  </externalReferences>
  <definedNames>
    <definedName name="_xlnm.Print_Area" localSheetId="1">'Detailed Breakdown'!$B$2:$AV$49</definedName>
  </definedNames>
  <calcPr calcId="145621"/>
</workbook>
</file>

<file path=xl/calcChain.xml><?xml version="1.0" encoding="utf-8"?>
<calcChain xmlns="http://schemas.openxmlformats.org/spreadsheetml/2006/main">
  <c r="N24" i="3" l="1"/>
  <c r="M7" i="3"/>
  <c r="O7" i="3" s="1"/>
  <c r="N7" i="3"/>
  <c r="P7" i="3"/>
  <c r="M8" i="3"/>
  <c r="O8" i="3" s="1"/>
  <c r="N8" i="3"/>
  <c r="P8" i="3"/>
  <c r="M9" i="3"/>
  <c r="O9" i="3" s="1"/>
  <c r="N9" i="3"/>
  <c r="P9" i="3"/>
  <c r="M10" i="3"/>
  <c r="O10" i="3" s="1"/>
  <c r="N10" i="3"/>
  <c r="P10" i="3"/>
  <c r="M11" i="3"/>
  <c r="O11" i="3" s="1"/>
  <c r="N11" i="3"/>
  <c r="P11" i="3"/>
  <c r="M12" i="3"/>
  <c r="O12" i="3" s="1"/>
  <c r="N12" i="3"/>
  <c r="P12" i="3"/>
  <c r="M13" i="3"/>
  <c r="O13" i="3" s="1"/>
  <c r="N13" i="3"/>
  <c r="P13" i="3"/>
  <c r="M14" i="3"/>
  <c r="O14" i="3" s="1"/>
  <c r="N14" i="3"/>
  <c r="P14" i="3"/>
  <c r="M15" i="3"/>
  <c r="O15" i="3" s="1"/>
  <c r="N15" i="3"/>
  <c r="P15" i="3"/>
  <c r="M16" i="3"/>
  <c r="O16" i="3" s="1"/>
  <c r="N16" i="3"/>
  <c r="P16" i="3"/>
  <c r="M17" i="3"/>
  <c r="O17" i="3" s="1"/>
  <c r="N17" i="3"/>
  <c r="P17" i="3"/>
  <c r="M19" i="3"/>
  <c r="O19" i="3" s="1"/>
  <c r="N19" i="3"/>
  <c r="P19" i="3"/>
  <c r="M20" i="3"/>
  <c r="O20" i="3" s="1"/>
  <c r="N20" i="3"/>
  <c r="P20" i="3"/>
  <c r="M21" i="3"/>
  <c r="O21" i="3" s="1"/>
  <c r="N21" i="3"/>
  <c r="P21" i="3"/>
  <c r="M22" i="3"/>
  <c r="O22" i="3" s="1"/>
  <c r="N22" i="3"/>
  <c r="P22" i="3"/>
  <c r="M23" i="3"/>
  <c r="O23" i="3" s="1"/>
  <c r="N23" i="3"/>
  <c r="P23" i="3"/>
  <c r="M24" i="3"/>
  <c r="P24" i="3"/>
  <c r="M26" i="3"/>
  <c r="O26" i="3" s="1"/>
  <c r="N26" i="3"/>
  <c r="P26" i="3"/>
  <c r="M27" i="3"/>
  <c r="O27" i="3" s="1"/>
  <c r="N27" i="3"/>
  <c r="P27" i="3"/>
  <c r="M28" i="3"/>
  <c r="O28" i="3" s="1"/>
  <c r="N28" i="3"/>
  <c r="P28" i="3"/>
  <c r="M29" i="3"/>
  <c r="O29" i="3" s="1"/>
  <c r="N29" i="3"/>
  <c r="P29" i="3"/>
  <c r="M30" i="3"/>
  <c r="O30" i="3" s="1"/>
  <c r="N30" i="3"/>
  <c r="P30" i="3"/>
  <c r="M31" i="3"/>
  <c r="O31" i="3" s="1"/>
  <c r="N31" i="3"/>
  <c r="P31" i="3"/>
  <c r="P6" i="3"/>
  <c r="M6" i="3"/>
  <c r="N6" i="3"/>
  <c r="J6" i="3"/>
  <c r="J31" i="3"/>
  <c r="I31" i="3"/>
  <c r="K31" i="3" s="1"/>
  <c r="H31" i="3"/>
  <c r="G31" i="3"/>
  <c r="F31" i="3"/>
  <c r="E31" i="3"/>
  <c r="J30" i="3"/>
  <c r="I30" i="3"/>
  <c r="K30" i="3" s="1"/>
  <c r="H30" i="3"/>
  <c r="G30" i="3"/>
  <c r="F30" i="3"/>
  <c r="E30" i="3"/>
  <c r="J29" i="3"/>
  <c r="I29" i="3"/>
  <c r="K29" i="3" s="1"/>
  <c r="H29" i="3"/>
  <c r="G29" i="3"/>
  <c r="F29" i="3"/>
  <c r="E29" i="3"/>
  <c r="K28" i="3"/>
  <c r="J28" i="3"/>
  <c r="I28" i="3"/>
  <c r="H28" i="3"/>
  <c r="G28" i="3"/>
  <c r="F28" i="3"/>
  <c r="E28" i="3"/>
  <c r="J27" i="3"/>
  <c r="I27" i="3"/>
  <c r="K27" i="3" s="1"/>
  <c r="H27" i="3"/>
  <c r="G27" i="3"/>
  <c r="F27" i="3"/>
  <c r="E27" i="3"/>
  <c r="J26" i="3"/>
  <c r="I26" i="3"/>
  <c r="K26" i="3" s="1"/>
  <c r="H26" i="3"/>
  <c r="G26" i="3"/>
  <c r="F26" i="3"/>
  <c r="E26" i="3"/>
  <c r="J25" i="3"/>
  <c r="I25" i="3"/>
  <c r="K25" i="3" s="1"/>
  <c r="H25" i="3"/>
  <c r="G25" i="3"/>
  <c r="F25" i="3"/>
  <c r="E25" i="3"/>
  <c r="J24" i="3"/>
  <c r="I24" i="3"/>
  <c r="K24" i="3" s="1"/>
  <c r="H24" i="3"/>
  <c r="G24" i="3"/>
  <c r="F24" i="3"/>
  <c r="E24" i="3"/>
  <c r="J23" i="3"/>
  <c r="I23" i="3"/>
  <c r="K23" i="3" s="1"/>
  <c r="H23" i="3"/>
  <c r="G23" i="3"/>
  <c r="F23" i="3"/>
  <c r="E23" i="3"/>
  <c r="J22" i="3"/>
  <c r="I22" i="3"/>
  <c r="K22" i="3" s="1"/>
  <c r="H22" i="3"/>
  <c r="G22" i="3"/>
  <c r="F22" i="3"/>
  <c r="E22" i="3"/>
  <c r="K21" i="3"/>
  <c r="J21" i="3"/>
  <c r="I21" i="3"/>
  <c r="H21" i="3"/>
  <c r="G21" i="3"/>
  <c r="F21" i="3"/>
  <c r="E21" i="3"/>
  <c r="K20" i="3"/>
  <c r="J20" i="3"/>
  <c r="I20" i="3"/>
  <c r="H20" i="3"/>
  <c r="G20" i="3"/>
  <c r="F20" i="3"/>
  <c r="E20" i="3"/>
  <c r="J19" i="3"/>
  <c r="I19" i="3"/>
  <c r="K19" i="3" s="1"/>
  <c r="H19" i="3"/>
  <c r="G19" i="3"/>
  <c r="F19" i="3"/>
  <c r="E19" i="3"/>
  <c r="K17" i="3"/>
  <c r="J17" i="3"/>
  <c r="I17" i="3"/>
  <c r="H17" i="3"/>
  <c r="G17" i="3"/>
  <c r="F17" i="3"/>
  <c r="E17" i="3"/>
  <c r="K16" i="3"/>
  <c r="J16" i="3"/>
  <c r="I16" i="3"/>
  <c r="H16" i="3"/>
  <c r="G16" i="3"/>
  <c r="F16" i="3"/>
  <c r="E16" i="3"/>
  <c r="J15" i="3"/>
  <c r="I15" i="3"/>
  <c r="K15" i="3" s="1"/>
  <c r="H15" i="3"/>
  <c r="G15" i="3"/>
  <c r="F15" i="3"/>
  <c r="E15" i="3"/>
  <c r="J14" i="3"/>
  <c r="I14" i="3"/>
  <c r="K14" i="3" s="1"/>
  <c r="H14" i="3"/>
  <c r="G14" i="3"/>
  <c r="F14" i="3"/>
  <c r="E14" i="3"/>
  <c r="K13" i="3"/>
  <c r="J13" i="3"/>
  <c r="I13" i="3"/>
  <c r="H13" i="3"/>
  <c r="G13" i="3"/>
  <c r="F13" i="3"/>
  <c r="E13" i="3"/>
  <c r="K12" i="3"/>
  <c r="J12" i="3"/>
  <c r="I12" i="3"/>
  <c r="H12" i="3"/>
  <c r="G12" i="3"/>
  <c r="F12" i="3"/>
  <c r="E12" i="3"/>
  <c r="J11" i="3"/>
  <c r="I11" i="3"/>
  <c r="K11" i="3" s="1"/>
  <c r="H11" i="3"/>
  <c r="G11" i="3"/>
  <c r="F11" i="3"/>
  <c r="E11" i="3"/>
  <c r="J10" i="3"/>
  <c r="I10" i="3"/>
  <c r="K10" i="3" s="1"/>
  <c r="H10" i="3"/>
  <c r="G10" i="3"/>
  <c r="F10" i="3"/>
  <c r="E10" i="3"/>
  <c r="K9" i="3"/>
  <c r="J9" i="3"/>
  <c r="I9" i="3"/>
  <c r="H9" i="3"/>
  <c r="G9" i="3"/>
  <c r="F9" i="3"/>
  <c r="E9" i="3"/>
  <c r="K8" i="3"/>
  <c r="J8" i="3"/>
  <c r="I8" i="3"/>
  <c r="H8" i="3"/>
  <c r="G8" i="3"/>
  <c r="F8" i="3"/>
  <c r="E8" i="3"/>
  <c r="J7" i="3"/>
  <c r="I7" i="3"/>
  <c r="K7" i="3" s="1"/>
  <c r="H7" i="3"/>
  <c r="G7" i="3"/>
  <c r="F7" i="3"/>
  <c r="E7" i="3"/>
  <c r="I6" i="3"/>
  <c r="H6" i="3"/>
  <c r="G6" i="3"/>
  <c r="F6" i="3"/>
  <c r="E6" i="3"/>
  <c r="O24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U66" i="2" s="1"/>
  <c r="AQ66" i="2"/>
  <c r="AV66" i="2" s="1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Y66" i="2" l="1"/>
  <c r="AW66" i="2"/>
  <c r="AZ66" i="2"/>
  <c r="AX66" i="2" s="1"/>
  <c r="D55" i="2" l="1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D31" i="3" l="1"/>
  <c r="D30" i="3"/>
  <c r="D29" i="3"/>
  <c r="D28" i="3"/>
  <c r="D27" i="3"/>
  <c r="D26" i="3"/>
  <c r="D25" i="3"/>
  <c r="D24" i="3"/>
  <c r="D23" i="3"/>
  <c r="D22" i="3"/>
  <c r="D21" i="3"/>
  <c r="D20" i="3"/>
  <c r="D19" i="3"/>
  <c r="D17" i="3"/>
  <c r="D16" i="3"/>
  <c r="D15" i="3"/>
  <c r="D14" i="3"/>
  <c r="D13" i="3"/>
  <c r="D12" i="3"/>
  <c r="D11" i="3"/>
  <c r="D10" i="3"/>
  <c r="D9" i="3"/>
  <c r="D8" i="3"/>
  <c r="D7" i="3"/>
  <c r="D6" i="3"/>
  <c r="AQ71" i="2" l="1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D51" i="2"/>
  <c r="J51" i="2" l="1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Q68" i="2" l="1"/>
  <c r="AV68" i="2" s="1"/>
  <c r="AZ68" i="2" s="1"/>
  <c r="AX68" i="2" s="1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AV55" i="2" l="1"/>
  <c r="AZ55" i="2" s="1"/>
  <c r="AX55" i="2" s="1"/>
  <c r="AU55" i="2"/>
  <c r="AY55" i="2" s="1"/>
  <c r="AW55" i="2" s="1"/>
  <c r="AU71" i="2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AU69" i="2"/>
  <c r="AY69" i="2" s="1"/>
  <c r="AW69" i="2" s="1"/>
  <c r="Q21" i="3" s="1"/>
  <c r="AV54" i="2"/>
  <c r="AY71" i="2"/>
  <c r="AW71" i="2" s="1"/>
  <c r="AY56" i="2"/>
  <c r="AW56" i="2" s="1"/>
  <c r="Q9" i="3" l="1"/>
  <c r="Q13" i="3"/>
  <c r="Q12" i="3"/>
  <c r="Q15" i="3"/>
  <c r="Q11" i="3"/>
  <c r="AX62" i="2"/>
  <c r="Q14" i="3" s="1"/>
  <c r="Q10" i="3"/>
  <c r="AX71" i="2"/>
  <c r="Q23" i="3" s="1"/>
  <c r="Q8" i="3"/>
  <c r="Q20" i="3"/>
  <c r="Q17" i="3"/>
  <c r="AX64" i="2"/>
  <c r="Q16" i="3" s="1"/>
  <c r="Q7" i="3"/>
  <c r="Q19" i="3"/>
  <c r="AZ54" i="2"/>
  <c r="AX54" i="2" s="1"/>
  <c r="Q6" i="3" s="1"/>
  <c r="O6" i="3" l="1"/>
  <c r="K6" i="3" l="1"/>
</calcChain>
</file>

<file path=xl/sharedStrings.xml><?xml version="1.0" encoding="utf-8"?>
<sst xmlns="http://schemas.openxmlformats.org/spreadsheetml/2006/main" count="295" uniqueCount="96">
  <si>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</si>
  <si>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</si>
  <si>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</si>
  <si>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</si>
  <si>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</si>
  <si>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</si>
  <si>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</si>
  <si>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</si>
  <si>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</si>
  <si>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</si>
  <si>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</si>
  <si>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</si>
  <si>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</si>
  <si>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</si>
  <si>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</si>
  <si>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</si>
  <si>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</si>
  <si>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</si>
  <si>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</si>
  <si>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</si>
  <si>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</si>
  <si>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</si>
  <si>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</si>
  <si>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</si>
  <si>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</si>
  <si>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</si>
  <si>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</si>
  <si>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</si>
  <si>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</si>
  <si>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</si>
  <si>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</si>
  <si>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</si>
  <si>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</si>
  <si>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</si>
  <si>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</si>
  <si>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</si>
  <si>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</si>
  <si>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</si>
  <si>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</si>
  <si>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</si>
  <si>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</si>
  <si>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</si>
  <si>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</si>
  <si>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</si>
  <si>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</si>
  <si>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</si>
  <si>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</si>
  <si>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</si>
  <si>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</si>
  <si>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</si>
  <si>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</si>
  <si>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</si>
  <si>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</si>
  <si>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</si>
  <si>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</si>
  <si>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</si>
  <si>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</si>
  <si>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</si>
  <si>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</si>
  <si>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</si>
  <si>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</si>
  <si>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</si>
  <si>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</si>
  <si>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</si>
  <si>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</si>
  <si>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</si>
  <si>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</si>
  <si>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</si>
  <si>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</si>
  <si>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</si>
  <si>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</si>
  <si>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</si>
  <si>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</si>
  <si>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</si>
  <si>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</si>
  <si>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</si>
  <si>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</si>
  <si>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</si>
  <si>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</si>
  <si>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</si>
  <si>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</si>
  <si>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</si>
  <si>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</si>
  <si>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</si>
  <si>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</si>
  <si>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</si>
  <si>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DNO : South West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</si>
  <si>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</si>
  <si>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</si>
  <si>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</si>
  <si>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</si>
  <si>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</si>
  <si>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</si>
  <si>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</si>
  <si>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</si>
  <si>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>LV Generation NHH or Aggregate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</si>
</sst>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West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4/TME%20Volatility%20V2%20131213/South%20West/South%20West%20Apr13%20CDCM%20DCP130%20Indicitives%20volatility%20mode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5/CDCM%20Models/Pre%20release%20CDCM%20downloaded%2002122014/CDCM%20Model_1%20April%202015%20Pre-Release%20-%20South%20W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4/TME%20Volatility%20V2%20131213/South%20West/CDCM_Model_SWEB_102_1_April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3.3450000000000002</v>
          </cell>
          <cell r="E15">
            <v>0</v>
          </cell>
          <cell r="F15">
            <v>0</v>
          </cell>
          <cell r="G15">
            <v>4.2300000000000004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4.0469999999999997</v>
          </cell>
          <cell r="E16">
            <v>0.25600000000000001</v>
          </cell>
          <cell r="F16">
            <v>0</v>
          </cell>
          <cell r="G16">
            <v>4.2300000000000004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0.23499999999999999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2.5409999999999999</v>
          </cell>
          <cell r="E18">
            <v>0</v>
          </cell>
          <cell r="F18">
            <v>0</v>
          </cell>
          <cell r="G18">
            <v>6.59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2.8719999999999999</v>
          </cell>
          <cell r="E19">
            <v>0.23499999999999999</v>
          </cell>
          <cell r="F19">
            <v>0</v>
          </cell>
          <cell r="G19">
            <v>6.59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0.22700000000000001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2.5739999999999998</v>
          </cell>
          <cell r="E21">
            <v>0.22600000000000001</v>
          </cell>
          <cell r="F21">
            <v>0</v>
          </cell>
          <cell r="G21">
            <v>35.44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2.4449999999999998</v>
          </cell>
          <cell r="E22">
            <v>0.20300000000000001</v>
          </cell>
          <cell r="F22">
            <v>0</v>
          </cell>
          <cell r="G22">
            <v>22.1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2.6080000000000001</v>
          </cell>
          <cell r="E23">
            <v>0.13200000000000001</v>
          </cell>
          <cell r="F23">
            <v>0</v>
          </cell>
          <cell r="G23">
            <v>159.6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#VALUE!</v>
          </cell>
          <cell r="D24">
            <v>24.408000000000001</v>
          </cell>
          <cell r="E24">
            <v>0.28699999999999998</v>
          </cell>
          <cell r="F24">
            <v>0.161</v>
          </cell>
          <cell r="G24">
            <v>9.0500000000000007</v>
          </cell>
          <cell r="H24">
            <v>2.6</v>
          </cell>
          <cell r="I24">
            <v>0.38200000000000001</v>
          </cell>
        </row>
        <row r="25">
          <cell r="A25" t="str">
            <v>LV Sub HH Metered</v>
          </cell>
          <cell r="B25" t="str">
            <v>#VALUE!</v>
          </cell>
          <cell r="D25">
            <v>22.431000000000001</v>
          </cell>
          <cell r="E25">
            <v>0.17</v>
          </cell>
          <cell r="F25">
            <v>0.115</v>
          </cell>
          <cell r="G25">
            <v>6.54</v>
          </cell>
          <cell r="H25">
            <v>2.87</v>
          </cell>
          <cell r="I25">
            <v>0.318</v>
          </cell>
        </row>
        <row r="26">
          <cell r="A26" t="str">
            <v>HV HH Metered</v>
          </cell>
          <cell r="B26" t="str">
            <v>#VALUE!</v>
          </cell>
          <cell r="D26">
            <v>18.907</v>
          </cell>
          <cell r="E26">
            <v>7.1999999999999995E-2</v>
          </cell>
          <cell r="F26">
            <v>7.0999999999999994E-2</v>
          </cell>
          <cell r="G26">
            <v>72.95</v>
          </cell>
          <cell r="H26">
            <v>2.2200000000000002</v>
          </cell>
          <cell r="I26">
            <v>0.25</v>
          </cell>
        </row>
        <row r="27">
          <cell r="A27" t="str">
            <v>HV Sub HH Metered</v>
          </cell>
          <cell r="B27" t="str">
            <v>#VALUE!</v>
          </cell>
          <cell r="D27">
            <v>17.167000000000002</v>
          </cell>
          <cell r="E27">
            <v>3.4000000000000002E-2</v>
          </cell>
          <cell r="F27">
            <v>5.2999999999999999E-2</v>
          </cell>
          <cell r="G27">
            <v>72.95</v>
          </cell>
          <cell r="H27">
            <v>1.55</v>
          </cell>
          <cell r="I27">
            <v>0.186</v>
          </cell>
        </row>
        <row r="28">
          <cell r="A28" t="str">
            <v>NHH UMS category A</v>
          </cell>
          <cell r="B28" t="str">
            <v>#VALUE!</v>
          </cell>
          <cell r="C28">
            <v>8</v>
          </cell>
          <cell r="D28">
            <v>2.3889999999999998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#VALUE!</v>
          </cell>
          <cell r="C29">
            <v>1</v>
          </cell>
          <cell r="D29">
            <v>3.5659999999999998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#VALUE!</v>
          </cell>
          <cell r="C30">
            <v>1</v>
          </cell>
          <cell r="D30">
            <v>6.03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#VALUE!</v>
          </cell>
          <cell r="C31">
            <v>1</v>
          </cell>
          <cell r="D31">
            <v>1.5509999999999999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#VALUE!</v>
          </cell>
          <cell r="D32">
            <v>78.921999999999997</v>
          </cell>
          <cell r="E32">
            <v>1.1779999999999999</v>
          </cell>
          <cell r="F32">
            <v>0.90400000000000003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#VALUE!</v>
          </cell>
          <cell r="C33">
            <v>8</v>
          </cell>
          <cell r="D33">
            <v>-0.64900000000000002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#VALUE!</v>
          </cell>
          <cell r="C34">
            <v>8</v>
          </cell>
          <cell r="D34">
            <v>-0.59799999999999998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#VALUE!</v>
          </cell>
          <cell r="D35">
            <v>-0.64900000000000002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0.14699999999999999</v>
          </cell>
        </row>
        <row r="36">
          <cell r="A36" t="str">
            <v>LV Generation Non-Intermittent</v>
          </cell>
          <cell r="B36" t="str">
            <v>#VALUE!</v>
          </cell>
          <cell r="D36">
            <v>-7.4779999999999998</v>
          </cell>
          <cell r="E36">
            <v>-0.29899999999999999</v>
          </cell>
          <cell r="F36">
            <v>-0.157</v>
          </cell>
          <cell r="G36">
            <v>0</v>
          </cell>
          <cell r="H36">
            <v>0</v>
          </cell>
          <cell r="I36">
            <v>0.14699999999999999</v>
          </cell>
        </row>
        <row r="37">
          <cell r="A37" t="str">
            <v>LV Sub Generation Intermittent</v>
          </cell>
          <cell r="B37" t="str">
            <v>#VALUE!</v>
          </cell>
          <cell r="D37">
            <v>-0.59799999999999998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0.126</v>
          </cell>
        </row>
        <row r="38">
          <cell r="A38" t="str">
            <v>LV Sub Generation Non-Intermittent</v>
          </cell>
          <cell r="B38" t="str">
            <v>#VALUE!</v>
          </cell>
          <cell r="D38">
            <v>-7.008</v>
          </cell>
          <cell r="E38">
            <v>-0.26200000000000001</v>
          </cell>
          <cell r="F38">
            <v>-0.14199999999999999</v>
          </cell>
          <cell r="G38">
            <v>0</v>
          </cell>
          <cell r="H38">
            <v>0</v>
          </cell>
          <cell r="I38">
            <v>0.126</v>
          </cell>
        </row>
        <row r="39">
          <cell r="A39" t="str">
            <v>HV Generation Intermittent</v>
          </cell>
          <cell r="B39" t="str">
            <v>#VALUE!</v>
          </cell>
          <cell r="D39">
            <v>-0.36799999999999999</v>
          </cell>
          <cell r="E39">
            <v>0</v>
          </cell>
          <cell r="F39">
            <v>0</v>
          </cell>
          <cell r="G39">
            <v>31.35</v>
          </cell>
          <cell r="H39">
            <v>0</v>
          </cell>
          <cell r="I39">
            <v>9.1999999999999998E-2</v>
          </cell>
        </row>
        <row r="40">
          <cell r="A40" t="str">
            <v>HV Generation Non-Intermittent</v>
          </cell>
          <cell r="B40" t="str">
            <v>#VALUE!</v>
          </cell>
          <cell r="D40">
            <v>-4.8339999999999996</v>
          </cell>
          <cell r="E40">
            <v>-9.6000000000000002E-2</v>
          </cell>
          <cell r="F40">
            <v>-7.6999999999999999E-2</v>
          </cell>
          <cell r="G40">
            <v>31.35</v>
          </cell>
          <cell r="H40">
            <v>0</v>
          </cell>
          <cell r="I40">
            <v>9.1999999999999998E-2</v>
          </cell>
        </row>
        <row r="41">
          <cell r="A41" t="str">
            <v>HV Sub Generation Intermittent</v>
          </cell>
          <cell r="B41" t="str">
            <v>#VALUE!</v>
          </cell>
          <cell r="D41">
            <v>-0.33600000000000002</v>
          </cell>
          <cell r="E41">
            <v>0</v>
          </cell>
          <cell r="F41">
            <v>0</v>
          </cell>
          <cell r="G41">
            <v>31.35</v>
          </cell>
          <cell r="H41">
            <v>0</v>
          </cell>
          <cell r="I41">
            <v>6.6000000000000003E-2</v>
          </cell>
        </row>
        <row r="42">
          <cell r="A42" t="str">
            <v>HV Sub Generation Non-Intermittent</v>
          </cell>
          <cell r="B42" t="str">
            <v>#VALUE!</v>
          </cell>
          <cell r="D42">
            <v>-4.5129999999999999</v>
          </cell>
          <cell r="E42">
            <v>-7.4999999999999997E-2</v>
          </cell>
          <cell r="F42">
            <v>-6.9000000000000006E-2</v>
          </cell>
          <cell r="G42">
            <v>31.35</v>
          </cell>
          <cell r="H42">
            <v>0</v>
          </cell>
          <cell r="I42">
            <v>6.6000000000000003E-2</v>
          </cell>
        </row>
      </sheetData>
      <sheetData sheetId="20">
        <row r="57">
          <cell r="A57" t="str">
            <v>Domestic Unrestricted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South West in April 15 (DCP179)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2.91</v>
          </cell>
          <cell r="E15">
            <v>0</v>
          </cell>
          <cell r="F15">
            <v>0</v>
          </cell>
          <cell r="G15">
            <v>4.5599999999999996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3.355</v>
          </cell>
          <cell r="E16">
            <v>0.20399999999999999</v>
          </cell>
          <cell r="F16">
            <v>0</v>
          </cell>
          <cell r="G16">
            <v>4.5599999999999996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0.18099999999999999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2.056</v>
          </cell>
          <cell r="E18">
            <v>0</v>
          </cell>
          <cell r="F18">
            <v>0</v>
          </cell>
          <cell r="G18">
            <v>7.32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2.5230000000000001</v>
          </cell>
          <cell r="E19">
            <v>0.19500000000000001</v>
          </cell>
          <cell r="F19">
            <v>0</v>
          </cell>
          <cell r="G19">
            <v>7.32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0.191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2.3010000000000002</v>
          </cell>
          <cell r="E21">
            <v>0.17100000000000001</v>
          </cell>
          <cell r="F21">
            <v>0</v>
          </cell>
          <cell r="G21">
            <v>37.03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2.15</v>
          </cell>
          <cell r="E22">
            <v>0.153</v>
          </cell>
          <cell r="F22">
            <v>0</v>
          </cell>
          <cell r="G22">
            <v>22.71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1.881</v>
          </cell>
          <cell r="E23">
            <v>8.2000000000000003E-2</v>
          </cell>
          <cell r="F23">
            <v>0</v>
          </cell>
          <cell r="G23">
            <v>136.75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 t="str">
            <v>#VALUE!</v>
          </cell>
          <cell r="D24">
            <v>28.254999999999999</v>
          </cell>
          <cell r="E24">
            <v>0.63</v>
          </cell>
          <cell r="F24">
            <v>0.21</v>
          </cell>
          <cell r="G24">
            <v>4.5599999999999996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 t="str">
            <v>#VALUE!</v>
          </cell>
          <cell r="D25">
            <v>26.84</v>
          </cell>
          <cell r="E25">
            <v>0.53800000000000003</v>
          </cell>
          <cell r="F25">
            <v>0.184</v>
          </cell>
          <cell r="G25">
            <v>7.32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#VALUE!</v>
          </cell>
          <cell r="D26">
            <v>20.510999999999999</v>
          </cell>
          <cell r="E26">
            <v>0.36099999999999999</v>
          </cell>
          <cell r="F26">
            <v>0.129</v>
          </cell>
          <cell r="G26">
            <v>9.3800000000000008</v>
          </cell>
          <cell r="H26">
            <v>2.9</v>
          </cell>
          <cell r="I26">
            <v>0.33200000000000002</v>
          </cell>
        </row>
        <row r="27">
          <cell r="A27" t="str">
            <v>LV Sub HH Metered</v>
          </cell>
          <cell r="B27" t="str">
            <v>#VALUE!</v>
          </cell>
          <cell r="D27">
            <v>18.251000000000001</v>
          </cell>
          <cell r="E27">
            <v>0.216</v>
          </cell>
          <cell r="F27">
            <v>9.0999999999999998E-2</v>
          </cell>
          <cell r="G27">
            <v>7.1</v>
          </cell>
          <cell r="H27">
            <v>3.14</v>
          </cell>
          <cell r="I27">
            <v>0.26700000000000002</v>
          </cell>
        </row>
        <row r="28">
          <cell r="A28" t="str">
            <v>HV HH Metered</v>
          </cell>
          <cell r="B28" t="str">
            <v>#VALUE!</v>
          </cell>
          <cell r="D28">
            <v>15.411</v>
          </cell>
          <cell r="E28">
            <v>0.10299999999999999</v>
          </cell>
          <cell r="F28">
            <v>5.6000000000000001E-2</v>
          </cell>
          <cell r="G28">
            <v>71.33</v>
          </cell>
          <cell r="H28">
            <v>2.4700000000000002</v>
          </cell>
          <cell r="I28">
            <v>0.20799999999999999</v>
          </cell>
        </row>
        <row r="29">
          <cell r="A29" t="str">
            <v>NHH UMS category A</v>
          </cell>
          <cell r="B29" t="str">
            <v>#VALUE!</v>
          </cell>
          <cell r="C29">
            <v>8</v>
          </cell>
          <cell r="D29">
            <v>2.1779999999999999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#VALUE!</v>
          </cell>
          <cell r="C30">
            <v>1</v>
          </cell>
          <cell r="D30">
            <v>3.149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#VALUE!</v>
          </cell>
          <cell r="C31">
            <v>1</v>
          </cell>
          <cell r="D31">
            <v>5.1280000000000001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#VALUE!</v>
          </cell>
          <cell r="C32">
            <v>1</v>
          </cell>
          <cell r="D32">
            <v>1.325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#VALUE!</v>
          </cell>
          <cell r="D33">
            <v>68.055000000000007</v>
          </cell>
          <cell r="E33">
            <v>1.206</v>
          </cell>
          <cell r="F33">
            <v>0.82599999999999996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#VALUE!</v>
          </cell>
          <cell r="C34" t="str">
            <v>8&amp;0</v>
          </cell>
          <cell r="D34">
            <v>-0.70099999999999996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#VALUE!</v>
          </cell>
          <cell r="C35">
            <v>8</v>
          </cell>
          <cell r="D35">
            <v>-0.64100000000000001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#VALUE!</v>
          </cell>
          <cell r="D36">
            <v>-0.70099999999999996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0.16</v>
          </cell>
        </row>
        <row r="37">
          <cell r="A37" t="str">
            <v>LV Generation Non-Intermittent</v>
          </cell>
          <cell r="B37" t="str">
            <v>#VALUE!</v>
          </cell>
          <cell r="D37">
            <v>-8.1560000000000006</v>
          </cell>
          <cell r="E37">
            <v>-0.36499999999999999</v>
          </cell>
          <cell r="F37">
            <v>-0.129</v>
          </cell>
          <cell r="G37">
            <v>0</v>
          </cell>
          <cell r="H37">
            <v>0</v>
          </cell>
          <cell r="I37">
            <v>0.16</v>
          </cell>
        </row>
        <row r="38">
          <cell r="A38" t="str">
            <v>LV Sub Generation Intermittent</v>
          </cell>
          <cell r="B38" t="str">
            <v>#VALUE!</v>
          </cell>
          <cell r="D38">
            <v>-0.64100000000000001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0.13600000000000001</v>
          </cell>
        </row>
        <row r="39">
          <cell r="A39" t="str">
            <v>LV Sub Generation Non-Intermittent</v>
          </cell>
          <cell r="B39" t="str">
            <v>#VALUE!</v>
          </cell>
          <cell r="D39">
            <v>-7.593</v>
          </cell>
          <cell r="E39">
            <v>-0.317</v>
          </cell>
          <cell r="F39">
            <v>-0.11600000000000001</v>
          </cell>
          <cell r="G39">
            <v>0</v>
          </cell>
          <cell r="H39">
            <v>0</v>
          </cell>
          <cell r="I39">
            <v>0.13600000000000001</v>
          </cell>
        </row>
        <row r="40">
          <cell r="A40" t="str">
            <v>HV Generation Intermittent</v>
          </cell>
          <cell r="B40" t="str">
            <v>#VALUE!</v>
          </cell>
          <cell r="D40">
            <v>-0.39400000000000002</v>
          </cell>
          <cell r="E40">
            <v>0</v>
          </cell>
          <cell r="F40">
            <v>0</v>
          </cell>
          <cell r="G40">
            <v>34.46</v>
          </cell>
          <cell r="H40">
            <v>0</v>
          </cell>
          <cell r="I40">
            <v>0.1</v>
          </cell>
        </row>
        <row r="41">
          <cell r="A41" t="str">
            <v>HV Generation Non-Intermittent</v>
          </cell>
          <cell r="B41" t="str">
            <v>#VALUE!</v>
          </cell>
          <cell r="D41">
            <v>-5.26</v>
          </cell>
          <cell r="E41">
            <v>-0.11600000000000001</v>
          </cell>
          <cell r="F41">
            <v>-6.3E-2</v>
          </cell>
          <cell r="G41">
            <v>34.46</v>
          </cell>
          <cell r="H41">
            <v>0</v>
          </cell>
          <cell r="I41">
            <v>0.1</v>
          </cell>
        </row>
        <row r="42">
          <cell r="A42" t="str">
            <v>LDNO LV: Domestic Unrestricted</v>
          </cell>
          <cell r="B42" t="str">
            <v>#VALUE!</v>
          </cell>
          <cell r="C42">
            <v>1</v>
          </cell>
          <cell r="D42">
            <v>1.8460000000000001</v>
          </cell>
          <cell r="E42">
            <v>0</v>
          </cell>
          <cell r="F42">
            <v>0</v>
          </cell>
          <cell r="G42">
            <v>2.89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 t="str">
            <v>#VALUE!</v>
          </cell>
          <cell r="C43">
            <v>2</v>
          </cell>
          <cell r="D43">
            <v>2.1280000000000001</v>
          </cell>
          <cell r="E43">
            <v>0.129</v>
          </cell>
          <cell r="F43">
            <v>0</v>
          </cell>
          <cell r="G43">
            <v>2.89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 t="str">
            <v>#VALUE!</v>
          </cell>
          <cell r="C44">
            <v>2</v>
          </cell>
          <cell r="D44">
            <v>0.115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 t="str">
            <v>#VALUE!</v>
          </cell>
          <cell r="C45">
            <v>3</v>
          </cell>
          <cell r="D45">
            <v>1.304</v>
          </cell>
          <cell r="E45">
            <v>0</v>
          </cell>
          <cell r="F45">
            <v>0</v>
          </cell>
          <cell r="G45">
            <v>4.6399999999999997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 t="str">
            <v>#VALUE!</v>
          </cell>
          <cell r="C46">
            <v>4</v>
          </cell>
          <cell r="D46">
            <v>1.6</v>
          </cell>
          <cell r="E46">
            <v>0.124</v>
          </cell>
          <cell r="F46">
            <v>0</v>
          </cell>
          <cell r="G46">
            <v>4.6399999999999997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 t="str">
            <v>#VALUE!</v>
          </cell>
          <cell r="C47">
            <v>4</v>
          </cell>
          <cell r="D47">
            <v>0.121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 t="str">
            <v>#VALUE!</v>
          </cell>
          <cell r="C48" t="str">
            <v>5-8</v>
          </cell>
          <cell r="D48">
            <v>1.46</v>
          </cell>
          <cell r="E48">
            <v>0.108</v>
          </cell>
          <cell r="F48">
            <v>0</v>
          </cell>
          <cell r="G48">
            <v>23.49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 t="str">
            <v>#VALUE!</v>
          </cell>
          <cell r="D49">
            <v>17.922000000000001</v>
          </cell>
          <cell r="E49">
            <v>0.4</v>
          </cell>
          <cell r="F49">
            <v>0.13300000000000001</v>
          </cell>
          <cell r="G49">
            <v>2.89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 t="str">
            <v>#VALUE!</v>
          </cell>
          <cell r="D50">
            <v>17.024999999999999</v>
          </cell>
          <cell r="E50">
            <v>0.34100000000000003</v>
          </cell>
          <cell r="F50">
            <v>0.11700000000000001</v>
          </cell>
          <cell r="G50">
            <v>4.6399999999999997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 t="str">
            <v>#VALUE!</v>
          </cell>
          <cell r="D51">
            <v>13.01</v>
          </cell>
          <cell r="E51">
            <v>0.22900000000000001</v>
          </cell>
          <cell r="F51">
            <v>8.2000000000000003E-2</v>
          </cell>
          <cell r="G51">
            <v>5.95</v>
          </cell>
          <cell r="H51">
            <v>1.84</v>
          </cell>
          <cell r="I51">
            <v>0.21099999999999999</v>
          </cell>
        </row>
        <row r="52">
          <cell r="A52" t="str">
            <v>LDNO LV: NHH UMS category A</v>
          </cell>
          <cell r="B52" t="str">
            <v>#VALUE!</v>
          </cell>
          <cell r="C52">
            <v>8</v>
          </cell>
          <cell r="D52">
            <v>1.3819999999999999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 t="str">
            <v>#VALUE!</v>
          </cell>
          <cell r="C53">
            <v>1</v>
          </cell>
          <cell r="D53">
            <v>1.9970000000000001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 t="str">
            <v>#VALUE!</v>
          </cell>
          <cell r="C54">
            <v>1</v>
          </cell>
          <cell r="D54">
            <v>3.2530000000000001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 t="str">
            <v>#VALUE!</v>
          </cell>
          <cell r="C55">
            <v>1</v>
          </cell>
          <cell r="D55">
            <v>0.84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 t="str">
            <v>#VALUE!</v>
          </cell>
          <cell r="D56">
            <v>43.167999999999999</v>
          </cell>
          <cell r="E56">
            <v>0.76500000000000001</v>
          </cell>
          <cell r="F56">
            <v>0.52400000000000002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 t="str">
            <v>#VALUE!</v>
          </cell>
          <cell r="C57" t="str">
            <v>8&amp;0</v>
          </cell>
          <cell r="D57">
            <v>-0.70099999999999996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 t="str">
            <v>#VALUE!</v>
          </cell>
          <cell r="D58">
            <v>-0.70099999999999996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0.16</v>
          </cell>
        </row>
        <row r="59">
          <cell r="A59" t="str">
            <v>LDNO LV: LV Generation Non-Intermittent</v>
          </cell>
          <cell r="B59" t="str">
            <v>#VALUE!</v>
          </cell>
          <cell r="D59">
            <v>-8.1560000000000006</v>
          </cell>
          <cell r="E59">
            <v>-0.36499999999999999</v>
          </cell>
          <cell r="F59">
            <v>-0.129</v>
          </cell>
          <cell r="G59">
            <v>0</v>
          </cell>
          <cell r="H59">
            <v>0</v>
          </cell>
          <cell r="I59">
            <v>0.16</v>
          </cell>
        </row>
        <row r="60">
          <cell r="A60" t="str">
            <v>LDNO HV: Domestic Unrestricted</v>
          </cell>
          <cell r="B60" t="str">
            <v>#VALUE!</v>
          </cell>
          <cell r="C60">
            <v>1</v>
          </cell>
          <cell r="D60">
            <v>1.093</v>
          </cell>
          <cell r="E60">
            <v>0</v>
          </cell>
          <cell r="F60">
            <v>0</v>
          </cell>
          <cell r="G60">
            <v>1.71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 t="str">
            <v>#VALUE!</v>
          </cell>
          <cell r="C61">
            <v>2</v>
          </cell>
          <cell r="D61">
            <v>1.26</v>
          </cell>
          <cell r="E61">
            <v>7.6999999999999999E-2</v>
          </cell>
          <cell r="F61">
            <v>0</v>
          </cell>
          <cell r="G61">
            <v>1.71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 t="str">
            <v>#VALUE!</v>
          </cell>
          <cell r="C62">
            <v>2</v>
          </cell>
          <cell r="D62">
            <v>6.8000000000000005E-2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 t="str">
            <v>#VALUE!</v>
          </cell>
          <cell r="C63">
            <v>3</v>
          </cell>
          <cell r="D63">
            <v>0.77200000000000002</v>
          </cell>
          <cell r="E63">
            <v>0</v>
          </cell>
          <cell r="F63">
            <v>0</v>
          </cell>
          <cell r="G63">
            <v>2.75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 t="str">
            <v>#VALUE!</v>
          </cell>
          <cell r="C64">
            <v>4</v>
          </cell>
          <cell r="D64">
            <v>0.94699999999999995</v>
          </cell>
          <cell r="E64">
            <v>7.2999999999999995E-2</v>
          </cell>
          <cell r="F64">
            <v>0</v>
          </cell>
          <cell r="G64">
            <v>2.75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 t="str">
            <v>#VALUE!</v>
          </cell>
          <cell r="C65">
            <v>4</v>
          </cell>
          <cell r="D65">
            <v>7.1999999999999995E-2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 t="str">
            <v>#VALUE!</v>
          </cell>
          <cell r="C66" t="str">
            <v>5-8</v>
          </cell>
          <cell r="D66">
            <v>0.86399999999999999</v>
          </cell>
          <cell r="E66">
            <v>6.4000000000000001E-2</v>
          </cell>
          <cell r="F66">
            <v>0</v>
          </cell>
          <cell r="G66">
            <v>13.9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 t="str">
            <v>#VALUE!</v>
          </cell>
          <cell r="D67">
            <v>10.608000000000001</v>
          </cell>
          <cell r="E67">
            <v>0.23699999999999999</v>
          </cell>
          <cell r="F67">
            <v>7.9000000000000001E-2</v>
          </cell>
          <cell r="G67">
            <v>1.71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 t="str">
            <v>#VALUE!</v>
          </cell>
          <cell r="D68">
            <v>10.077</v>
          </cell>
          <cell r="E68">
            <v>0.20200000000000001</v>
          </cell>
          <cell r="F68">
            <v>6.9000000000000006E-2</v>
          </cell>
          <cell r="G68">
            <v>2.75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 t="str">
            <v>#VALUE!</v>
          </cell>
          <cell r="D69">
            <v>7.7009999999999996</v>
          </cell>
          <cell r="E69">
            <v>0.13600000000000001</v>
          </cell>
          <cell r="F69">
            <v>4.8000000000000001E-2</v>
          </cell>
          <cell r="G69">
            <v>3.52</v>
          </cell>
          <cell r="H69">
            <v>1.0900000000000001</v>
          </cell>
          <cell r="I69">
            <v>0.125</v>
          </cell>
        </row>
        <row r="70">
          <cell r="A70" t="str">
            <v>LDNO HV: LV Sub HH Metered</v>
          </cell>
          <cell r="B70" t="str">
            <v>#VALUE!</v>
          </cell>
          <cell r="D70">
            <v>11.144</v>
          </cell>
          <cell r="E70">
            <v>0.13200000000000001</v>
          </cell>
          <cell r="F70">
            <v>5.6000000000000001E-2</v>
          </cell>
          <cell r="G70">
            <v>4.34</v>
          </cell>
          <cell r="H70">
            <v>1.92</v>
          </cell>
          <cell r="I70">
            <v>0.16300000000000001</v>
          </cell>
        </row>
        <row r="71">
          <cell r="A71" t="str">
            <v>LDNO HV: HV HH Metered</v>
          </cell>
          <cell r="B71" t="str">
            <v>#VALUE!</v>
          </cell>
          <cell r="D71">
            <v>11.134</v>
          </cell>
          <cell r="E71">
            <v>7.3999999999999996E-2</v>
          </cell>
          <cell r="F71">
            <v>0.04</v>
          </cell>
          <cell r="G71">
            <v>51.53</v>
          </cell>
          <cell r="H71">
            <v>1.78</v>
          </cell>
          <cell r="I71">
            <v>0.15</v>
          </cell>
        </row>
        <row r="72">
          <cell r="A72" t="str">
            <v>LDNO HV: NHH UMS category A</v>
          </cell>
          <cell r="B72" t="str">
            <v>#VALUE!</v>
          </cell>
          <cell r="C72">
            <v>8</v>
          </cell>
          <cell r="D72">
            <v>0.81799999999999995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 t="str">
            <v>#VALUE!</v>
          </cell>
          <cell r="C73">
            <v>1</v>
          </cell>
          <cell r="D73">
            <v>1.1819999999999999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 t="str">
            <v>#VALUE!</v>
          </cell>
          <cell r="C74">
            <v>1</v>
          </cell>
          <cell r="D74">
            <v>1.925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 t="str">
            <v>#VALUE!</v>
          </cell>
          <cell r="C75">
            <v>1</v>
          </cell>
          <cell r="D75">
            <v>0.497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 t="str">
            <v>#VALUE!</v>
          </cell>
          <cell r="D76">
            <v>25.550999999999998</v>
          </cell>
          <cell r="E76">
            <v>0.45300000000000001</v>
          </cell>
          <cell r="F76">
            <v>0.31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 t="str">
            <v>#VALUE!</v>
          </cell>
          <cell r="C77" t="str">
            <v>8&amp;0</v>
          </cell>
          <cell r="D77">
            <v>-0.70099999999999996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 t="str">
            <v>#VALUE!</v>
          </cell>
          <cell r="C78">
            <v>8</v>
          </cell>
          <cell r="D78">
            <v>-0.64100000000000001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 t="str">
            <v>#VALUE!</v>
          </cell>
          <cell r="D79">
            <v>-0.70099999999999996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0.16</v>
          </cell>
        </row>
        <row r="80">
          <cell r="A80" t="str">
            <v>LDNO HV: LV Generation Non-Intermittent</v>
          </cell>
          <cell r="B80" t="str">
            <v>#VALUE!</v>
          </cell>
          <cell r="D80">
            <v>-8.1560000000000006</v>
          </cell>
          <cell r="E80">
            <v>-0.36499999999999999</v>
          </cell>
          <cell r="F80">
            <v>-0.129</v>
          </cell>
          <cell r="G80">
            <v>0</v>
          </cell>
          <cell r="H80">
            <v>0</v>
          </cell>
          <cell r="I80">
            <v>0.16</v>
          </cell>
        </row>
        <row r="81">
          <cell r="A81" t="str">
            <v>LDNO HV: LV Sub Generation Intermittent</v>
          </cell>
          <cell r="B81" t="str">
            <v>#VALUE!</v>
          </cell>
          <cell r="D81">
            <v>-0.64100000000000001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0.13600000000000001</v>
          </cell>
        </row>
        <row r="82">
          <cell r="A82" t="str">
            <v>LDNO HV: LV Sub Generation Non-Intermittent</v>
          </cell>
          <cell r="B82" t="str">
            <v>#VALUE!</v>
          </cell>
          <cell r="D82">
            <v>-7.593</v>
          </cell>
          <cell r="E82">
            <v>-0.317</v>
          </cell>
          <cell r="F82">
            <v>-0.11600000000000001</v>
          </cell>
          <cell r="G82">
            <v>0</v>
          </cell>
          <cell r="H82">
            <v>0</v>
          </cell>
          <cell r="I82">
            <v>0.13600000000000001</v>
          </cell>
        </row>
        <row r="83">
          <cell r="A83" t="str">
            <v>LDNO HV: HV Generation Intermittent</v>
          </cell>
          <cell r="B83" t="str">
            <v>#VALUE!</v>
          </cell>
          <cell r="D83">
            <v>-0.39400000000000002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0.1</v>
          </cell>
        </row>
        <row r="84">
          <cell r="A84" t="str">
            <v>LDNO HV: HV Generation Non-Intermittent</v>
          </cell>
          <cell r="B84" t="str">
            <v>#VALUE!</v>
          </cell>
          <cell r="D84">
            <v>-5.26</v>
          </cell>
          <cell r="E84">
            <v>-0.11600000000000001</v>
          </cell>
          <cell r="F84">
            <v>-6.3E-2</v>
          </cell>
          <cell r="G84">
            <v>0</v>
          </cell>
          <cell r="H84">
            <v>0</v>
          </cell>
          <cell r="I84">
            <v>0.1</v>
          </cell>
        </row>
      </sheetData>
      <sheetData sheetId="20">
        <row r="1">
          <cell r="A1" t="str">
            <v>Summary statistics for WPD South West in April 15 (DCP179)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128022921.52007926</v>
          </cell>
          <cell r="D14">
            <v>13189.74555939436</v>
          </cell>
          <cell r="E14">
            <v>4.3179459254728086E-5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4290939.5165220276</v>
          </cell>
          <cell r="C46">
            <v>1195490</v>
          </cell>
          <cell r="D46">
            <v>144818589.834791</v>
          </cell>
          <cell r="E46">
            <v>124866339.93079102</v>
          </cell>
          <cell r="F46">
            <v>19952249.903999999</v>
          </cell>
          <cell r="G46">
            <v>0</v>
          </cell>
          <cell r="H46">
            <v>0</v>
          </cell>
          <cell r="I46">
            <v>3.3749855778012008</v>
          </cell>
          <cell r="J46">
            <v>121.13743304819864</v>
          </cell>
          <cell r="K46">
            <v>2.9100000000000006</v>
          </cell>
          <cell r="L46">
            <v>124866339.93079102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0.13777409327601878</v>
          </cell>
          <cell r="S46">
            <v>0</v>
          </cell>
          <cell r="T46">
            <v>0</v>
          </cell>
        </row>
        <row r="47">
          <cell r="A47" t="str">
            <v>LDNO LV: Domestic Unrestricted</v>
          </cell>
          <cell r="B47">
            <v>14926.848307863251</v>
          </cell>
          <cell r="C47">
            <v>4822</v>
          </cell>
          <cell r="D47">
            <v>326553.84256315557</v>
          </cell>
          <cell r="E47">
            <v>275549.61976315558</v>
          </cell>
          <cell r="F47">
            <v>51004.222800000003</v>
          </cell>
          <cell r="G47">
            <v>0</v>
          </cell>
          <cell r="H47">
            <v>0</v>
          </cell>
          <cell r="I47">
            <v>2.1876945208261525</v>
          </cell>
          <cell r="J47">
            <v>67.721659594184061</v>
          </cell>
          <cell r="K47">
            <v>1.8460000000000001</v>
          </cell>
          <cell r="L47">
            <v>275549.61976315558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0.15618932057164747</v>
          </cell>
          <cell r="S47">
            <v>0</v>
          </cell>
          <cell r="T47">
            <v>0</v>
          </cell>
        </row>
        <row r="48">
          <cell r="A48" t="str">
            <v>LDNO HV: Domestic Unrestricted</v>
          </cell>
          <cell r="B48">
            <v>19637.868890578757</v>
          </cell>
          <cell r="C48">
            <v>6443</v>
          </cell>
          <cell r="D48">
            <v>254966.06677402579</v>
          </cell>
          <cell r="E48">
            <v>214641.9069740258</v>
          </cell>
          <cell r="F48">
            <v>40324.159800000001</v>
          </cell>
          <cell r="G48">
            <v>0</v>
          </cell>
          <cell r="H48">
            <v>0</v>
          </cell>
          <cell r="I48">
            <v>1.2983387769553012</v>
          </cell>
          <cell r="J48">
            <v>39.572569730564304</v>
          </cell>
          <cell r="K48">
            <v>1.093</v>
          </cell>
          <cell r="L48">
            <v>214641.9069740258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0.15815500591982287</v>
          </cell>
          <cell r="S48">
            <v>0</v>
          </cell>
          <cell r="T48">
            <v>0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1468090.5966089817</v>
          </cell>
          <cell r="C50">
            <v>224253</v>
          </cell>
          <cell r="D50">
            <v>28974641.282358333</v>
          </cell>
          <cell r="E50">
            <v>25231948.413558334</v>
          </cell>
          <cell r="F50">
            <v>3742692.8687999994</v>
          </cell>
          <cell r="G50">
            <v>0</v>
          </cell>
          <cell r="H50">
            <v>0</v>
          </cell>
          <cell r="I50">
            <v>1.9736276050867985</v>
          </cell>
          <cell r="J50">
            <v>129.20514455707766</v>
          </cell>
          <cell r="K50">
            <v>1.7186915079927274</v>
          </cell>
          <cell r="L50">
            <v>23676699.862322122</v>
          </cell>
          <cell r="M50">
            <v>1555248.5512362085</v>
          </cell>
          <cell r="N50">
            <v>0</v>
          </cell>
          <cell r="O50">
            <v>0.93836193203373452</v>
          </cell>
          <cell r="P50">
            <v>6.1638067966265302E-2</v>
          </cell>
          <cell r="Q50">
            <v>0</v>
          </cell>
          <cell r="R50">
            <v>0.12917132717286811</v>
          </cell>
          <cell r="S50">
            <v>0</v>
          </cell>
          <cell r="T50">
            <v>0</v>
          </cell>
        </row>
        <row r="51">
          <cell r="A51" t="str">
            <v>LDNO LV: Domestic Two Rate</v>
          </cell>
          <cell r="B51">
            <v>2262.2384290526452</v>
          </cell>
          <cell r="C51">
            <v>438</v>
          </cell>
          <cell r="D51">
            <v>39730.783439091494</v>
          </cell>
          <cell r="E51">
            <v>35097.882239091494</v>
          </cell>
          <cell r="F51">
            <v>4632.9012000000002</v>
          </cell>
          <cell r="G51">
            <v>0</v>
          </cell>
          <cell r="H51">
            <v>0</v>
          </cell>
          <cell r="I51">
            <v>1.7562597703607001</v>
          </cell>
          <cell r="J51">
            <v>90.709551230802504</v>
          </cell>
          <cell r="K51">
            <v>1.5514669801533427</v>
          </cell>
          <cell r="L51">
            <v>34256.216832629165</v>
          </cell>
          <cell r="M51">
            <v>841.66540646232852</v>
          </cell>
          <cell r="N51">
            <v>0</v>
          </cell>
          <cell r="O51">
            <v>0.97601948172460118</v>
          </cell>
          <cell r="P51">
            <v>2.39805182753988E-2</v>
          </cell>
          <cell r="Q51">
            <v>0</v>
          </cell>
          <cell r="R51">
            <v>0.11660734571474986</v>
          </cell>
          <cell r="S51">
            <v>0</v>
          </cell>
          <cell r="T51">
            <v>0</v>
          </cell>
        </row>
        <row r="52">
          <cell r="A52" t="str">
            <v>LDNO HV: Domestic Two Rate</v>
          </cell>
          <cell r="B52">
            <v>1079.9382553484052</v>
          </cell>
          <cell r="C52">
            <v>273</v>
          </cell>
          <cell r="D52">
            <v>11340.381066824697</v>
          </cell>
          <cell r="E52">
            <v>9631.7832668246974</v>
          </cell>
          <cell r="F52">
            <v>1708.5978</v>
          </cell>
          <cell r="G52">
            <v>0</v>
          </cell>
          <cell r="H52">
            <v>0</v>
          </cell>
          <cell r="I52">
            <v>1.0500953189371101</v>
          </cell>
          <cell r="J52">
            <v>41.539857387636253</v>
          </cell>
          <cell r="K52">
            <v>0.89188277377185166</v>
          </cell>
          <cell r="L52">
            <v>9373.0268984447139</v>
          </cell>
          <cell r="M52">
            <v>258.75636837998394</v>
          </cell>
          <cell r="N52">
            <v>0</v>
          </cell>
          <cell r="O52">
            <v>0.97313515460099342</v>
          </cell>
          <cell r="P52">
            <v>2.6864845399006569E-2</v>
          </cell>
          <cell r="Q52">
            <v>0</v>
          </cell>
          <cell r="R52">
            <v>0.15066493708913847</v>
          </cell>
          <cell r="S52">
            <v>0</v>
          </cell>
          <cell r="T52">
            <v>0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73622.900414584816</v>
          </cell>
          <cell r="C54">
            <v>0</v>
          </cell>
          <cell r="D54">
            <v>133257.44975039852</v>
          </cell>
          <cell r="E54">
            <v>133257.44975039852</v>
          </cell>
          <cell r="F54">
            <v>0</v>
          </cell>
          <cell r="G54">
            <v>0</v>
          </cell>
          <cell r="H54">
            <v>0</v>
          </cell>
          <cell r="I54">
            <v>0.18099999999999999</v>
          </cell>
          <cell r="J54" t="str">
            <v/>
          </cell>
          <cell r="K54">
            <v>0.18099999999999999</v>
          </cell>
          <cell r="L54">
            <v>133257.44975039852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1193627.2538431787</v>
          </cell>
          <cell r="C58">
            <v>108227</v>
          </cell>
          <cell r="D58">
            <v>27440507.541415755</v>
          </cell>
          <cell r="E58">
            <v>24540976.339015756</v>
          </cell>
          <cell r="F58">
            <v>2899531.2024000003</v>
          </cell>
          <cell r="G58">
            <v>0</v>
          </cell>
          <cell r="H58">
            <v>0</v>
          </cell>
          <cell r="I58">
            <v>2.2989176439348418</v>
          </cell>
          <cell r="J58">
            <v>253.54585770108895</v>
          </cell>
          <cell r="K58">
            <v>2.056</v>
          </cell>
          <cell r="L58">
            <v>24540976.339015756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0.10566609229161521</v>
          </cell>
          <cell r="S58">
            <v>0</v>
          </cell>
          <cell r="T58">
            <v>0</v>
          </cell>
        </row>
        <row r="59">
          <cell r="A59" t="str">
            <v>LDNO LV: Small Non Domestic Unrestricted</v>
          </cell>
          <cell r="B59">
            <v>732.33594813142463</v>
          </cell>
          <cell r="C59">
            <v>89</v>
          </cell>
          <cell r="D59">
            <v>11061.094363633778</v>
          </cell>
          <cell r="E59">
            <v>9549.6607636337776</v>
          </cell>
          <cell r="F59">
            <v>1511.4335999999998</v>
          </cell>
          <cell r="G59">
            <v>0</v>
          </cell>
          <cell r="H59">
            <v>0</v>
          </cell>
          <cell r="I59">
            <v>1.5103852803971274</v>
          </cell>
          <cell r="J59">
            <v>124.28195914195256</v>
          </cell>
          <cell r="K59">
            <v>1.3040000000000003</v>
          </cell>
          <cell r="L59">
            <v>9549.6607636337776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0.13664412853842298</v>
          </cell>
          <cell r="S59">
            <v>0</v>
          </cell>
          <cell r="T59">
            <v>0</v>
          </cell>
        </row>
        <row r="60">
          <cell r="A60" t="str">
            <v>LDNO HV: Small Non Domestic Unrestricted</v>
          </cell>
          <cell r="B60">
            <v>5309.6832109572451</v>
          </cell>
          <cell r="C60">
            <v>236</v>
          </cell>
          <cell r="D60">
            <v>43366.094388589932</v>
          </cell>
          <cell r="E60">
            <v>40990.754388589929</v>
          </cell>
          <cell r="F60">
            <v>2375.34</v>
          </cell>
          <cell r="G60">
            <v>0</v>
          </cell>
          <cell r="H60">
            <v>0</v>
          </cell>
          <cell r="I60">
            <v>0.81673600223640785</v>
          </cell>
          <cell r="J60">
            <v>183.75463723978785</v>
          </cell>
          <cell r="K60">
            <v>0.77199999999999991</v>
          </cell>
          <cell r="L60">
            <v>40990.754388589929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5.4774127886992208E-2</v>
          </cell>
          <cell r="S60">
            <v>0</v>
          </cell>
          <cell r="T60">
            <v>0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555412.77476588357</v>
          </cell>
          <cell r="C62">
            <v>27300</v>
          </cell>
          <cell r="D62">
            <v>10549942.627196804</v>
          </cell>
          <cell r="E62">
            <v>9818542.8671968039</v>
          </cell>
          <cell r="F62">
            <v>731399.76</v>
          </cell>
          <cell r="G62">
            <v>0</v>
          </cell>
          <cell r="H62">
            <v>0</v>
          </cell>
          <cell r="I62">
            <v>1.8994778490004651</v>
          </cell>
          <cell r="J62">
            <v>386.44478487900381</v>
          </cell>
          <cell r="K62">
            <v>1.7677920482357461</v>
          </cell>
          <cell r="L62">
            <v>9467197.6434731986</v>
          </cell>
          <cell r="M62">
            <v>351345.22372360626</v>
          </cell>
          <cell r="N62">
            <v>0</v>
          </cell>
          <cell r="O62">
            <v>0.96421615422208629</v>
          </cell>
          <cell r="P62">
            <v>3.5783845777913825E-2</v>
          </cell>
          <cell r="Q62">
            <v>0</v>
          </cell>
          <cell r="R62">
            <v>6.9327368483930632E-2</v>
          </cell>
          <cell r="S62">
            <v>0</v>
          </cell>
          <cell r="T62">
            <v>0</v>
          </cell>
        </row>
        <row r="63">
          <cell r="A63" t="str">
            <v>LDNO LV: Small Non Domestic Two Rate</v>
          </cell>
          <cell r="B63">
            <v>624.26050379770322</v>
          </cell>
          <cell r="C63">
            <v>1</v>
          </cell>
          <cell r="D63">
            <v>6976.8308706430334</v>
          </cell>
          <cell r="E63">
            <v>6959.8484706430336</v>
          </cell>
          <cell r="F63">
            <v>16.982399999999998</v>
          </cell>
          <cell r="G63">
            <v>0</v>
          </cell>
          <cell r="H63">
            <v>0</v>
          </cell>
          <cell r="I63">
            <v>1.1176152949288514</v>
          </cell>
          <cell r="J63">
            <v>6976.8308706430334</v>
          </cell>
          <cell r="K63">
            <v>1.114894892164831</v>
          </cell>
          <cell r="L63">
            <v>6705.4367977603051</v>
          </cell>
          <cell r="M63">
            <v>254.41167288272834</v>
          </cell>
          <cell r="N63">
            <v>0</v>
          </cell>
          <cell r="O63">
            <v>0.96344580288552994</v>
          </cell>
          <cell r="P63">
            <v>3.6554197114470048E-2</v>
          </cell>
          <cell r="Q63">
            <v>0</v>
          </cell>
          <cell r="R63">
            <v>2.43411375664246E-3</v>
          </cell>
          <cell r="S63">
            <v>0</v>
          </cell>
          <cell r="T63">
            <v>0</v>
          </cell>
        </row>
        <row r="64">
          <cell r="A64" t="str">
            <v>LDNO HV: Small Non Domestic Two Rate</v>
          </cell>
          <cell r="B64">
            <v>786.03661557156647</v>
          </cell>
          <cell r="C64">
            <v>15</v>
          </cell>
          <cell r="D64">
            <v>5670.9716399529343</v>
          </cell>
          <cell r="E64">
            <v>5519.9966399529339</v>
          </cell>
          <cell r="F64">
            <v>150.97499999999999</v>
          </cell>
          <cell r="G64">
            <v>0</v>
          </cell>
          <cell r="H64">
            <v>0</v>
          </cell>
          <cell r="I64">
            <v>0.72146405493200705</v>
          </cell>
          <cell r="J64">
            <v>378.06477599686229</v>
          </cell>
          <cell r="K64">
            <v>0.70225693442271375</v>
          </cell>
          <cell r="L64">
            <v>5359.3156124995985</v>
          </cell>
          <cell r="M64">
            <v>160.68102745333564</v>
          </cell>
          <cell r="N64">
            <v>0</v>
          </cell>
          <cell r="O64">
            <v>0.9708911004962667</v>
          </cell>
          <cell r="P64">
            <v>2.9108899503733337E-2</v>
          </cell>
          <cell r="Q64">
            <v>0</v>
          </cell>
          <cell r="R64">
            <v>2.6622421973750691E-2</v>
          </cell>
          <cell r="S64">
            <v>0</v>
          </cell>
          <cell r="T64">
            <v>0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26247.101929221681</v>
          </cell>
          <cell r="C66">
            <v>0</v>
          </cell>
          <cell r="D66">
            <v>50131.964684813414</v>
          </cell>
          <cell r="E66">
            <v>50131.964684813414</v>
          </cell>
          <cell r="F66">
            <v>0</v>
          </cell>
          <cell r="G66">
            <v>0</v>
          </cell>
          <cell r="H66">
            <v>0</v>
          </cell>
          <cell r="I66">
            <v>0.19100000000000003</v>
          </cell>
          <cell r="J66" t="str">
            <v/>
          </cell>
          <cell r="K66">
            <v>0.19100000000000003</v>
          </cell>
          <cell r="L66">
            <v>50131.964684813414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874795.68846558407</v>
          </cell>
          <cell r="C70">
            <v>9354</v>
          </cell>
          <cell r="D70">
            <v>17689458.779095229</v>
          </cell>
          <cell r="E70">
            <v>16421713.029895229</v>
          </cell>
          <cell r="F70">
            <v>1267745.7492</v>
          </cell>
          <cell r="G70">
            <v>0</v>
          </cell>
          <cell r="H70">
            <v>0</v>
          </cell>
          <cell r="I70">
            <v>2.022124595758243</v>
          </cell>
          <cell r="J70">
            <v>1891.1116932964751</v>
          </cell>
          <cell r="K70">
            <v>1.8772055288360383</v>
          </cell>
          <cell r="L70">
            <v>16124081.849026529</v>
          </cell>
          <cell r="M70">
            <v>297631.18086870137</v>
          </cell>
          <cell r="N70">
            <v>0</v>
          </cell>
          <cell r="O70">
            <v>0.98187575313690656</v>
          </cell>
          <cell r="P70">
            <v>1.8124246863093569E-2</v>
          </cell>
          <cell r="Q70">
            <v>0</v>
          </cell>
          <cell r="R70">
            <v>7.1666734693894465E-2</v>
          </cell>
          <cell r="S70">
            <v>0</v>
          </cell>
          <cell r="T70">
            <v>0</v>
          </cell>
        </row>
        <row r="71">
          <cell r="A71" t="str">
            <v>LDNO LV: LV Medium Non-Domestic</v>
          </cell>
          <cell r="B71">
            <v>0.64818048392488592</v>
          </cell>
          <cell r="C71">
            <v>1</v>
          </cell>
          <cell r="D71">
            <v>90.509128754552762</v>
          </cell>
          <cell r="E71">
            <v>4.5357287545527587</v>
          </cell>
          <cell r="F71">
            <v>85.973399999999998</v>
          </cell>
          <cell r="G71">
            <v>0</v>
          </cell>
          <cell r="H71">
            <v>0</v>
          </cell>
          <cell r="I71">
            <v>13.963568944022908</v>
          </cell>
          <cell r="J71">
            <v>90.509128754552762</v>
          </cell>
          <cell r="K71">
            <v>0.69976323987538935</v>
          </cell>
          <cell r="L71">
            <v>4.1420954102028613</v>
          </cell>
          <cell r="M71">
            <v>0.39363334434989794</v>
          </cell>
          <cell r="N71">
            <v>0</v>
          </cell>
          <cell r="O71">
            <v>0.9132149725763945</v>
          </cell>
          <cell r="P71">
            <v>8.6785027423605665E-2</v>
          </cell>
          <cell r="Q71">
            <v>0</v>
          </cell>
          <cell r="R71">
            <v>0.94988650518498541</v>
          </cell>
          <cell r="S71">
            <v>0</v>
          </cell>
          <cell r="T71">
            <v>0</v>
          </cell>
        </row>
        <row r="72">
          <cell r="A72" t="str">
            <v>LDNO HV: LV Medium Non-Domestic</v>
          </cell>
          <cell r="B72">
            <v>5100.7168199113912</v>
          </cell>
          <cell r="C72">
            <v>47</v>
          </cell>
          <cell r="D72">
            <v>40706.168688886479</v>
          </cell>
          <cell r="E72">
            <v>38315.090688886477</v>
          </cell>
          <cell r="F72">
            <v>2391.078</v>
          </cell>
          <cell r="G72">
            <v>0</v>
          </cell>
          <cell r="H72">
            <v>0</v>
          </cell>
          <cell r="I72">
            <v>0.79804800239025275</v>
          </cell>
          <cell r="J72">
            <v>866.08869550822294</v>
          </cell>
          <cell r="K72">
            <v>0.75117070877798864</v>
          </cell>
          <cell r="L72">
            <v>37854.682478074646</v>
          </cell>
          <cell r="M72">
            <v>460.40821081183481</v>
          </cell>
          <cell r="N72">
            <v>0</v>
          </cell>
          <cell r="O72">
            <v>0.98798363249221344</v>
          </cell>
          <cell r="P72">
            <v>1.2016367507786663E-2</v>
          </cell>
          <cell r="Q72">
            <v>0</v>
          </cell>
          <cell r="R72">
            <v>5.8739942299035564E-2</v>
          </cell>
          <cell r="S72">
            <v>0</v>
          </cell>
          <cell r="T72">
            <v>0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89732.301707028033</v>
          </cell>
          <cell r="C74">
            <v>707</v>
          </cell>
          <cell r="D74">
            <v>1596339.5587924758</v>
          </cell>
          <cell r="E74">
            <v>1537574.7085924759</v>
          </cell>
          <cell r="F74">
            <v>58764.850200000008</v>
          </cell>
          <cell r="G74">
            <v>0</v>
          </cell>
          <cell r="H74">
            <v>0</v>
          </cell>
          <cell r="I74">
            <v>1.7790021301408867</v>
          </cell>
          <cell r="J74">
            <v>2257.9060237517338</v>
          </cell>
          <cell r="K74">
            <v>1.713513059781514</v>
          </cell>
          <cell r="L74">
            <v>1507566.9589426913</v>
          </cell>
          <cell r="M74">
            <v>30007.749649784619</v>
          </cell>
          <cell r="N74">
            <v>0</v>
          </cell>
          <cell r="O74">
            <v>0.98048371277044866</v>
          </cell>
          <cell r="P74">
            <v>1.9516287229551444E-2</v>
          </cell>
          <cell r="Q74">
            <v>0</v>
          </cell>
          <cell r="R74">
            <v>3.6812249546989667E-2</v>
          </cell>
          <cell r="S74">
            <v>0</v>
          </cell>
          <cell r="T74">
            <v>0</v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2680.1007331845758</v>
          </cell>
          <cell r="C76">
            <v>26</v>
          </cell>
          <cell r="D76">
            <v>53435.12049301315</v>
          </cell>
          <cell r="E76">
            <v>40421.990493013152</v>
          </cell>
          <cell r="F76">
            <v>13013.13</v>
          </cell>
          <cell r="G76">
            <v>0</v>
          </cell>
          <cell r="H76">
            <v>0</v>
          </cell>
          <cell r="I76">
            <v>1.9937728396320369</v>
          </cell>
          <cell r="J76">
            <v>2055.1969420389673</v>
          </cell>
          <cell r="K76">
            <v>1.5082265376265367</v>
          </cell>
          <cell r="L76">
            <v>39966.605416608771</v>
          </cell>
          <cell r="M76">
            <v>455.38507640437763</v>
          </cell>
          <cell r="N76">
            <v>0</v>
          </cell>
          <cell r="O76">
            <v>0.98873422434545633</v>
          </cell>
          <cell r="P76">
            <v>1.1265775654543531E-2</v>
          </cell>
          <cell r="Q76">
            <v>0</v>
          </cell>
          <cell r="R76">
            <v>0.2435314055612828</v>
          </cell>
          <cell r="S76">
            <v>0</v>
          </cell>
          <cell r="T76">
            <v>0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  <cell r="J82" t="str">
            <v/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  <cell r="J83" t="str">
            <v/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</row>
        <row r="84">
          <cell r="A84" t="str">
            <v>LDNO HV: LV Network Non-Domestic Non-CT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str">
            <v/>
          </cell>
          <cell r="J84" t="str">
            <v/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826708.81219169917</v>
          </cell>
          <cell r="C86">
            <v>3115</v>
          </cell>
          <cell r="D86">
            <v>18492022.691171885</v>
          </cell>
          <cell r="E86">
            <v>13876628.868571883</v>
          </cell>
          <cell r="F86">
            <v>106940.44200000001</v>
          </cell>
          <cell r="G86">
            <v>4245599.9999999991</v>
          </cell>
          <cell r="H86">
            <v>262853.38060000003</v>
          </cell>
          <cell r="I86">
            <v>2.2368241899039916</v>
          </cell>
          <cell r="J86">
            <v>5936.4438815961103</v>
          </cell>
          <cell r="K86">
            <v>1.6785388838160997</v>
          </cell>
          <cell r="L86">
            <v>11921213.433329782</v>
          </cell>
          <cell r="M86">
            <v>1499919.6043080278</v>
          </cell>
          <cell r="N86">
            <v>455495.83093407244</v>
          </cell>
          <cell r="O86">
            <v>0.85908570058605715</v>
          </cell>
          <cell r="P86">
            <v>0.10808962454166957</v>
          </cell>
          <cell r="Q86">
            <v>3.2824674872273203E-2</v>
          </cell>
          <cell r="R86">
            <v>5.7830581211136796E-3</v>
          </cell>
          <cell r="S86">
            <v>0.22959089283547407</v>
          </cell>
          <cell r="T86">
            <v>1.4214420184844711E-2</v>
          </cell>
        </row>
        <row r="87">
          <cell r="A87" t="str">
            <v>LDNO LV: LV HH Metered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 t="str">
            <v/>
          </cell>
          <cell r="J87" t="str">
            <v/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</row>
        <row r="88">
          <cell r="A88" t="str">
            <v>LDNO HV: LV HH Metered</v>
          </cell>
          <cell r="B88">
            <v>30540.940180356491</v>
          </cell>
          <cell r="C88">
            <v>69</v>
          </cell>
          <cell r="D88">
            <v>284363.385787429</v>
          </cell>
          <cell r="E88">
            <v>205612.64498742897</v>
          </cell>
          <cell r="F88">
            <v>888.94079999999997</v>
          </cell>
          <cell r="G88">
            <v>75798.600000000006</v>
          </cell>
          <cell r="H88">
            <v>2063.1999999999998</v>
          </cell>
          <cell r="I88">
            <v>0.93108916787809826</v>
          </cell>
          <cell r="J88">
            <v>4121.2084896728838</v>
          </cell>
          <cell r="K88">
            <v>0.6732361340980465</v>
          </cell>
          <cell r="L88">
            <v>178705.05940282729</v>
          </cell>
          <cell r="M88">
            <v>20650.047136357411</v>
          </cell>
          <cell r="N88">
            <v>6257.5384482442569</v>
          </cell>
          <cell r="O88">
            <v>0.86913457785513726</v>
          </cell>
          <cell r="P88">
            <v>0.10043179561072201</v>
          </cell>
          <cell r="Q88">
            <v>3.0433626534140636E-2</v>
          </cell>
          <cell r="R88">
            <v>3.1260733428758389E-3</v>
          </cell>
          <cell r="S88">
            <v>0.26655541391204968</v>
          </cell>
          <cell r="T88">
            <v>7.2555051146504139E-3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742263.73788662534</v>
          </cell>
          <cell r="C90">
            <v>1328</v>
          </cell>
          <cell r="D90">
            <v>14078507.568909287</v>
          </cell>
          <cell r="E90">
            <v>10079744.494839288</v>
          </cell>
          <cell r="F90">
            <v>34509.407999999996</v>
          </cell>
          <cell r="G90">
            <v>3758014.8</v>
          </cell>
          <cell r="H90">
            <v>206238.86606999999</v>
          </cell>
          <cell r="I90">
            <v>1.8966988214988976</v>
          </cell>
          <cell r="J90">
            <v>10601.285819961813</v>
          </cell>
          <cell r="K90">
            <v>1.3579734507222938</v>
          </cell>
          <cell r="L90">
            <v>8993125.3396173157</v>
          </cell>
          <cell r="M90">
            <v>787966.49657161906</v>
          </cell>
          <cell r="N90">
            <v>298652.65865035227</v>
          </cell>
          <cell r="O90">
            <v>0.89219774808991348</v>
          </cell>
          <cell r="P90">
            <v>7.8173260936827194E-2</v>
          </cell>
          <cell r="Q90">
            <v>2.9628990973259189E-2</v>
          </cell>
          <cell r="R90">
            <v>2.4512120926943937E-3</v>
          </cell>
          <cell r="S90">
            <v>0.26693275417197837</v>
          </cell>
          <cell r="T90">
            <v>1.4649199502186868E-2</v>
          </cell>
        </row>
        <row r="91">
          <cell r="A91" t="str">
            <v>LDNO HV: LV Sub HH Metered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 t="str">
            <v/>
          </cell>
          <cell r="J91" t="str">
            <v/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2694746.2319235839</v>
          </cell>
          <cell r="C93">
            <v>987</v>
          </cell>
          <cell r="D93">
            <v>37816161.98129122</v>
          </cell>
          <cell r="E93">
            <v>28435083.20173122</v>
          </cell>
          <cell r="F93">
            <v>257673.9186</v>
          </cell>
          <cell r="G93">
            <v>8714752.8000000007</v>
          </cell>
          <cell r="H93">
            <v>408652.06095999992</v>
          </cell>
          <cell r="I93">
            <v>1.4033292461196618</v>
          </cell>
          <cell r="J93">
            <v>38314.247194823933</v>
          </cell>
          <cell r="K93">
            <v>1.0552044888261511</v>
          </cell>
          <cell r="L93">
            <v>26447737.094985191</v>
          </cell>
          <cell r="M93">
            <v>1258776.4993930978</v>
          </cell>
          <cell r="N93">
            <v>728569.60735292977</v>
          </cell>
          <cell r="O93">
            <v>0.93010936199317917</v>
          </cell>
          <cell r="P93">
            <v>4.4268430321190669E-2</v>
          </cell>
          <cell r="Q93">
            <v>2.5622207685630127E-2</v>
          </cell>
          <cell r="R93">
            <v>6.8138569622025356E-3</v>
          </cell>
          <cell r="S93">
            <v>0.23045048316408864</v>
          </cell>
          <cell r="T93">
            <v>1.0806280689250597E-2</v>
          </cell>
        </row>
        <row r="94">
          <cell r="A94" t="str">
            <v>LDNO HV: HV HH Metered</v>
          </cell>
          <cell r="B94">
            <v>9669.9172379839692</v>
          </cell>
          <cell r="C94">
            <v>4</v>
          </cell>
          <cell r="D94">
            <v>114927.34853259678</v>
          </cell>
          <cell r="E94">
            <v>81530.037832596747</v>
          </cell>
          <cell r="F94">
            <v>754.39919999999995</v>
          </cell>
          <cell r="G94">
            <v>32574</v>
          </cell>
          <cell r="H94">
            <v>68.911500000000004</v>
          </cell>
          <cell r="I94">
            <v>1.1885039520416556</v>
          </cell>
          <cell r="J94">
            <v>28731.837133149194</v>
          </cell>
          <cell r="K94">
            <v>0.84313066829923078</v>
          </cell>
          <cell r="L94">
            <v>76608.743959386877</v>
          </cell>
          <cell r="M94">
            <v>2891.5532511413357</v>
          </cell>
          <cell r="N94">
            <v>2029.7406220685475</v>
          </cell>
          <cell r="O94">
            <v>0.9396382731562738</v>
          </cell>
          <cell r="P94">
            <v>3.5466109522461868E-2</v>
          </cell>
          <cell r="Q94">
            <v>2.4895617321264524E-2</v>
          </cell>
          <cell r="R94">
            <v>6.5641399513017579E-3</v>
          </cell>
          <cell r="S94">
            <v>0.28343123212975763</v>
          </cell>
          <cell r="T94">
            <v>5.9960923905291936E-4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13888.880918624196</v>
          </cell>
          <cell r="C96">
            <v>705</v>
          </cell>
          <cell r="D96">
            <v>302499.826407635</v>
          </cell>
          <cell r="E96">
            <v>302499.826407635</v>
          </cell>
          <cell r="F96">
            <v>0</v>
          </cell>
          <cell r="G96">
            <v>0</v>
          </cell>
          <cell r="H96">
            <v>0</v>
          </cell>
          <cell r="I96">
            <v>2.1779999999999999</v>
          </cell>
          <cell r="J96">
            <v>429.07776795409222</v>
          </cell>
          <cell r="K96">
            <v>2.1779999999999999</v>
          </cell>
          <cell r="L96">
            <v>302499.826407635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LDNO LV: NHH UMS category A</v>
          </cell>
          <cell r="B97">
            <v>123.87920407572531</v>
          </cell>
          <cell r="C97">
            <v>0</v>
          </cell>
          <cell r="D97">
            <v>1712.0106003265237</v>
          </cell>
          <cell r="E97">
            <v>1712.0106003265237</v>
          </cell>
          <cell r="F97">
            <v>0</v>
          </cell>
          <cell r="G97">
            <v>0</v>
          </cell>
          <cell r="H97">
            <v>0</v>
          </cell>
          <cell r="I97">
            <v>1.3819999999999999</v>
          </cell>
          <cell r="J97" t="str">
            <v/>
          </cell>
          <cell r="K97">
            <v>1.3819999999999999</v>
          </cell>
          <cell r="L97">
            <v>1712.0106003265237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LDNO HV: NHH UMS category A</v>
          </cell>
          <cell r="B98">
            <v>10.40420543122422</v>
          </cell>
          <cell r="C98">
            <v>0</v>
          </cell>
          <cell r="D98">
            <v>85.106400427414115</v>
          </cell>
          <cell r="E98">
            <v>85.106400427414115</v>
          </cell>
          <cell r="F98">
            <v>0</v>
          </cell>
          <cell r="G98">
            <v>0</v>
          </cell>
          <cell r="H98">
            <v>0</v>
          </cell>
          <cell r="I98">
            <v>0.81800000000000006</v>
          </cell>
          <cell r="J98" t="str">
            <v/>
          </cell>
          <cell r="K98">
            <v>0.81800000000000006</v>
          </cell>
          <cell r="L98">
            <v>85.106400427414115</v>
          </cell>
          <cell r="M98">
            <v>0</v>
          </cell>
          <cell r="N98">
            <v>0</v>
          </cell>
          <cell r="O98">
            <v>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5281.8846906525441</v>
          </cell>
          <cell r="C100">
            <v>659</v>
          </cell>
          <cell r="D100">
            <v>166326.5489086486</v>
          </cell>
          <cell r="E100">
            <v>166326.5489086486</v>
          </cell>
          <cell r="F100">
            <v>0</v>
          </cell>
          <cell r="G100">
            <v>0</v>
          </cell>
          <cell r="H100">
            <v>0</v>
          </cell>
          <cell r="I100">
            <v>3.149</v>
          </cell>
          <cell r="J100">
            <v>252.39233521797968</v>
          </cell>
          <cell r="K100">
            <v>3.149</v>
          </cell>
          <cell r="L100">
            <v>166326.5489086486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LDNO LV: NHH UMS category B</v>
          </cell>
          <cell r="B101">
            <v>74.429472524303549</v>
          </cell>
          <cell r="C101">
            <v>0</v>
          </cell>
          <cell r="D101">
            <v>1486.356566310342</v>
          </cell>
          <cell r="E101">
            <v>1486.356566310342</v>
          </cell>
          <cell r="F101">
            <v>0</v>
          </cell>
          <cell r="G101">
            <v>0</v>
          </cell>
          <cell r="H101">
            <v>0</v>
          </cell>
          <cell r="I101">
            <v>1.9970000000000003</v>
          </cell>
          <cell r="J101" t="str">
            <v/>
          </cell>
          <cell r="K101">
            <v>1.9970000000000003</v>
          </cell>
          <cell r="L101">
            <v>1486.356566310342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LDNO HV: NHH UMS category B</v>
          </cell>
          <cell r="B102">
            <v>172.63431210942738</v>
          </cell>
          <cell r="C102">
            <v>0</v>
          </cell>
          <cell r="D102">
            <v>2040.5375691334316</v>
          </cell>
          <cell r="E102">
            <v>2040.5375691334316</v>
          </cell>
          <cell r="F102">
            <v>0</v>
          </cell>
          <cell r="G102">
            <v>0</v>
          </cell>
          <cell r="H102">
            <v>0</v>
          </cell>
          <cell r="I102">
            <v>1.1819999999999999</v>
          </cell>
          <cell r="J102" t="str">
            <v/>
          </cell>
          <cell r="K102">
            <v>1.1819999999999999</v>
          </cell>
          <cell r="L102">
            <v>2040.5375691334316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618.25082843430403</v>
          </cell>
          <cell r="C104">
            <v>168</v>
          </cell>
          <cell r="D104">
            <v>31703.902482111112</v>
          </cell>
          <cell r="E104">
            <v>31703.902482111112</v>
          </cell>
          <cell r="F104">
            <v>0</v>
          </cell>
          <cell r="G104">
            <v>0</v>
          </cell>
          <cell r="H104">
            <v>0</v>
          </cell>
          <cell r="I104">
            <v>5.128000000000001</v>
          </cell>
          <cell r="J104">
            <v>188.71370525066138</v>
          </cell>
          <cell r="K104">
            <v>5.128000000000001</v>
          </cell>
          <cell r="L104">
            <v>31703.902482111112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</row>
        <row r="106">
          <cell r="A106" t="str">
            <v>LDNO HV: NHH UMS category C</v>
          </cell>
          <cell r="B106">
            <v>128.40951300676156</v>
          </cell>
          <cell r="C106">
            <v>0</v>
          </cell>
          <cell r="D106">
            <v>2471.88312538016</v>
          </cell>
          <cell r="E106">
            <v>2471.88312538016</v>
          </cell>
          <cell r="F106">
            <v>0</v>
          </cell>
          <cell r="G106">
            <v>0</v>
          </cell>
          <cell r="H106">
            <v>0</v>
          </cell>
          <cell r="I106">
            <v>1.9250000000000003</v>
          </cell>
          <cell r="J106" t="str">
            <v/>
          </cell>
          <cell r="K106">
            <v>1.9250000000000003</v>
          </cell>
          <cell r="L106">
            <v>2471.88312538016</v>
          </cell>
          <cell r="M106">
            <v>0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129074.54311681865</v>
          </cell>
          <cell r="C112">
            <v>17</v>
          </cell>
          <cell r="D112">
            <v>4168090.1191601441</v>
          </cell>
          <cell r="E112">
            <v>4168090.1191601441</v>
          </cell>
          <cell r="F112">
            <v>0</v>
          </cell>
          <cell r="G112">
            <v>0</v>
          </cell>
          <cell r="H112">
            <v>0</v>
          </cell>
          <cell r="I112">
            <v>3.2292116001432003</v>
          </cell>
          <cell r="J112">
            <v>245181.7717153026</v>
          </cell>
          <cell r="K112">
            <v>3.2292116001432003</v>
          </cell>
          <cell r="L112">
            <v>3032346.7406631005</v>
          </cell>
          <cell r="M112">
            <v>337654.54190941941</v>
          </cell>
          <cell r="N112">
            <v>798088.83658762428</v>
          </cell>
          <cell r="O112">
            <v>0.72751467793937907</v>
          </cell>
          <cell r="P112">
            <v>8.1009414925379691E-2</v>
          </cell>
          <cell r="Q112">
            <v>0.19147590713524124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2351.3903222280965</v>
          </cell>
          <cell r="C116">
            <v>260</v>
          </cell>
          <cell r="D116">
            <v>-16483.246158818954</v>
          </cell>
          <cell r="E116">
            <v>-16483.246158818954</v>
          </cell>
          <cell r="F116">
            <v>0</v>
          </cell>
          <cell r="G116">
            <v>0</v>
          </cell>
          <cell r="H116">
            <v>0</v>
          </cell>
          <cell r="I116">
            <v>-0.70099999999999996</v>
          </cell>
          <cell r="J116">
            <v>-63.397100610842131</v>
          </cell>
          <cell r="K116">
            <v>-0.70099999999999996</v>
          </cell>
          <cell r="L116">
            <v>-16483.246158818954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LDNO LV: LV Generation NHH or Aggregate HH</v>
          </cell>
          <cell r="B117">
            <v>115.08873251949805</v>
          </cell>
          <cell r="C117">
            <v>0</v>
          </cell>
          <cell r="D117">
            <v>-806.77201496168118</v>
          </cell>
          <cell r="E117">
            <v>-806.77201496168118</v>
          </cell>
          <cell r="F117">
            <v>0</v>
          </cell>
          <cell r="G117">
            <v>0</v>
          </cell>
          <cell r="H117">
            <v>0</v>
          </cell>
          <cell r="I117">
            <v>-0.70099999999999996</v>
          </cell>
          <cell r="J117" t="str">
            <v/>
          </cell>
          <cell r="K117">
            <v>-0.70099999999999996</v>
          </cell>
          <cell r="L117">
            <v>-806.77201496168118</v>
          </cell>
          <cell r="M117">
            <v>0</v>
          </cell>
          <cell r="N117">
            <v>0</v>
          </cell>
          <cell r="O117">
            <v>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38618.945371842907</v>
          </cell>
          <cell r="C123">
            <v>496</v>
          </cell>
          <cell r="D123">
            <v>-267197.84705661872</v>
          </cell>
          <cell r="E123">
            <v>-270718.80705661874</v>
          </cell>
          <cell r="F123">
            <v>0</v>
          </cell>
          <cell r="G123">
            <v>0</v>
          </cell>
          <cell r="H123">
            <v>3520.96</v>
          </cell>
          <cell r="I123">
            <v>-0.69188281679859864</v>
          </cell>
          <cell r="J123">
            <v>-538.70533680769904</v>
          </cell>
          <cell r="K123">
            <v>-0.70099999999999996</v>
          </cell>
          <cell r="L123">
            <v>-270718.80705661874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-1.3177351684476393E-2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</row>
        <row r="125">
          <cell r="A125" t="str">
            <v>LDNO HV: LV Generation Intermittent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4487.6858535705724</v>
          </cell>
          <cell r="C127">
            <v>8</v>
          </cell>
          <cell r="D127">
            <v>-44333.816432651867</v>
          </cell>
          <cell r="E127">
            <v>-44340.219632651868</v>
          </cell>
          <cell r="F127">
            <v>0</v>
          </cell>
          <cell r="G127">
            <v>0</v>
          </cell>
          <cell r="H127">
            <v>6.4032</v>
          </cell>
          <cell r="I127">
            <v>-0.98789928438012675</v>
          </cell>
          <cell r="J127">
            <v>-5541.7270540814834</v>
          </cell>
          <cell r="K127">
            <v>-0.98804196816435175</v>
          </cell>
          <cell r="L127">
            <v>-33971.35888548199</v>
          </cell>
          <cell r="M127">
            <v>-7914.0917774193567</v>
          </cell>
          <cell r="N127">
            <v>-2454.7689697505248</v>
          </cell>
          <cell r="O127">
            <v>0.76615224658169456</v>
          </cell>
          <cell r="P127">
            <v>0.17848562418016234</v>
          </cell>
          <cell r="Q127">
            <v>5.5362129238143147E-2</v>
          </cell>
          <cell r="R127">
            <v>0</v>
          </cell>
          <cell r="S127">
            <v>0</v>
          </cell>
          <cell r="T127">
            <v>-1.4443150883992117E-4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5874.3070694289963</v>
          </cell>
          <cell r="C131">
            <v>60</v>
          </cell>
          <cell r="D131">
            <v>-36826.703435039868</v>
          </cell>
          <cell r="E131">
            <v>-37654.308315039867</v>
          </cell>
          <cell r="F131">
            <v>0</v>
          </cell>
          <cell r="G131">
            <v>0</v>
          </cell>
          <cell r="H131">
            <v>827.60488000000009</v>
          </cell>
          <cell r="I131">
            <v>-0.62691144674225485</v>
          </cell>
          <cell r="J131">
            <v>-613.77839058399775</v>
          </cell>
          <cell r="K131">
            <v>-0.64100000000000013</v>
          </cell>
          <cell r="L131">
            <v>-37654.308315039867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-2.2472955839228082E-2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2726.6250561353786</v>
          </cell>
          <cell r="C134">
            <v>9</v>
          </cell>
          <cell r="D134">
            <v>-18586.970747259751</v>
          </cell>
          <cell r="E134">
            <v>-18869.255067259754</v>
          </cell>
          <cell r="F134">
            <v>0</v>
          </cell>
          <cell r="G134">
            <v>0</v>
          </cell>
          <cell r="H134">
            <v>282.28432000000004</v>
          </cell>
          <cell r="I134">
            <v>-0.68168414668660982</v>
          </cell>
          <cell r="J134">
            <v>-2065.21897191775</v>
          </cell>
          <cell r="K134">
            <v>-0.69203703035005359</v>
          </cell>
          <cell r="L134">
            <v>-13969.310573736635</v>
          </cell>
          <cell r="M134">
            <v>-3076.1171938684956</v>
          </cell>
          <cell r="N134">
            <v>-1823.8272996546245</v>
          </cell>
          <cell r="O134">
            <v>0.740321254015742</v>
          </cell>
          <cell r="P134">
            <v>0.16302271514713368</v>
          </cell>
          <cell r="Q134">
            <v>9.6656030837124401E-2</v>
          </cell>
          <cell r="R134">
            <v>0</v>
          </cell>
          <cell r="S134">
            <v>0</v>
          </cell>
          <cell r="T134">
            <v>-1.5187214949569811E-2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199644.04629064412</v>
          </cell>
          <cell r="C137">
            <v>112</v>
          </cell>
          <cell r="D137">
            <v>-770992.01618513803</v>
          </cell>
          <cell r="E137">
            <v>-786597.54238513787</v>
          </cell>
          <cell r="F137">
            <v>14125.843200000001</v>
          </cell>
          <cell r="G137">
            <v>0</v>
          </cell>
          <cell r="H137">
            <v>1479.683</v>
          </cell>
          <cell r="I137">
            <v>-0.38618332502774411</v>
          </cell>
          <cell r="J137">
            <v>-6883.8572873673038</v>
          </cell>
          <cell r="K137">
            <v>-0.39400000000000002</v>
          </cell>
          <cell r="L137">
            <v>-786597.54238513787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-1.8321646532599073E-2</v>
          </cell>
          <cell r="S137">
            <v>0</v>
          </cell>
          <cell r="T137">
            <v>-1.9191936737833668E-3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  <cell r="J138" t="str">
            <v/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208602.94945335318</v>
          </cell>
          <cell r="C140">
            <v>50</v>
          </cell>
          <cell r="D140">
            <v>-877319.51033298171</v>
          </cell>
          <cell r="E140">
            <v>-884161.25433298177</v>
          </cell>
          <cell r="F140">
            <v>6306.18</v>
          </cell>
          <cell r="G140">
            <v>0</v>
          </cell>
          <cell r="H140">
            <v>535.56399999999996</v>
          </cell>
          <cell r="I140">
            <v>-0.42056908237971191</v>
          </cell>
          <cell r="J140">
            <v>-17546.390206659635</v>
          </cell>
          <cell r="K140">
            <v>-0.42384887493198831</v>
          </cell>
          <cell r="L140">
            <v>-718278.49333322607</v>
          </cell>
          <cell r="M140">
            <v>-94257.349984437882</v>
          </cell>
          <cell r="N140">
            <v>-71625.411015317775</v>
          </cell>
          <cell r="O140">
            <v>0.81238404172675605</v>
          </cell>
          <cell r="P140">
            <v>0.10660651495698753</v>
          </cell>
          <cell r="Q140">
            <v>8.1009443316256327E-2</v>
          </cell>
          <cell r="R140">
            <v>-7.1880083888782153E-3</v>
          </cell>
          <cell r="S140">
            <v>0</v>
          </cell>
          <cell r="T140">
            <v>-6.1045490689786396E-4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  <cell r="J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13541332.803983016</v>
          </cell>
          <cell r="C156">
            <v>1585770</v>
          </cell>
          <cell r="D156">
            <v>305476619.28605026</v>
          </cell>
          <cell r="E156">
            <v>258572551.90712044</v>
          </cell>
          <cell r="F156">
            <v>29190798.260400008</v>
          </cell>
          <cell r="G156">
            <v>16826740.199999999</v>
          </cell>
          <cell r="H156">
            <v>886528.91852999979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DCM Revenues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Tariffs for WPD South West in April 14 (102)</v>
          </cell>
        </row>
      </sheetData>
      <sheetData sheetId="21">
        <row r="1">
          <cell r="A1" t="str">
            <v>Summary statistics for WPD South West in April 14 (102)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185887778.86119771</v>
          </cell>
          <cell r="D25">
            <v>-14475.063577711582</v>
          </cell>
          <cell r="E25">
            <v>-4.0330975694160741E-5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4265893.3790182592</v>
          </cell>
          <cell r="C57">
            <v>1181321</v>
          </cell>
          <cell r="D57">
            <v>166056344.70687103</v>
          </cell>
          <cell r="E57">
            <v>147429275.17887104</v>
          </cell>
          <cell r="F57">
            <v>18627069.528000001</v>
          </cell>
          <cell r="G57">
            <v>0</v>
          </cell>
          <cell r="H57">
            <v>0</v>
          </cell>
          <cell r="I57">
            <v>3.8926510803954222</v>
          </cell>
        </row>
        <row r="58">
          <cell r="A58" t="str">
            <v>LDNO LV: Domestic Unrestricted</v>
          </cell>
          <cell r="B58">
            <v>4881.0459999999994</v>
          </cell>
          <cell r="C58">
            <v>2254</v>
          </cell>
          <cell r="D58">
            <v>129909.91607999998</v>
          </cell>
          <cell r="E58">
            <v>107285.39107999999</v>
          </cell>
          <cell r="F58">
            <v>22624.525000000001</v>
          </cell>
          <cell r="G58">
            <v>0</v>
          </cell>
          <cell r="H58">
            <v>0</v>
          </cell>
          <cell r="I58">
            <v>2.6615179631578969</v>
          </cell>
        </row>
        <row r="59">
          <cell r="A59" t="str">
            <v>LDNO HV: Domestic Unrestricted</v>
          </cell>
          <cell r="B59">
            <v>6743.8940000000021</v>
          </cell>
          <cell r="C59">
            <v>2927</v>
          </cell>
          <cell r="D59">
            <v>98244.747040000031</v>
          </cell>
          <cell r="E59">
            <v>82005.751040000032</v>
          </cell>
          <cell r="F59">
            <v>16238.995999999999</v>
          </cell>
          <cell r="G59">
            <v>0</v>
          </cell>
          <cell r="H59">
            <v>0</v>
          </cell>
          <cell r="I59">
            <v>1.4567955403806763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1458905.1278022449</v>
          </cell>
          <cell r="C61">
            <v>230016</v>
          </cell>
          <cell r="D61">
            <v>34548024.039205968</v>
          </cell>
          <cell r="E61">
            <v>30921131.751205966</v>
          </cell>
          <cell r="F61">
            <v>3626892.2880000006</v>
          </cell>
          <cell r="G61">
            <v>0</v>
          </cell>
          <cell r="H61">
            <v>0</v>
          </cell>
          <cell r="I61">
            <v>2.3680788682435123</v>
          </cell>
        </row>
        <row r="62">
          <cell r="A62" t="str">
            <v>LDNO LV: Domestic Two Rate</v>
          </cell>
          <cell r="B62">
            <v>652.76600000000008</v>
          </cell>
          <cell r="C62">
            <v>134</v>
          </cell>
          <cell r="D62">
            <v>10837.236560000003</v>
          </cell>
          <cell r="E62">
            <v>9492.2115600000034</v>
          </cell>
          <cell r="F62">
            <v>1345.0250000000001</v>
          </cell>
          <cell r="G62">
            <v>0</v>
          </cell>
          <cell r="H62">
            <v>0</v>
          </cell>
          <cell r="I62">
            <v>1.6602023634809415</v>
          </cell>
        </row>
        <row r="63">
          <cell r="A63" t="str">
            <v>LDNO HV: Domestic Two Rate</v>
          </cell>
          <cell r="B63">
            <v>612.56499999999994</v>
          </cell>
          <cell r="C63">
            <v>149</v>
          </cell>
          <cell r="D63">
            <v>6322.7932000000001</v>
          </cell>
          <cell r="E63">
            <v>5496.1412</v>
          </cell>
          <cell r="F63">
            <v>826.65199999999993</v>
          </cell>
          <cell r="G63">
            <v>0</v>
          </cell>
          <cell r="H63">
            <v>0</v>
          </cell>
          <cell r="I63">
            <v>1.0321832295348252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70524.837226964766</v>
          </cell>
          <cell r="C65">
            <v>0</v>
          </cell>
          <cell r="D65">
            <v>125534.21026399729</v>
          </cell>
          <cell r="E65">
            <v>125534.21026399729</v>
          </cell>
          <cell r="F65">
            <v>0</v>
          </cell>
          <cell r="G65">
            <v>0</v>
          </cell>
          <cell r="H65">
            <v>0</v>
          </cell>
          <cell r="I65">
            <v>0.17800000000000002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1215229.4786253956</v>
          </cell>
          <cell r="C69">
            <v>107089</v>
          </cell>
          <cell r="D69">
            <v>33482707.907081269</v>
          </cell>
          <cell r="E69">
            <v>30781762.693581268</v>
          </cell>
          <cell r="F69">
            <v>2700945.2135000001</v>
          </cell>
          <cell r="G69">
            <v>0</v>
          </cell>
          <cell r="H69">
            <v>0</v>
          </cell>
          <cell r="I69">
            <v>2.7552580394079289</v>
          </cell>
        </row>
        <row r="70">
          <cell r="A70" t="str">
            <v>LDNO LV: Small Non Domestic Unrestricted</v>
          </cell>
          <cell r="B70">
            <v>427.81200000000001</v>
          </cell>
          <cell r="C70">
            <v>76</v>
          </cell>
          <cell r="D70">
            <v>8112.6113200000009</v>
          </cell>
          <cell r="E70">
            <v>6892.0513200000005</v>
          </cell>
          <cell r="F70">
            <v>1220.5600000000002</v>
          </cell>
          <cell r="G70">
            <v>0</v>
          </cell>
          <cell r="H70">
            <v>0</v>
          </cell>
          <cell r="I70">
            <v>1.89630289005451</v>
          </cell>
        </row>
        <row r="71">
          <cell r="A71" t="str">
            <v>LDNO HV: Small Non Domestic Unrestricted</v>
          </cell>
          <cell r="B71">
            <v>5336.9260000000013</v>
          </cell>
          <cell r="C71">
            <v>157</v>
          </cell>
          <cell r="D71">
            <v>48944.522160000015</v>
          </cell>
          <cell r="E71">
            <v>47552.010660000014</v>
          </cell>
          <cell r="F71">
            <v>1392.5114999999998</v>
          </cell>
          <cell r="G71">
            <v>0</v>
          </cell>
          <cell r="H71">
            <v>0</v>
          </cell>
          <cell r="I71">
            <v>0.91709201439180543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546703.76033283817</v>
          </cell>
          <cell r="C73">
            <v>26724</v>
          </cell>
          <cell r="D73">
            <v>12118918.330329472</v>
          </cell>
          <cell r="E73">
            <v>11444898.964329472</v>
          </cell>
          <cell r="F73">
            <v>674019.36600000004</v>
          </cell>
          <cell r="G73">
            <v>0</v>
          </cell>
          <cell r="H73">
            <v>0</v>
          </cell>
          <cell r="I73">
            <v>2.2167248900851471</v>
          </cell>
        </row>
        <row r="74">
          <cell r="A74" t="str">
            <v>LDNO LV: Small Non Domestic Two Rate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</row>
        <row r="75">
          <cell r="A75" t="str">
            <v>LDNO HV: Small Non Domestic Two Rate</v>
          </cell>
          <cell r="B75">
            <v>654.13199999999995</v>
          </cell>
          <cell r="C75">
            <v>14</v>
          </cell>
          <cell r="D75">
            <v>5669.0326699999996</v>
          </cell>
          <cell r="E75">
            <v>5544.8596699999998</v>
          </cell>
          <cell r="F75">
            <v>124.17300000000002</v>
          </cell>
          <cell r="G75">
            <v>0</v>
          </cell>
          <cell r="H75">
            <v>0</v>
          </cell>
          <cell r="I75">
            <v>0.86664964716601556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25505.857617565805</v>
          </cell>
          <cell r="C77">
            <v>0</v>
          </cell>
          <cell r="D77">
            <v>51521.832387482929</v>
          </cell>
          <cell r="E77">
            <v>51521.832387482929</v>
          </cell>
          <cell r="F77">
            <v>0</v>
          </cell>
          <cell r="G77">
            <v>0</v>
          </cell>
          <cell r="H77">
            <v>0</v>
          </cell>
          <cell r="I77">
            <v>0.20200000000000004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911068.43293842208</v>
          </cell>
          <cell r="C81">
            <v>9166</v>
          </cell>
          <cell r="D81">
            <v>21325704.580437079</v>
          </cell>
          <cell r="E81">
            <v>20087167.162437078</v>
          </cell>
          <cell r="F81">
            <v>1238537.4180000001</v>
          </cell>
          <cell r="G81">
            <v>0</v>
          </cell>
          <cell r="H81">
            <v>0</v>
          </cell>
          <cell r="I81">
            <v>2.3407357569898877</v>
          </cell>
        </row>
        <row r="82">
          <cell r="A82" t="str">
            <v>LDNO LV: LV Medium Non-Domestic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</row>
        <row r="83">
          <cell r="A83" t="str">
            <v>LDNO HV: LV Medium Non-Domestic</v>
          </cell>
          <cell r="B83">
            <v>4620.7269999999999</v>
          </cell>
          <cell r="C83">
            <v>24</v>
          </cell>
          <cell r="D83">
            <v>39238.157699999989</v>
          </cell>
          <cell r="E83">
            <v>38096.729699999989</v>
          </cell>
          <cell r="F83">
            <v>1141.4279999999999</v>
          </cell>
          <cell r="G83">
            <v>0</v>
          </cell>
          <cell r="H83">
            <v>0</v>
          </cell>
          <cell r="I83">
            <v>0.84917714679962686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95602.619575659017</v>
          </cell>
          <cell r="C85">
            <v>724</v>
          </cell>
          <cell r="D85">
            <v>2002271.3888663829</v>
          </cell>
          <cell r="E85">
            <v>1943632.0948663829</v>
          </cell>
          <cell r="F85">
            <v>58639.294000000002</v>
          </cell>
          <cell r="G85">
            <v>0</v>
          </cell>
          <cell r="H85">
            <v>0</v>
          </cell>
          <cell r="I85">
            <v>2.0943687503058475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3309.2181489720006</v>
          </cell>
          <cell r="C87">
            <v>24</v>
          </cell>
          <cell r="D87">
            <v>79081.992465354546</v>
          </cell>
          <cell r="E87">
            <v>65720.364465354549</v>
          </cell>
          <cell r="F87">
            <v>13361.627999999999</v>
          </cell>
          <cell r="G87">
            <v>0</v>
          </cell>
          <cell r="H87">
            <v>0</v>
          </cell>
          <cell r="I87">
            <v>2.3897485419606186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816003.07704678806</v>
          </cell>
          <cell r="C89">
            <v>2918</v>
          </cell>
          <cell r="D89">
            <v>20640506.384540666</v>
          </cell>
          <cell r="E89">
            <v>16458308.078540666</v>
          </cell>
          <cell r="F89">
            <v>93513.145999999993</v>
          </cell>
          <cell r="G89">
            <v>3780122.5</v>
          </cell>
          <cell r="H89">
            <v>308562.66000000003</v>
          </cell>
          <cell r="I89">
            <v>2.5294642833016154</v>
          </cell>
        </row>
        <row r="90">
          <cell r="A90" t="str">
            <v>LDNO LV: LV HH Metered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 t="str">
            <v/>
          </cell>
        </row>
        <row r="91">
          <cell r="A91" t="str">
            <v>LDNO HV: LV HH Metered</v>
          </cell>
          <cell r="B91">
            <v>14738.975999999999</v>
          </cell>
          <cell r="C91">
            <v>44</v>
          </cell>
          <cell r="D91">
            <v>170953.89707451512</v>
          </cell>
          <cell r="E91">
            <v>116727.52503000002</v>
          </cell>
          <cell r="F91">
            <v>496.25399999999996</v>
          </cell>
          <cell r="G91">
            <v>52012.5</v>
          </cell>
          <cell r="H91">
            <v>1717.618044515104</v>
          </cell>
          <cell r="I91">
            <v>1.1598763514813724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770965.65699040703</v>
          </cell>
          <cell r="C93">
            <v>1311</v>
          </cell>
          <cell r="D93">
            <v>16763368.484639563</v>
          </cell>
          <cell r="E93">
            <v>12935296.16713956</v>
          </cell>
          <cell r="F93">
            <v>30864.217499999999</v>
          </cell>
          <cell r="G93">
            <v>3542507.5</v>
          </cell>
          <cell r="H93">
            <v>254700.6</v>
          </cell>
          <cell r="I93">
            <v>2.1743340099062474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2845044.5782816052</v>
          </cell>
          <cell r="C96">
            <v>949</v>
          </cell>
          <cell r="D96">
            <v>46689860.61149925</v>
          </cell>
          <cell r="E96">
            <v>37695346.681999251</v>
          </cell>
          <cell r="F96">
            <v>227471.0295</v>
          </cell>
          <cell r="G96">
            <v>8233122.5</v>
          </cell>
          <cell r="H96">
            <v>533920.4</v>
          </cell>
          <cell r="I96">
            <v>1.6410941666052814</v>
          </cell>
        </row>
        <row r="97">
          <cell r="A97" t="str">
            <v>LDNO HV: HV HH Metered</v>
          </cell>
          <cell r="B97">
            <v>8825.0479999999989</v>
          </cell>
          <cell r="C97">
            <v>2</v>
          </cell>
          <cell r="D97">
            <v>91432.534230000005</v>
          </cell>
          <cell r="E97">
            <v>74082.326979999998</v>
          </cell>
          <cell r="F97">
            <v>323.17100000000005</v>
          </cell>
          <cell r="G97">
            <v>16863</v>
          </cell>
          <cell r="H97">
            <v>164.03625</v>
          </cell>
          <cell r="I97">
            <v>1.0360570756102405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16587.118893608236</v>
          </cell>
          <cell r="C101">
            <v>0</v>
          </cell>
          <cell r="D101">
            <v>402237.6331699997</v>
          </cell>
          <cell r="E101">
            <v>402237.6331699997</v>
          </cell>
          <cell r="F101">
            <v>0</v>
          </cell>
          <cell r="G101">
            <v>0</v>
          </cell>
          <cell r="H101">
            <v>0</v>
          </cell>
          <cell r="I101">
            <v>2.4250000000000003</v>
          </cell>
        </row>
        <row r="102">
          <cell r="A102" t="str">
            <v>LDNO LV: NHH UMS category A</v>
          </cell>
          <cell r="B102">
            <v>150.33150000000001</v>
          </cell>
          <cell r="C102">
            <v>0</v>
          </cell>
          <cell r="D102">
            <v>2319.615045</v>
          </cell>
          <cell r="E102">
            <v>2319.615045</v>
          </cell>
          <cell r="F102">
            <v>0</v>
          </cell>
          <cell r="G102">
            <v>0</v>
          </cell>
          <cell r="H102">
            <v>0</v>
          </cell>
          <cell r="I102">
            <v>1.5430000000000001</v>
          </cell>
        </row>
        <row r="103">
          <cell r="A103" t="str">
            <v>LDNO HV: NHH UMS category A</v>
          </cell>
          <cell r="B103">
            <v>251.55347255145</v>
          </cell>
          <cell r="C103">
            <v>0</v>
          </cell>
          <cell r="D103">
            <v>2145.7511208638684</v>
          </cell>
          <cell r="E103">
            <v>2145.7511208638684</v>
          </cell>
          <cell r="F103">
            <v>0</v>
          </cell>
          <cell r="G103">
            <v>0</v>
          </cell>
          <cell r="H103">
            <v>0</v>
          </cell>
          <cell r="I103">
            <v>0.85300000000000009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5766.9751068351807</v>
          </cell>
          <cell r="C105">
            <v>0</v>
          </cell>
          <cell r="D105">
            <v>212397.69318473968</v>
          </cell>
          <cell r="E105">
            <v>212397.69318473968</v>
          </cell>
          <cell r="F105">
            <v>0</v>
          </cell>
          <cell r="G105">
            <v>0</v>
          </cell>
          <cell r="H105">
            <v>0</v>
          </cell>
          <cell r="I105">
            <v>3.6829999999999998</v>
          </cell>
        </row>
        <row r="106">
          <cell r="A106" t="str">
            <v>LDNO LV: NHH UMS category B</v>
          </cell>
          <cell r="B106">
            <v>50.110499999999995</v>
          </cell>
          <cell r="C106">
            <v>0</v>
          </cell>
          <cell r="D106">
            <v>1174.0890149999998</v>
          </cell>
          <cell r="E106">
            <v>1174.0890149999998</v>
          </cell>
          <cell r="F106">
            <v>0</v>
          </cell>
          <cell r="G106">
            <v>0</v>
          </cell>
          <cell r="H106">
            <v>0</v>
          </cell>
          <cell r="I106">
            <v>2.343</v>
          </cell>
        </row>
        <row r="107">
          <cell r="A107" t="str">
            <v>LDNO HV: NHH UMS category B</v>
          </cell>
          <cell r="B107">
            <v>87.459589790556095</v>
          </cell>
          <cell r="C107">
            <v>0</v>
          </cell>
          <cell r="D107">
            <v>1133.4762836856071</v>
          </cell>
          <cell r="E107">
            <v>1133.4762836856071</v>
          </cell>
          <cell r="F107">
            <v>0</v>
          </cell>
          <cell r="G107">
            <v>0</v>
          </cell>
          <cell r="H107">
            <v>0</v>
          </cell>
          <cell r="I107">
            <v>1.2960000000000003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642.37108932858803</v>
          </cell>
          <cell r="C109">
            <v>0</v>
          </cell>
          <cell r="D109">
            <v>40193.159059289748</v>
          </cell>
          <cell r="E109">
            <v>40193.159059289748</v>
          </cell>
          <cell r="F109">
            <v>0</v>
          </cell>
          <cell r="G109">
            <v>0</v>
          </cell>
          <cell r="H109">
            <v>0</v>
          </cell>
          <cell r="I109">
            <v>6.2569999999999997</v>
          </cell>
        </row>
        <row r="110">
          <cell r="A110" t="str">
            <v>LDNO LV: NHH UMS category C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LDNO HV: NHH UMS category C</v>
          </cell>
          <cell r="B111">
            <v>9.7419376579938906</v>
          </cell>
          <cell r="C111">
            <v>0</v>
          </cell>
          <cell r="D111">
            <v>214.51746722902544</v>
          </cell>
          <cell r="E111">
            <v>214.51746722902544</v>
          </cell>
          <cell r="F111">
            <v>0</v>
          </cell>
          <cell r="G111">
            <v>0</v>
          </cell>
          <cell r="H111">
            <v>0</v>
          </cell>
          <cell r="I111">
            <v>2.202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LDNO HV: NHH UMS category D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 t="str">
            <v/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138935.51956209098</v>
          </cell>
          <cell r="C117">
            <v>0</v>
          </cell>
          <cell r="D117">
            <v>4873313.2634417564</v>
          </cell>
          <cell r="E117">
            <v>4873313.2634417564</v>
          </cell>
          <cell r="F117">
            <v>0</v>
          </cell>
          <cell r="G117">
            <v>0</v>
          </cell>
          <cell r="H117">
            <v>0</v>
          </cell>
          <cell r="I117">
            <v>3.5076079024297662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1544.2379999999998</v>
          </cell>
          <cell r="C121">
            <v>0</v>
          </cell>
          <cell r="D121">
            <v>-10300.06746</v>
          </cell>
          <cell r="E121">
            <v>-10300.06746</v>
          </cell>
          <cell r="F121">
            <v>0</v>
          </cell>
          <cell r="G121">
            <v>0</v>
          </cell>
          <cell r="H121">
            <v>0</v>
          </cell>
          <cell r="I121">
            <v>-0.66700000000000004</v>
          </cell>
        </row>
        <row r="122">
          <cell r="A122" t="str">
            <v>LDNO LV: LV Generation NHH</v>
          </cell>
          <cell r="B122">
            <v>61.588000000000008</v>
          </cell>
          <cell r="C122">
            <v>0</v>
          </cell>
          <cell r="D122">
            <v>-410.79196000000013</v>
          </cell>
          <cell r="E122">
            <v>-410.79196000000013</v>
          </cell>
          <cell r="F122">
            <v>0</v>
          </cell>
          <cell r="G122">
            <v>0</v>
          </cell>
          <cell r="H122">
            <v>0</v>
          </cell>
          <cell r="I122">
            <v>-0.66700000000000015</v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22813.648999999998</v>
          </cell>
          <cell r="C128">
            <v>340</v>
          </cell>
          <cell r="D128">
            <v>-151903.47437000001</v>
          </cell>
          <cell r="E128">
            <v>-152167.03883</v>
          </cell>
          <cell r="F128">
            <v>0</v>
          </cell>
          <cell r="G128">
            <v>0</v>
          </cell>
          <cell r="H128">
            <v>263.56446</v>
          </cell>
          <cell r="I128">
            <v>-0.66584470713124422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407.22099999999995</v>
          </cell>
          <cell r="C132">
            <v>7</v>
          </cell>
          <cell r="D132">
            <v>-3538.6048500000006</v>
          </cell>
          <cell r="E132">
            <v>-3777.5381900000002</v>
          </cell>
          <cell r="F132">
            <v>0</v>
          </cell>
          <cell r="G132">
            <v>0</v>
          </cell>
          <cell r="H132">
            <v>238.93333999999999</v>
          </cell>
          <cell r="I132">
            <v>-0.86896423563617819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2036.9130000000002</v>
          </cell>
          <cell r="C136">
            <v>48</v>
          </cell>
          <cell r="D136">
            <v>-12401.78465</v>
          </cell>
          <cell r="E136">
            <v>-12527.014950000001</v>
          </cell>
          <cell r="F136">
            <v>0</v>
          </cell>
          <cell r="G136">
            <v>0</v>
          </cell>
          <cell r="H136">
            <v>125.2303</v>
          </cell>
          <cell r="I136">
            <v>-0.60885195636730671</v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3352.8490000000002</v>
          </cell>
          <cell r="C139">
            <v>9</v>
          </cell>
          <cell r="D139">
            <v>-21316.266589999996</v>
          </cell>
          <cell r="E139">
            <v>-21728.087089999994</v>
          </cell>
          <cell r="F139">
            <v>0</v>
          </cell>
          <cell r="G139">
            <v>0</v>
          </cell>
          <cell r="H139">
            <v>411.82050000000004</v>
          </cell>
          <cell r="I139">
            <v>-0.63576577978906879</v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64364.978999999992</v>
          </cell>
          <cell r="C142">
            <v>74</v>
          </cell>
          <cell r="D142">
            <v>-235073.92360999997</v>
          </cell>
          <cell r="E142">
            <v>-243943.27040999997</v>
          </cell>
          <cell r="F142">
            <v>8716.1270000000004</v>
          </cell>
          <cell r="G142">
            <v>0</v>
          </cell>
          <cell r="H142">
            <v>153.21979999999999</v>
          </cell>
          <cell r="I142">
            <v>-0.36522022886079092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173125.22099999999</v>
          </cell>
          <cell r="C145">
            <v>50</v>
          </cell>
          <cell r="D145">
            <v>-701255.74098000012</v>
          </cell>
          <cell r="E145">
            <v>-708052.70868000016</v>
          </cell>
          <cell r="F145">
            <v>5889.2749999999996</v>
          </cell>
          <cell r="G145">
            <v>0</v>
          </cell>
          <cell r="H145">
            <v>907.69270000000006</v>
          </cell>
          <cell r="I145">
            <v>-0.40505695064499014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13502437.755256986</v>
          </cell>
          <cell r="C165">
            <v>1566551</v>
          </cell>
          <cell r="D165">
            <v>358892438.45993954</v>
          </cell>
          <cell r="E165">
            <v>314814992.85854506</v>
          </cell>
          <cell r="F165">
            <v>27351651.825999998</v>
          </cell>
          <cell r="G165">
            <v>15624628</v>
          </cell>
          <cell r="H165">
            <v>1101165.7753945151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75</v>
      </c>
    </row>
    <row r="3" spans="1:1" x14ac:dyDescent="0.2">
      <c r="A3" s="28"/>
    </row>
    <row r="4" spans="1:1" x14ac:dyDescent="0.2">
      <c r="A4" s="29" t="s">
        <v>64</v>
      </c>
    </row>
    <row r="5" spans="1:1" x14ac:dyDescent="0.2">
      <c r="A5" s="30" t="s">
        <v>72</v>
      </c>
    </row>
    <row r="6" spans="1:1" x14ac:dyDescent="0.2">
      <c r="A6" s="31"/>
    </row>
    <row r="7" spans="1:1" x14ac:dyDescent="0.2">
      <c r="A7" s="32" t="s">
        <v>65</v>
      </c>
    </row>
    <row r="8" spans="1:1" x14ac:dyDescent="0.2">
      <c r="A8" s="29" t="s">
        <v>66</v>
      </c>
    </row>
    <row r="9" spans="1:1" ht="12.75" customHeight="1" x14ac:dyDescent="0.2">
      <c r="A9" s="29" t="s">
        <v>76</v>
      </c>
    </row>
    <row r="11" spans="1:1" ht="15" x14ac:dyDescent="0.25">
      <c r="A11" s="36" t="s">
        <v>67</v>
      </c>
    </row>
    <row r="13" spans="1:1" x14ac:dyDescent="0.2">
      <c r="A13" s="29" t="s">
        <v>73</v>
      </c>
    </row>
    <row r="14" spans="1:1" x14ac:dyDescent="0.2">
      <c r="A14" s="29" t="s">
        <v>61</v>
      </c>
    </row>
    <row r="15" spans="1:1" x14ac:dyDescent="0.2">
      <c r="A15" s="33" t="s">
        <v>62</v>
      </c>
    </row>
    <row r="16" spans="1:1" x14ac:dyDescent="0.2">
      <c r="A16" s="29" t="s">
        <v>74</v>
      </c>
    </row>
    <row r="17" spans="1:1" x14ac:dyDescent="0.2">
      <c r="A17" s="33" t="s">
        <v>63</v>
      </c>
    </row>
    <row r="18" spans="1:1" x14ac:dyDescent="0.2">
      <c r="A18" s="34" t="s">
        <v>70</v>
      </c>
    </row>
    <row r="19" spans="1:1" x14ac:dyDescent="0.2">
      <c r="A19" s="35" t="s">
        <v>69</v>
      </c>
    </row>
    <row r="20" spans="1:1" x14ac:dyDescent="0.2">
      <c r="A20" s="35" t="s">
        <v>68</v>
      </c>
    </row>
    <row r="21" spans="1:1" x14ac:dyDescent="0.2">
      <c r="A21" s="29" t="s">
        <v>71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tabSelected="1" topLeftCell="Y1" zoomScale="70" zoomScaleNormal="70" workbookViewId="0">
      <selection activeCell="AU28" sqref="AU28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63"/>
      <c r="E4" s="64"/>
      <c r="F4" s="63" t="s">
        <v>58</v>
      </c>
      <c r="G4" s="64"/>
      <c r="H4" s="63" t="s">
        <v>94</v>
      </c>
      <c r="I4" s="64"/>
      <c r="J4" s="63" t="s">
        <v>0</v>
      </c>
      <c r="K4" s="64"/>
      <c r="L4" s="63" t="s">
        <v>32</v>
      </c>
      <c r="M4" s="64"/>
      <c r="N4" s="63" t="s">
        <v>1</v>
      </c>
      <c r="O4" s="64"/>
      <c r="P4" s="63" t="s">
        <v>31</v>
      </c>
      <c r="Q4" s="64"/>
      <c r="R4" s="63" t="s">
        <v>2</v>
      </c>
      <c r="S4" s="64"/>
      <c r="T4" s="63" t="s">
        <v>33</v>
      </c>
      <c r="U4" s="64"/>
      <c r="V4" s="63" t="s">
        <v>59</v>
      </c>
      <c r="W4" s="64"/>
      <c r="X4" s="63" t="s">
        <v>60</v>
      </c>
      <c r="Y4" s="64"/>
      <c r="Z4" s="63" t="s">
        <v>3</v>
      </c>
      <c r="AA4" s="64"/>
      <c r="AB4" s="63" t="s">
        <v>4</v>
      </c>
      <c r="AC4" s="64"/>
      <c r="AD4" s="63" t="s">
        <v>5</v>
      </c>
      <c r="AE4" s="64"/>
      <c r="AF4" s="63" t="s">
        <v>6</v>
      </c>
      <c r="AG4" s="64"/>
      <c r="AH4" s="63" t="s">
        <v>34</v>
      </c>
      <c r="AI4" s="64"/>
      <c r="AJ4" s="63" t="s">
        <v>7</v>
      </c>
      <c r="AK4" s="64"/>
      <c r="AL4" s="63" t="s">
        <v>8</v>
      </c>
      <c r="AM4" s="64"/>
      <c r="AN4" s="63" t="s">
        <v>9</v>
      </c>
      <c r="AO4" s="64"/>
      <c r="AP4" s="63" t="s">
        <v>10</v>
      </c>
      <c r="AQ4" s="64"/>
    </row>
    <row r="5" spans="2:48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</row>
    <row r="6" spans="2:48" ht="5.25" customHeight="1" thickBot="1" x14ac:dyDescent="0.3"/>
    <row r="7" spans="2:48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-2.6029156067230996E-4</v>
      </c>
      <c r="K7" s="7">
        <v>-1.0135356127899857E-3</v>
      </c>
      <c r="L7" s="6">
        <v>-2.6029156067230996E-4</v>
      </c>
      <c r="M7" s="7">
        <v>-1.0135356127899857E-3</v>
      </c>
      <c r="N7" s="6">
        <v>-2.7072002238581749E-4</v>
      </c>
      <c r="O7" s="7">
        <v>-1.0541424511596302E-3</v>
      </c>
      <c r="P7" s="6">
        <v>2.5681540676769643E-4</v>
      </c>
      <c r="Q7" s="7">
        <v>9.9999999999987143E-4</v>
      </c>
      <c r="R7" s="6">
        <v>1.0272616270712298E-3</v>
      </c>
      <c r="S7" s="7">
        <v>4.000000000000184E-3</v>
      </c>
      <c r="T7" s="6">
        <v>1.0272616270712298E-3</v>
      </c>
      <c r="U7" s="7">
        <v>4.000000000000184E-3</v>
      </c>
      <c r="V7" s="6">
        <v>-2.5716302215826881E-3</v>
      </c>
      <c r="W7" s="7">
        <v>-1.0013535612790225E-2</v>
      </c>
      <c r="X7" s="6">
        <v>2.564677913773572E-3</v>
      </c>
      <c r="Y7" s="7">
        <v>9.9864643872099972E-3</v>
      </c>
      <c r="Z7" s="6">
        <v>2.564677913773572E-3</v>
      </c>
      <c r="AA7" s="7">
        <v>9.9864643872099972E-3</v>
      </c>
      <c r="AB7" s="6">
        <v>3.6753672345530841E-3</v>
      </c>
      <c r="AC7" s="7">
        <v>1.4311319094169434E-2</v>
      </c>
      <c r="AD7" s="6">
        <v>3.6753672345530841E-3</v>
      </c>
      <c r="AE7" s="7">
        <v>1.4311319094169434E-2</v>
      </c>
      <c r="AF7" s="6">
        <v>3.6753672345530841E-3</v>
      </c>
      <c r="AG7" s="7">
        <v>1.4311319094169434E-2</v>
      </c>
      <c r="AH7" s="6">
        <v>3.6753672345530841E-3</v>
      </c>
      <c r="AI7" s="7">
        <v>1.4311319094169434E-2</v>
      </c>
      <c r="AJ7" s="6">
        <v>3.6753672345530841E-3</v>
      </c>
      <c r="AK7" s="7">
        <v>1.4311319094169434E-2</v>
      </c>
      <c r="AL7" s="6">
        <v>3.6753672345530841E-3</v>
      </c>
      <c r="AM7" s="7">
        <v>1.4311319094169434E-2</v>
      </c>
      <c r="AN7" s="6">
        <v>1.1926799497438134E-2</v>
      </c>
      <c r="AO7" s="7">
        <v>4.6472925147432322E-2</v>
      </c>
      <c r="AP7" s="6">
        <v>-0.13384457368497849</v>
      </c>
      <c r="AQ7" s="7">
        <v>-0.52152707485256822</v>
      </c>
      <c r="AS7" s="56"/>
      <c r="AU7" s="45"/>
      <c r="AV7" s="46"/>
    </row>
    <row r="8" spans="2:48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-2.4360770780640362E-4</v>
      </c>
      <c r="K8" s="9">
        <v>-5.7704818768292739E-4</v>
      </c>
      <c r="L8" s="8">
        <v>-2.4360770780640362E-4</v>
      </c>
      <c r="M8" s="9">
        <v>-5.7704818768292739E-4</v>
      </c>
      <c r="N8" s="8">
        <v>-1.2242409666973764E-4</v>
      </c>
      <c r="O8" s="9">
        <v>-2.8999330008121839E-4</v>
      </c>
      <c r="P8" s="8">
        <v>2.3028868798280477E-4</v>
      </c>
      <c r="Q8" s="9">
        <v>5.4549862662802155E-4</v>
      </c>
      <c r="R8" s="8">
        <v>1.0592460834137896E-3</v>
      </c>
      <c r="S8" s="9">
        <v>2.5090997253260092E-3</v>
      </c>
      <c r="T8" s="8">
        <v>1.0592460834137896E-3</v>
      </c>
      <c r="U8" s="9">
        <v>2.5090997253260092E-3</v>
      </c>
      <c r="V8" s="8">
        <v>-2.7660666661362021E-2</v>
      </c>
      <c r="W8" s="9">
        <v>-6.5521480049919284E-2</v>
      </c>
      <c r="X8" s="8">
        <v>-2.9525820801081681E-2</v>
      </c>
      <c r="Y8" s="9">
        <v>-6.9939582521989258E-2</v>
      </c>
      <c r="Z8" s="8">
        <v>-2.9525820801081681E-2</v>
      </c>
      <c r="AA8" s="9">
        <v>-6.9939582521989258E-2</v>
      </c>
      <c r="AB8" s="8">
        <v>-2.8814120856920145E-2</v>
      </c>
      <c r="AC8" s="9">
        <v>-6.8253736180547225E-2</v>
      </c>
      <c r="AD8" s="8">
        <v>-2.8814120856920145E-2</v>
      </c>
      <c r="AE8" s="9">
        <v>-6.8253736180547225E-2</v>
      </c>
      <c r="AF8" s="8">
        <v>-2.7977480348447714E-2</v>
      </c>
      <c r="AG8" s="9">
        <v>-6.627193563119857E-2</v>
      </c>
      <c r="AH8" s="8">
        <v>-2.7762557886548245E-2</v>
      </c>
      <c r="AI8" s="9">
        <v>-6.5762835905872896E-2</v>
      </c>
      <c r="AJ8" s="8">
        <v>-3.110164151066408E-2</v>
      </c>
      <c r="AK8" s="9">
        <v>-7.3672323545522791E-2</v>
      </c>
      <c r="AL8" s="8">
        <v>-3.110164151066408E-2</v>
      </c>
      <c r="AM8" s="9">
        <v>-7.3672323545522791E-2</v>
      </c>
      <c r="AN8" s="8">
        <v>-5.6263895331178926E-3</v>
      </c>
      <c r="AO8" s="9">
        <v>-1.306301252248121E-2</v>
      </c>
      <c r="AP8" s="8">
        <v>-0.14993592171618519</v>
      </c>
      <c r="AQ8" s="9">
        <v>-0.34811219724826059</v>
      </c>
      <c r="AS8" s="56"/>
      <c r="AU8" s="45"/>
      <c r="AV8" s="46"/>
    </row>
    <row r="9" spans="2:48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0</v>
      </c>
      <c r="K9" s="9">
        <v>0</v>
      </c>
      <c r="L9" s="8">
        <v>0</v>
      </c>
      <c r="M9" s="9">
        <v>0</v>
      </c>
      <c r="N9" s="8">
        <v>1.1235955056179581E-2</v>
      </c>
      <c r="O9" s="9">
        <v>1.9999999999999827E-3</v>
      </c>
      <c r="P9" s="8">
        <v>1.1235955056179581E-2</v>
      </c>
      <c r="Q9" s="9">
        <v>1.9999999999999827E-3</v>
      </c>
      <c r="R9" s="8">
        <v>1.1235955056179581E-2</v>
      </c>
      <c r="S9" s="9">
        <v>1.9999999999999827E-3</v>
      </c>
      <c r="T9" s="8">
        <v>1.1235955056179581E-2</v>
      </c>
      <c r="U9" s="9">
        <v>1.9999999999999827E-3</v>
      </c>
      <c r="V9" s="8">
        <v>2.2471910112359605E-2</v>
      </c>
      <c r="W9" s="9">
        <v>4.0000000000000062E-3</v>
      </c>
      <c r="X9" s="8">
        <v>2.2471910112359605E-2</v>
      </c>
      <c r="Y9" s="9">
        <v>4.0000000000000062E-3</v>
      </c>
      <c r="Z9" s="8">
        <v>2.2471910112359605E-2</v>
      </c>
      <c r="AA9" s="9">
        <v>4.0000000000000062E-3</v>
      </c>
      <c r="AB9" s="8">
        <v>5.0561797752809001E-2</v>
      </c>
      <c r="AC9" s="9">
        <v>9.0000000000000149E-3</v>
      </c>
      <c r="AD9" s="8">
        <v>5.0561797752809001E-2</v>
      </c>
      <c r="AE9" s="9">
        <v>9.0000000000000149E-3</v>
      </c>
      <c r="AF9" s="8">
        <v>0.1404494382022472</v>
      </c>
      <c r="AG9" s="9">
        <v>2.5000000000000001E-2</v>
      </c>
      <c r="AH9" s="8">
        <v>0.1404494382022472</v>
      </c>
      <c r="AI9" s="9">
        <v>2.5000000000000001E-2</v>
      </c>
      <c r="AJ9" s="8">
        <v>4.4943820224719211E-2</v>
      </c>
      <c r="AK9" s="9">
        <v>8.0000000000000123E-3</v>
      </c>
      <c r="AL9" s="8">
        <v>4.4943820224719211E-2</v>
      </c>
      <c r="AM9" s="9">
        <v>8.0000000000000123E-3</v>
      </c>
      <c r="AN9" s="8">
        <v>5.0561797752809001E-2</v>
      </c>
      <c r="AO9" s="9">
        <v>9.0000000000000097E-3</v>
      </c>
      <c r="AP9" s="8">
        <v>1.6853932584269815E-2</v>
      </c>
      <c r="AQ9" s="9">
        <v>3.0000000000000161E-3</v>
      </c>
      <c r="AS9" s="56"/>
      <c r="AU9" s="45"/>
      <c r="AV9" s="46"/>
    </row>
    <row r="10" spans="2:48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-5.9692879256512121E-4</v>
      </c>
      <c r="K10" s="9">
        <v>-1.6450563402119363E-3</v>
      </c>
      <c r="L10" s="8">
        <v>-5.9692879256512121E-4</v>
      </c>
      <c r="M10" s="9">
        <v>-1.6450563402119363E-3</v>
      </c>
      <c r="N10" s="8">
        <v>-4.4460843588611798E-4</v>
      </c>
      <c r="O10" s="9">
        <v>-1.2252817010604546E-3</v>
      </c>
      <c r="P10" s="8">
        <v>-5.8516643607742225E-4</v>
      </c>
      <c r="Q10" s="9">
        <v>-1.6126408505303797E-3</v>
      </c>
      <c r="R10" s="8">
        <v>2.5759128740676651E-4</v>
      </c>
      <c r="S10" s="9">
        <v>7.0988731957612357E-4</v>
      </c>
      <c r="T10" s="8">
        <v>2.5759128740676651E-4</v>
      </c>
      <c r="U10" s="9">
        <v>7.0988731957612357E-4</v>
      </c>
      <c r="V10" s="8">
        <v>-1.5965937597907875E-2</v>
      </c>
      <c r="W10" s="9">
        <v>-4.3999999999999956E-2</v>
      </c>
      <c r="X10" s="8">
        <v>-3.0117564105144212E-2</v>
      </c>
      <c r="Y10" s="9">
        <v>-8.2999999999999463E-2</v>
      </c>
      <c r="Z10" s="8">
        <v>-3.0117564105144212E-2</v>
      </c>
      <c r="AA10" s="9">
        <v>-8.2999999999999463E-2</v>
      </c>
      <c r="AB10" s="8">
        <v>-3.0633336957620605E-2</v>
      </c>
      <c r="AC10" s="9">
        <v>-8.4421401365863222E-2</v>
      </c>
      <c r="AD10" s="8">
        <v>-3.0633336957620605E-2</v>
      </c>
      <c r="AE10" s="9">
        <v>-8.4421401365863222E-2</v>
      </c>
      <c r="AF10" s="8">
        <v>-3.0633336957620605E-2</v>
      </c>
      <c r="AG10" s="9">
        <v>-8.4421401365863222E-2</v>
      </c>
      <c r="AH10" s="8">
        <v>-3.0633336957620605E-2</v>
      </c>
      <c r="AI10" s="9">
        <v>-8.4421401365863222E-2</v>
      </c>
      <c r="AJ10" s="8">
        <v>-3.0633336957620605E-2</v>
      </c>
      <c r="AK10" s="9">
        <v>-8.4421401365863222E-2</v>
      </c>
      <c r="AL10" s="8">
        <v>-3.0633336957620605E-2</v>
      </c>
      <c r="AM10" s="9">
        <v>-8.4421401365863222E-2</v>
      </c>
      <c r="AN10" s="8">
        <v>-2.2225572625103385E-2</v>
      </c>
      <c r="AO10" s="9">
        <v>-6.1393957102010191E-2</v>
      </c>
      <c r="AP10" s="8">
        <v>-0.16775585959530148</v>
      </c>
      <c r="AQ10" s="9">
        <v>-0.46339395710201048</v>
      </c>
      <c r="AS10" s="56"/>
      <c r="AU10" s="45"/>
      <c r="AV10" s="46"/>
    </row>
    <row r="11" spans="2:48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-1.6139218990396387E-4</v>
      </c>
      <c r="K11" s="9">
        <v>-3.5781659866579581E-4</v>
      </c>
      <c r="L11" s="8">
        <v>-1.6139218990396387E-4</v>
      </c>
      <c r="M11" s="9">
        <v>-3.5781659866579581E-4</v>
      </c>
      <c r="N11" s="8">
        <v>3.8702719570582467E-4</v>
      </c>
      <c r="O11" s="9">
        <v>8.5806354595598588E-4</v>
      </c>
      <c r="P11" s="8">
        <v>3.4360017631795969E-5</v>
      </c>
      <c r="Q11" s="9">
        <v>7.6178312261461251E-5</v>
      </c>
      <c r="R11" s="8">
        <v>1.0303573456384996E-3</v>
      </c>
      <c r="S11" s="9">
        <v>2.2843668026688831E-3</v>
      </c>
      <c r="T11" s="8">
        <v>1.0303573456384996E-3</v>
      </c>
      <c r="U11" s="9">
        <v>2.2843668026688831E-3</v>
      </c>
      <c r="V11" s="8">
        <v>-3.0921468095375215E-2</v>
      </c>
      <c r="W11" s="9">
        <v>-6.855483246259704E-2</v>
      </c>
      <c r="X11" s="8">
        <v>-6.1020082203655512E-4</v>
      </c>
      <c r="Y11" s="9">
        <v>-1.3528534607161222E-3</v>
      </c>
      <c r="Z11" s="8">
        <v>-6.1020082203655512E-4</v>
      </c>
      <c r="AA11" s="9">
        <v>-1.3528534607161222E-3</v>
      </c>
      <c r="AB11" s="8">
        <v>-2.079179532457287E-3</v>
      </c>
      <c r="AC11" s="9">
        <v>-4.6096713153341374E-3</v>
      </c>
      <c r="AD11" s="8">
        <v>-2.079179532457287E-3</v>
      </c>
      <c r="AE11" s="9">
        <v>-4.6096713153341374E-3</v>
      </c>
      <c r="AF11" s="8">
        <v>-1.1770850488261875E-3</v>
      </c>
      <c r="AG11" s="9">
        <v>-2.6096713153335935E-3</v>
      </c>
      <c r="AH11" s="8">
        <v>-1.1770850488261875E-3</v>
      </c>
      <c r="AI11" s="9">
        <v>-2.6096713153335935E-3</v>
      </c>
      <c r="AJ11" s="8">
        <v>-5.2793656564986691E-4</v>
      </c>
      <c r="AK11" s="9">
        <v>-1.170468449213737E-3</v>
      </c>
      <c r="AL11" s="8">
        <v>-5.2793656564986691E-4</v>
      </c>
      <c r="AM11" s="9">
        <v>-1.170468449213737E-3</v>
      </c>
      <c r="AN11" s="8">
        <v>9.549204476002604E-3</v>
      </c>
      <c r="AO11" s="9">
        <v>2.1155741975110456E-2</v>
      </c>
      <c r="AP11" s="8">
        <v>-0.1426203628743925</v>
      </c>
      <c r="AQ11" s="9">
        <v>-0.31596763949810125</v>
      </c>
      <c r="AS11" s="56"/>
      <c r="AU11" s="45"/>
      <c r="AV11" s="46"/>
    </row>
    <row r="12" spans="2:48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0</v>
      </c>
      <c r="K12" s="9">
        <v>0</v>
      </c>
      <c r="L12" s="8">
        <v>0</v>
      </c>
      <c r="M12" s="9">
        <v>0</v>
      </c>
      <c r="N12" s="8">
        <v>9.9009900990099098E-3</v>
      </c>
      <c r="O12" s="9">
        <v>1.999999999999981E-3</v>
      </c>
      <c r="P12" s="8">
        <v>9.9009900990099098E-3</v>
      </c>
      <c r="Q12" s="9">
        <v>1.999999999999981E-3</v>
      </c>
      <c r="R12" s="8">
        <v>9.9009900990099098E-3</v>
      </c>
      <c r="S12" s="9">
        <v>1.999999999999981E-3</v>
      </c>
      <c r="T12" s="8">
        <v>9.9009900990099098E-3</v>
      </c>
      <c r="U12" s="9">
        <v>1.999999999999981E-3</v>
      </c>
      <c r="V12" s="8">
        <v>2.4752475247524552E-2</v>
      </c>
      <c r="W12" s="9">
        <v>4.9999999999999663E-3</v>
      </c>
      <c r="X12" s="8">
        <v>2.4752475247524552E-2</v>
      </c>
      <c r="Y12" s="9">
        <v>4.9999999999999663E-3</v>
      </c>
      <c r="Z12" s="8">
        <v>2.4752475247524552E-2</v>
      </c>
      <c r="AA12" s="9">
        <v>4.9999999999999663E-3</v>
      </c>
      <c r="AB12" s="8">
        <v>4.4554455445544372E-2</v>
      </c>
      <c r="AC12" s="9">
        <v>8.9999999999999854E-3</v>
      </c>
      <c r="AD12" s="8">
        <v>4.4554455445544372E-2</v>
      </c>
      <c r="AE12" s="9">
        <v>8.9999999999999854E-3</v>
      </c>
      <c r="AF12" s="8">
        <v>6.4356435643564414E-2</v>
      </c>
      <c r="AG12" s="9">
        <v>1.3000000000000003E-2</v>
      </c>
      <c r="AH12" s="8">
        <v>6.4356435643564414E-2</v>
      </c>
      <c r="AI12" s="9">
        <v>1.3000000000000003E-2</v>
      </c>
      <c r="AJ12" s="8">
        <v>-1.9801980198019709E-2</v>
      </c>
      <c r="AK12" s="9">
        <v>-3.9999999999999905E-3</v>
      </c>
      <c r="AL12" s="8">
        <v>-1.9801980198019709E-2</v>
      </c>
      <c r="AM12" s="9">
        <v>-3.9999999999999905E-3</v>
      </c>
      <c r="AN12" s="8">
        <v>-1.4851485148514976E-2</v>
      </c>
      <c r="AO12" s="9">
        <v>-3.0000000000000222E-3</v>
      </c>
      <c r="AP12" s="8">
        <v>-5.4455445544554504E-2</v>
      </c>
      <c r="AQ12" s="9">
        <v>-1.1000000000000017E-2</v>
      </c>
      <c r="AS12" s="56"/>
      <c r="AU12" s="45"/>
      <c r="AV12" s="46"/>
    </row>
    <row r="13" spans="2:48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-5.4707599886971714E-4</v>
      </c>
      <c r="K13" s="9">
        <v>-1.2807641095294352E-3</v>
      </c>
      <c r="L13" s="8">
        <v>-5.4707599886971714E-4</v>
      </c>
      <c r="M13" s="9">
        <v>-1.2807641095294352E-3</v>
      </c>
      <c r="N13" s="8">
        <v>5.0186323242518149E-4</v>
      </c>
      <c r="O13" s="9">
        <v>1.174916131050609E-3</v>
      </c>
      <c r="P13" s="8">
        <v>-3.0917501868044095E-4</v>
      </c>
      <c r="Q13" s="9">
        <v>-7.238121729102084E-4</v>
      </c>
      <c r="R13" s="8">
        <v>7.6582548466097577E-4</v>
      </c>
      <c r="S13" s="9">
        <v>1.7928803254815822E-3</v>
      </c>
      <c r="T13" s="8">
        <v>7.5009694318151077E-4</v>
      </c>
      <c r="U13" s="9">
        <v>1.7560581079764982E-3</v>
      </c>
      <c r="V13" s="8">
        <v>5.2792450447158856E-4</v>
      </c>
      <c r="W13" s="9">
        <v>1.2359283888623551E-3</v>
      </c>
      <c r="X13" s="8">
        <v>1.4206061617790589E-2</v>
      </c>
      <c r="Y13" s="9">
        <v>3.3257927409390556E-2</v>
      </c>
      <c r="Z13" s="8">
        <v>1.4206061617790589E-2</v>
      </c>
      <c r="AA13" s="9">
        <v>3.3257927409390556E-2</v>
      </c>
      <c r="AB13" s="8">
        <v>1.1934472927910278E-2</v>
      </c>
      <c r="AC13" s="9">
        <v>2.7939892489886747E-2</v>
      </c>
      <c r="AD13" s="8">
        <v>1.1934472927910278E-2</v>
      </c>
      <c r="AE13" s="9">
        <v>2.7939892489886747E-2</v>
      </c>
      <c r="AF13" s="8">
        <v>8.5172878597199464E-3</v>
      </c>
      <c r="AG13" s="9">
        <v>1.9939892489886528E-2</v>
      </c>
      <c r="AH13" s="8">
        <v>8.5172878597199464E-3</v>
      </c>
      <c r="AI13" s="9">
        <v>1.9939892489886528E-2</v>
      </c>
      <c r="AJ13" s="8">
        <v>1.0688486639943262E-2</v>
      </c>
      <c r="AK13" s="9">
        <v>2.5022903768226596E-2</v>
      </c>
      <c r="AL13" s="8">
        <v>1.0688486639943262E-2</v>
      </c>
      <c r="AM13" s="9">
        <v>2.5022903768226596E-2</v>
      </c>
      <c r="AN13" s="8">
        <v>1.7522757410660228E-2</v>
      </c>
      <c r="AO13" s="9">
        <v>4.1127149645362217E-2</v>
      </c>
      <c r="AP13" s="8">
        <v>-0.1384474963341713</v>
      </c>
      <c r="AQ13" s="9">
        <v>-0.32494605536781618</v>
      </c>
      <c r="AS13" s="56"/>
      <c r="AU13" s="45"/>
      <c r="AV13" s="46"/>
    </row>
    <row r="14" spans="2:48" x14ac:dyDescent="0.25">
      <c r="B14" s="5" t="s">
        <v>21</v>
      </c>
      <c r="D14" s="8"/>
      <c r="E14" s="9"/>
      <c r="F14" s="8"/>
      <c r="G14" s="9"/>
      <c r="H14" s="8">
        <v>0</v>
      </c>
      <c r="I14" s="9">
        <v>0</v>
      </c>
      <c r="J14" s="8">
        <v>-5.700642870308803E-4</v>
      </c>
      <c r="K14" s="9">
        <v>-1.1940206249821165E-3</v>
      </c>
      <c r="L14" s="8">
        <v>-5.700642870308803E-4</v>
      </c>
      <c r="M14" s="9">
        <v>-1.1940206249821165E-3</v>
      </c>
      <c r="N14" s="8">
        <v>5.2808174231122607E-4</v>
      </c>
      <c r="O14" s="9">
        <v>1.1060866402982259E-3</v>
      </c>
      <c r="P14" s="8">
        <v>-3.2548489029815553E-4</v>
      </c>
      <c r="Q14" s="9">
        <v>-6.8174007910620023E-4</v>
      </c>
      <c r="R14" s="8">
        <v>-5.0343751103409939E-3</v>
      </c>
      <c r="S14" s="9">
        <v>-1.0544683910918113E-2</v>
      </c>
      <c r="T14" s="8">
        <v>-5.0343751103409939E-3</v>
      </c>
      <c r="U14" s="9">
        <v>-1.0544683910918113E-2</v>
      </c>
      <c r="V14" s="8">
        <v>5.9683810248734037E-3</v>
      </c>
      <c r="W14" s="9">
        <v>1.2500993666113314E-2</v>
      </c>
      <c r="X14" s="8">
        <v>1.1640026595922004E-2</v>
      </c>
      <c r="Y14" s="9">
        <v>2.4380464005663849E-2</v>
      </c>
      <c r="Z14" s="8">
        <v>1.1640026595922004E-2</v>
      </c>
      <c r="AA14" s="9">
        <v>2.4380464005663849E-2</v>
      </c>
      <c r="AB14" s="8">
        <v>5.8818061574348324E-3</v>
      </c>
      <c r="AC14" s="9">
        <v>1.231965942069866E-2</v>
      </c>
      <c r="AD14" s="8">
        <v>5.8818061574348324E-3</v>
      </c>
      <c r="AE14" s="9">
        <v>1.231965942069866E-2</v>
      </c>
      <c r="AF14" s="8">
        <v>3.3910618649080071E-3</v>
      </c>
      <c r="AG14" s="9">
        <v>7.102703851839377E-3</v>
      </c>
      <c r="AH14" s="8">
        <v>3.3910618649080071E-3</v>
      </c>
      <c r="AI14" s="9">
        <v>7.102703851839377E-3</v>
      </c>
      <c r="AJ14" s="8">
        <v>5.1841496690636646E-3</v>
      </c>
      <c r="AK14" s="9">
        <v>1.085839223519113E-2</v>
      </c>
      <c r="AL14" s="8">
        <v>5.1841496690636646E-3</v>
      </c>
      <c r="AM14" s="9">
        <v>1.085839223519113E-2</v>
      </c>
      <c r="AN14" s="8">
        <v>1.5278547677024523E-2</v>
      </c>
      <c r="AO14" s="9">
        <v>3.1980965348204451E-2</v>
      </c>
      <c r="AP14" s="8">
        <v>-0.15010167557647669</v>
      </c>
      <c r="AQ14" s="9">
        <v>-0.31419193674654289</v>
      </c>
      <c r="AS14" s="56"/>
      <c r="AU14" s="45"/>
      <c r="AV14" s="46"/>
    </row>
    <row r="15" spans="2:48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-3.9968351479613418E-4</v>
      </c>
      <c r="K15" s="9">
        <v>-9.5558523422870545E-4</v>
      </c>
      <c r="L15" s="8">
        <v>-3.9968351479613418E-4</v>
      </c>
      <c r="M15" s="9">
        <v>-9.5558523422870545E-4</v>
      </c>
      <c r="N15" s="8">
        <v>-3.8082381969689605E-3</v>
      </c>
      <c r="O15" s="9">
        <v>-9.1049444241050378E-3</v>
      </c>
      <c r="P15" s="8">
        <v>-2.5647783731586049E-3</v>
      </c>
      <c r="Q15" s="9">
        <v>-6.1320125842817645E-3</v>
      </c>
      <c r="R15" s="8">
        <v>-6.6043605935095506E-3</v>
      </c>
      <c r="S15" s="9">
        <v>-1.5790066968109761E-2</v>
      </c>
      <c r="T15" s="8">
        <v>-6.6265652332204716E-3</v>
      </c>
      <c r="U15" s="9">
        <v>-1.5843155036678123E-2</v>
      </c>
      <c r="V15" s="8">
        <v>-4.0137385451260887E-2</v>
      </c>
      <c r="W15" s="9">
        <v>-9.596265909876131E-2</v>
      </c>
      <c r="X15" s="8">
        <v>-3.1378392968249735E-2</v>
      </c>
      <c r="Y15" s="9">
        <v>-7.5021180219513359E-2</v>
      </c>
      <c r="Z15" s="8">
        <v>-3.1378392968249735E-2</v>
      </c>
      <c r="AA15" s="9">
        <v>-7.5021180219513359E-2</v>
      </c>
      <c r="AB15" s="8">
        <v>-3.455564758164742E-2</v>
      </c>
      <c r="AC15" s="9">
        <v>-8.2617534538747442E-2</v>
      </c>
      <c r="AD15" s="8">
        <v>-3.455564758164742E-2</v>
      </c>
      <c r="AE15" s="9">
        <v>-8.2617534538747442E-2</v>
      </c>
      <c r="AF15" s="8">
        <v>-3.705410799139186E-2</v>
      </c>
      <c r="AG15" s="9">
        <v>-8.859099050446291E-2</v>
      </c>
      <c r="AH15" s="8">
        <v>-3.7076312631102781E-2</v>
      </c>
      <c r="AI15" s="9">
        <v>-8.8644078573031262E-2</v>
      </c>
      <c r="AJ15" s="8">
        <v>-3.6230541702398478E-2</v>
      </c>
      <c r="AK15" s="9">
        <v>-8.6621963121454162E-2</v>
      </c>
      <c r="AL15" s="8">
        <v>-3.6230541702398478E-2</v>
      </c>
      <c r="AM15" s="9">
        <v>-8.6621963121454162E-2</v>
      </c>
      <c r="AN15" s="8">
        <v>-5.552843833932064E-2</v>
      </c>
      <c r="AO15" s="9">
        <v>-0.14052331488659164</v>
      </c>
      <c r="AP15" s="8">
        <v>-0.21215143353636146</v>
      </c>
      <c r="AQ15" s="9">
        <v>-0.53688206601987942</v>
      </c>
      <c r="AS15" s="56"/>
      <c r="AU15" s="45"/>
      <c r="AV15" s="46"/>
    </row>
    <row r="16" spans="2:48" x14ac:dyDescent="0.25">
      <c r="B16" s="5" t="s">
        <v>92</v>
      </c>
      <c r="D16" s="8"/>
      <c r="E16" s="9"/>
      <c r="F16" s="8"/>
      <c r="G16" s="9"/>
      <c r="H16" s="8" t="s">
        <v>82</v>
      </c>
      <c r="I16" s="9">
        <v>0</v>
      </c>
      <c r="J16" s="8" t="s">
        <v>82</v>
      </c>
      <c r="K16" s="9">
        <v>0</v>
      </c>
      <c r="L16" s="8" t="s">
        <v>82</v>
      </c>
      <c r="M16" s="9">
        <v>0</v>
      </c>
      <c r="N16" s="8" t="s">
        <v>82</v>
      </c>
      <c r="O16" s="9">
        <v>0</v>
      </c>
      <c r="P16" s="8" t="s">
        <v>82</v>
      </c>
      <c r="Q16" s="9">
        <v>0</v>
      </c>
      <c r="R16" s="8" t="s">
        <v>82</v>
      </c>
      <c r="S16" s="9">
        <v>0</v>
      </c>
      <c r="T16" s="8" t="s">
        <v>82</v>
      </c>
      <c r="U16" s="9">
        <v>0</v>
      </c>
      <c r="V16" s="8" t="s">
        <v>82</v>
      </c>
      <c r="W16" s="9">
        <v>0</v>
      </c>
      <c r="X16" s="8" t="s">
        <v>82</v>
      </c>
      <c r="Y16" s="9">
        <v>0</v>
      </c>
      <c r="Z16" s="8" t="s">
        <v>82</v>
      </c>
      <c r="AA16" s="9">
        <v>0</v>
      </c>
      <c r="AB16" s="8" t="s">
        <v>82</v>
      </c>
      <c r="AC16" s="9">
        <v>0</v>
      </c>
      <c r="AD16" s="8" t="s">
        <v>82</v>
      </c>
      <c r="AE16" s="9">
        <v>0</v>
      </c>
      <c r="AF16" s="8" t="s">
        <v>82</v>
      </c>
      <c r="AG16" s="9">
        <v>0</v>
      </c>
      <c r="AH16" s="8" t="s">
        <v>82</v>
      </c>
      <c r="AI16" s="9">
        <v>0</v>
      </c>
      <c r="AJ16" s="8" t="s">
        <v>82</v>
      </c>
      <c r="AK16" s="9">
        <v>0</v>
      </c>
      <c r="AL16" s="8" t="s">
        <v>82</v>
      </c>
      <c r="AM16" s="9">
        <v>0</v>
      </c>
      <c r="AN16" s="8" t="s">
        <v>82</v>
      </c>
      <c r="AO16" s="9">
        <v>0</v>
      </c>
      <c r="AP16" s="8" t="s">
        <v>82</v>
      </c>
      <c r="AQ16" s="9">
        <v>0</v>
      </c>
      <c r="AU16" s="45"/>
      <c r="AV16" s="46"/>
    </row>
    <row r="17" spans="2:48" x14ac:dyDescent="0.25">
      <c r="B17" s="5" t="s">
        <v>93</v>
      </c>
      <c r="D17" s="8"/>
      <c r="E17" s="9"/>
      <c r="F17" s="8"/>
      <c r="G17" s="9"/>
      <c r="H17" s="8" t="s">
        <v>82</v>
      </c>
      <c r="I17" s="9">
        <v>0</v>
      </c>
      <c r="J17" s="8" t="s">
        <v>82</v>
      </c>
      <c r="K17" s="9">
        <v>0</v>
      </c>
      <c r="L17" s="8" t="s">
        <v>82</v>
      </c>
      <c r="M17" s="9">
        <v>0</v>
      </c>
      <c r="N17" s="8" t="s">
        <v>82</v>
      </c>
      <c r="O17" s="9">
        <v>0</v>
      </c>
      <c r="P17" s="8" t="s">
        <v>82</v>
      </c>
      <c r="Q17" s="9">
        <v>0</v>
      </c>
      <c r="R17" s="8" t="s">
        <v>82</v>
      </c>
      <c r="S17" s="9">
        <v>0</v>
      </c>
      <c r="T17" s="8" t="s">
        <v>82</v>
      </c>
      <c r="U17" s="9">
        <v>0</v>
      </c>
      <c r="V17" s="8" t="s">
        <v>82</v>
      </c>
      <c r="W17" s="9">
        <v>0</v>
      </c>
      <c r="X17" s="8" t="s">
        <v>82</v>
      </c>
      <c r="Y17" s="9">
        <v>0</v>
      </c>
      <c r="Z17" s="8" t="s">
        <v>82</v>
      </c>
      <c r="AA17" s="9">
        <v>0</v>
      </c>
      <c r="AB17" s="8" t="s">
        <v>82</v>
      </c>
      <c r="AC17" s="9">
        <v>0</v>
      </c>
      <c r="AD17" s="8" t="s">
        <v>82</v>
      </c>
      <c r="AE17" s="9">
        <v>0</v>
      </c>
      <c r="AF17" s="8" t="s">
        <v>82</v>
      </c>
      <c r="AG17" s="9">
        <v>0</v>
      </c>
      <c r="AH17" s="8" t="s">
        <v>82</v>
      </c>
      <c r="AI17" s="9">
        <v>0</v>
      </c>
      <c r="AJ17" s="8" t="s">
        <v>82</v>
      </c>
      <c r="AK17" s="9">
        <v>0</v>
      </c>
      <c r="AL17" s="8" t="s">
        <v>82</v>
      </c>
      <c r="AM17" s="9">
        <v>0</v>
      </c>
      <c r="AN17" s="8" t="s">
        <v>82</v>
      </c>
      <c r="AO17" s="9">
        <v>0</v>
      </c>
      <c r="AP17" s="8" t="s">
        <v>82</v>
      </c>
      <c r="AQ17" s="9">
        <v>0</v>
      </c>
      <c r="AU17" s="45"/>
      <c r="AV17" s="46"/>
    </row>
    <row r="18" spans="2:48" x14ac:dyDescent="0.25">
      <c r="B18" s="5" t="s">
        <v>23</v>
      </c>
      <c r="D18" s="8"/>
      <c r="E18" s="9"/>
      <c r="F18" s="8"/>
      <c r="G18" s="9"/>
      <c r="H18" s="8">
        <v>0</v>
      </c>
      <c r="I18" s="9">
        <v>0</v>
      </c>
      <c r="J18" s="8">
        <v>-6.3210562611981658E-4</v>
      </c>
      <c r="K18" s="9">
        <v>-1.5997107028692917E-3</v>
      </c>
      <c r="L18" s="8">
        <v>-6.3210562611981658E-4</v>
      </c>
      <c r="M18" s="9">
        <v>-1.5997107028692917E-3</v>
      </c>
      <c r="N18" s="8">
        <v>7.1406075219515586E-4</v>
      </c>
      <c r="O18" s="9">
        <v>1.8071198555812424E-3</v>
      </c>
      <c r="P18" s="8">
        <v>4.254615155547814E-4</v>
      </c>
      <c r="Q18" s="9">
        <v>1.0767430504773415E-3</v>
      </c>
      <c r="R18" s="8">
        <v>1.3319812181635804E-3</v>
      </c>
      <c r="S18" s="9">
        <v>3.3709312536849257E-3</v>
      </c>
      <c r="T18" s="8">
        <v>1.1934765884591414E-3</v>
      </c>
      <c r="U18" s="9">
        <v>3.0204086046536028E-3</v>
      </c>
      <c r="V18" s="8">
        <v>1.8909416578743343E-2</v>
      </c>
      <c r="W18" s="9">
        <v>4.785528689519742E-2</v>
      </c>
      <c r="X18" s="8">
        <v>8.2339109625126916E-3</v>
      </c>
      <c r="Y18" s="9">
        <v>2.0838092478405942E-2</v>
      </c>
      <c r="Z18" s="8">
        <v>8.2339109625126916E-3</v>
      </c>
      <c r="AA18" s="9">
        <v>2.0838092478405942E-2</v>
      </c>
      <c r="AB18" s="8">
        <v>1.0707746131721763E-2</v>
      </c>
      <c r="AC18" s="9">
        <v>2.7098787580285062E-2</v>
      </c>
      <c r="AD18" s="8">
        <v>1.0707746131721763E-2</v>
      </c>
      <c r="AE18" s="9">
        <v>2.7098787580285062E-2</v>
      </c>
      <c r="AF18" s="8">
        <v>1.0735447057662606E-2</v>
      </c>
      <c r="AG18" s="9">
        <v>2.7168892110091235E-2</v>
      </c>
      <c r="AH18" s="8">
        <v>1.0879101618827436E-2</v>
      </c>
      <c r="AI18" s="9">
        <v>2.7532448024665295E-2</v>
      </c>
      <c r="AJ18" s="8">
        <v>1.2819874011592125E-2</v>
      </c>
      <c r="AK18" s="9">
        <v>3.2444086586715756E-2</v>
      </c>
      <c r="AL18" s="8">
        <v>1.2819874011592125E-2</v>
      </c>
      <c r="AM18" s="9">
        <v>3.2444086586715756E-2</v>
      </c>
      <c r="AN18" s="8">
        <v>1.9099514403735585E-2</v>
      </c>
      <c r="AO18" s="9">
        <v>4.8673918855966156E-2</v>
      </c>
      <c r="AP18" s="8">
        <v>-0.1222762243550326</v>
      </c>
      <c r="AQ18" s="9">
        <v>-0.31161331625827748</v>
      </c>
      <c r="AS18" s="56"/>
      <c r="AU18" s="45"/>
      <c r="AV18" s="46"/>
    </row>
    <row r="19" spans="2:48" x14ac:dyDescent="0.25">
      <c r="B19" s="5" t="s">
        <v>24</v>
      </c>
      <c r="D19" s="8"/>
      <c r="E19" s="9"/>
      <c r="F19" s="8"/>
      <c r="G19" s="9"/>
      <c r="H19" s="8">
        <v>0</v>
      </c>
      <c r="I19" s="9">
        <v>0</v>
      </c>
      <c r="J19" s="8">
        <v>-5.6910899002471371E-4</v>
      </c>
      <c r="K19" s="9">
        <v>-1.2381557118696625E-3</v>
      </c>
      <c r="L19" s="8">
        <v>-5.6910899002471371E-4</v>
      </c>
      <c r="M19" s="9">
        <v>-1.2381557118696625E-3</v>
      </c>
      <c r="N19" s="8">
        <v>1.0486275941270495E-3</v>
      </c>
      <c r="O19" s="9">
        <v>2.2813982348724631E-3</v>
      </c>
      <c r="P19" s="8">
        <v>8.9925435667770337E-4</v>
      </c>
      <c r="Q19" s="9">
        <v>1.9564212438388045E-3</v>
      </c>
      <c r="R19" s="8">
        <v>-4.3106113952208203E-3</v>
      </c>
      <c r="S19" s="9">
        <v>-9.3781827632191481E-3</v>
      </c>
      <c r="T19" s="8">
        <v>-4.3712708655222476E-3</v>
      </c>
      <c r="U19" s="9">
        <v>-9.5101537405698783E-3</v>
      </c>
      <c r="V19" s="8">
        <v>1.7781431472574827E-2</v>
      </c>
      <c r="W19" s="9">
        <v>3.8685350835927258E-2</v>
      </c>
      <c r="X19" s="8">
        <v>4.221196509968772E-3</v>
      </c>
      <c r="Y19" s="9">
        <v>9.1836513942870728E-3</v>
      </c>
      <c r="Z19" s="8">
        <v>4.221196509968772E-3</v>
      </c>
      <c r="AA19" s="9">
        <v>9.1836513942870728E-3</v>
      </c>
      <c r="AB19" s="8">
        <v>2.9666814552378185E-3</v>
      </c>
      <c r="AC19" s="9">
        <v>6.4543236066973032E-3</v>
      </c>
      <c r="AD19" s="8">
        <v>2.9666814552378185E-3</v>
      </c>
      <c r="AE19" s="9">
        <v>6.4543236066973032E-3</v>
      </c>
      <c r="AF19" s="8">
        <v>2.9970111903883101E-3</v>
      </c>
      <c r="AG19" s="9">
        <v>6.5203090953724254E-3</v>
      </c>
      <c r="AH19" s="8">
        <v>2.9666814552378185E-3</v>
      </c>
      <c r="AI19" s="9">
        <v>6.4543236066973032E-3</v>
      </c>
      <c r="AJ19" s="8">
        <v>4.4424074027171745E-3</v>
      </c>
      <c r="AK19" s="9">
        <v>9.6649186650296162E-3</v>
      </c>
      <c r="AL19" s="8">
        <v>4.4424074027171745E-3</v>
      </c>
      <c r="AM19" s="9">
        <v>9.6649186650296162E-3</v>
      </c>
      <c r="AN19" s="8">
        <v>9.2539410405452216E-3</v>
      </c>
      <c r="AO19" s="9">
        <v>2.037076735767971E-2</v>
      </c>
      <c r="AP19" s="8">
        <v>-0.13837614667935372</v>
      </c>
      <c r="AQ19" s="9">
        <v>-0.30460841272997707</v>
      </c>
      <c r="AS19" s="56"/>
      <c r="AU19" s="45"/>
      <c r="AV19" s="46"/>
    </row>
    <row r="20" spans="2:48" x14ac:dyDescent="0.25">
      <c r="B20" s="5" t="s">
        <v>25</v>
      </c>
      <c r="D20" s="8"/>
      <c r="E20" s="9"/>
      <c r="F20" s="8"/>
      <c r="G20" s="9"/>
      <c r="H20" s="8">
        <v>0</v>
      </c>
      <c r="I20" s="9">
        <v>0</v>
      </c>
      <c r="J20" s="8">
        <v>-4.290989190525174E-6</v>
      </c>
      <c r="K20" s="9">
        <v>-7.0454133688596975E-6</v>
      </c>
      <c r="L20" s="8">
        <v>-4.290989190525174E-6</v>
      </c>
      <c r="M20" s="9">
        <v>-7.0454133688596975E-6</v>
      </c>
      <c r="N20" s="8">
        <v>-1.0024734474758379E-3</v>
      </c>
      <c r="O20" s="9">
        <v>-1.6459700817676999E-3</v>
      </c>
      <c r="P20" s="8">
        <v>-2.140182296235027E-3</v>
      </c>
      <c r="Q20" s="9">
        <v>-3.5139843733532636E-3</v>
      </c>
      <c r="R20" s="8">
        <v>-6.4535875115316887E-3</v>
      </c>
      <c r="S20" s="9">
        <v>-1.0596202812949197E-2</v>
      </c>
      <c r="T20" s="8">
        <v>-6.5318329947690046E-3</v>
      </c>
      <c r="U20" s="9">
        <v>-1.072467476875639E-2</v>
      </c>
      <c r="V20" s="8">
        <v>2.5338402443896069E-2</v>
      </c>
      <c r="W20" s="9">
        <v>4.160334864474876E-2</v>
      </c>
      <c r="X20" s="8">
        <v>1.2264541387556616E-2</v>
      </c>
      <c r="Y20" s="9">
        <v>2.0137259736253937E-2</v>
      </c>
      <c r="Z20" s="8">
        <v>1.2225790420069327E-2</v>
      </c>
      <c r="AA20" s="9">
        <v>2.0073634177607956E-2</v>
      </c>
      <c r="AB20" s="8">
        <v>8.8749430108141514E-3</v>
      </c>
      <c r="AC20" s="9">
        <v>1.4571847972606499E-2</v>
      </c>
      <c r="AD20" s="8">
        <v>8.8749430108141514E-3</v>
      </c>
      <c r="AE20" s="9">
        <v>1.4571847972606499E-2</v>
      </c>
      <c r="AF20" s="8">
        <v>8.8756865590773337E-3</v>
      </c>
      <c r="AG20" s="9">
        <v>1.4573068811122256E-2</v>
      </c>
      <c r="AH20" s="8">
        <v>9.1294484657602482E-3</v>
      </c>
      <c r="AI20" s="9">
        <v>1.4989722745791459E-2</v>
      </c>
      <c r="AJ20" s="8">
        <v>9.7191063971273639E-3</v>
      </c>
      <c r="AK20" s="9">
        <v>1.5957887354990177E-2</v>
      </c>
      <c r="AL20" s="8">
        <v>9.7191063971273639E-3</v>
      </c>
      <c r="AM20" s="9">
        <v>1.5957887354990177E-2</v>
      </c>
      <c r="AN20" s="8">
        <v>1.9147451624701217E-2</v>
      </c>
      <c r="AO20" s="9">
        <v>3.1663212676965383E-2</v>
      </c>
      <c r="AP20" s="8">
        <v>-0.15137547387436967</v>
      </c>
      <c r="AQ20" s="9">
        <v>-0.25032228399403766</v>
      </c>
      <c r="AS20" s="56"/>
      <c r="AU20" s="45"/>
      <c r="AV20" s="46"/>
    </row>
    <row r="21" spans="2:48" x14ac:dyDescent="0.25">
      <c r="B21" s="5" t="s">
        <v>78</v>
      </c>
      <c r="D21" s="8"/>
      <c r="E21" s="9"/>
      <c r="F21" s="8"/>
      <c r="G21" s="9"/>
      <c r="H21" s="8">
        <v>0</v>
      </c>
      <c r="I21" s="9">
        <v>0</v>
      </c>
      <c r="J21" s="8">
        <v>4.1237113402070591E-4</v>
      </c>
      <c r="K21" s="9">
        <v>1.0000000000001954E-3</v>
      </c>
      <c r="L21" s="8">
        <v>4.1237113402070591E-4</v>
      </c>
      <c r="M21" s="9">
        <v>1.0000000000001954E-3</v>
      </c>
      <c r="N21" s="8">
        <v>-4.5360824742266548E-3</v>
      </c>
      <c r="O21" s="9">
        <v>-1.0999999999999694E-2</v>
      </c>
      <c r="P21" s="8">
        <v>3.711340206185465E-3</v>
      </c>
      <c r="Q21" s="9">
        <v>9.0000000000000045E-3</v>
      </c>
      <c r="R21" s="8">
        <v>4.9484536082473607E-3</v>
      </c>
      <c r="S21" s="9">
        <v>1.1999999999999889E-2</v>
      </c>
      <c r="T21" s="8">
        <v>4.9484536082473607E-3</v>
      </c>
      <c r="U21" s="9">
        <v>1.1999999999999889E-2</v>
      </c>
      <c r="V21" s="8">
        <v>4.7010309278350704E-2</v>
      </c>
      <c r="W21" s="9">
        <v>0.11400000000000052</v>
      </c>
      <c r="X21" s="8">
        <v>5.3608247422680444E-2</v>
      </c>
      <c r="Y21" s="9">
        <v>0.13000000000000014</v>
      </c>
      <c r="Z21" s="8">
        <v>5.3608247422680444E-2</v>
      </c>
      <c r="AA21" s="9">
        <v>0.13000000000000014</v>
      </c>
      <c r="AB21" s="8">
        <v>6.6804123711340369E-2</v>
      </c>
      <c r="AC21" s="9">
        <v>0.16200000000000042</v>
      </c>
      <c r="AD21" s="8">
        <v>6.6804123711340369E-2</v>
      </c>
      <c r="AE21" s="9">
        <v>0.16200000000000042</v>
      </c>
      <c r="AF21" s="8">
        <v>6.7216494845360852E-2</v>
      </c>
      <c r="AG21" s="9">
        <v>0.16300000000000028</v>
      </c>
      <c r="AH21" s="8">
        <v>6.845360824742297E-2</v>
      </c>
      <c r="AI21" s="9">
        <v>0.16600000000000051</v>
      </c>
      <c r="AJ21" s="8">
        <v>6.845360824742297E-2</v>
      </c>
      <c r="AK21" s="9">
        <v>0.16600000000000051</v>
      </c>
      <c r="AL21" s="8">
        <v>6.845360824742297E-2</v>
      </c>
      <c r="AM21" s="9">
        <v>0.16600000000000051</v>
      </c>
      <c r="AN21" s="8">
        <v>1.0721649484536133E-2</v>
      </c>
      <c r="AO21" s="9">
        <v>2.6000000000000197E-2</v>
      </c>
      <c r="AP21" s="8">
        <v>-0.10185567010309282</v>
      </c>
      <c r="AQ21" s="9">
        <v>-0.24699999999999997</v>
      </c>
      <c r="AS21" s="56"/>
      <c r="AU21" s="45"/>
      <c r="AV21" s="46"/>
    </row>
    <row r="22" spans="2:48" x14ac:dyDescent="0.25">
      <c r="B22" s="5" t="s">
        <v>79</v>
      </c>
      <c r="D22" s="8"/>
      <c r="E22" s="9"/>
      <c r="F22" s="8"/>
      <c r="G22" s="9"/>
      <c r="H22" s="8">
        <v>0</v>
      </c>
      <c r="I22" s="9">
        <v>0</v>
      </c>
      <c r="J22" s="8">
        <v>2.7151778441503183E-4</v>
      </c>
      <c r="K22" s="9">
        <v>1.00000000000088E-3</v>
      </c>
      <c r="L22" s="8">
        <v>2.7151778441503183E-4</v>
      </c>
      <c r="M22" s="9">
        <v>1.00000000000088E-3</v>
      </c>
      <c r="N22" s="8">
        <v>-3.8012489818082251E-3</v>
      </c>
      <c r="O22" s="9">
        <v>-1.3999999999999702E-2</v>
      </c>
      <c r="P22" s="8">
        <v>1.6291067064893028E-3</v>
      </c>
      <c r="Q22" s="9">
        <v>6.0000000000002326E-3</v>
      </c>
      <c r="R22" s="8">
        <v>2.9866956285637958E-3</v>
      </c>
      <c r="S22" s="9">
        <v>1.100000000000009E-2</v>
      </c>
      <c r="T22" s="8">
        <v>2.715177844148764E-3</v>
      </c>
      <c r="U22" s="9">
        <v>1.0000000000000221E-2</v>
      </c>
      <c r="V22" s="8">
        <v>4.7787130057018956E-2</v>
      </c>
      <c r="W22" s="9">
        <v>0.17600000000000043</v>
      </c>
      <c r="X22" s="8">
        <v>5.5661145805050216E-2</v>
      </c>
      <c r="Y22" s="9">
        <v>0.20500000000000021</v>
      </c>
      <c r="Z22" s="8">
        <v>5.5661145805050216E-2</v>
      </c>
      <c r="AA22" s="9">
        <v>0.20500000000000021</v>
      </c>
      <c r="AB22" s="8">
        <v>5.9733912571273695E-2</v>
      </c>
      <c r="AC22" s="9">
        <v>0.22000000000000078</v>
      </c>
      <c r="AD22" s="8">
        <v>5.9733912571273695E-2</v>
      </c>
      <c r="AE22" s="9">
        <v>0.22000000000000078</v>
      </c>
      <c r="AF22" s="8">
        <v>6.0819983708933156E-2</v>
      </c>
      <c r="AG22" s="9">
        <v>0.22400000000000078</v>
      </c>
      <c r="AH22" s="8">
        <v>6.1634537062177808E-2</v>
      </c>
      <c r="AI22" s="9">
        <v>0.2270000000000009</v>
      </c>
      <c r="AJ22" s="8">
        <v>5.9462394786858885E-2</v>
      </c>
      <c r="AK22" s="9">
        <v>0.21900000000000092</v>
      </c>
      <c r="AL22" s="8">
        <v>5.9462394786858885E-2</v>
      </c>
      <c r="AM22" s="9">
        <v>0.21900000000000092</v>
      </c>
      <c r="AN22" s="8">
        <v>-4.6158023350528765E-3</v>
      </c>
      <c r="AO22" s="9">
        <v>-1.6999999999999876E-2</v>
      </c>
      <c r="AP22" s="8">
        <v>-0.14499049687754539</v>
      </c>
      <c r="AQ22" s="9">
        <v>-0.53399999999999959</v>
      </c>
      <c r="AS22" s="56"/>
      <c r="AU22" s="45"/>
      <c r="AV22" s="46"/>
    </row>
    <row r="23" spans="2:48" x14ac:dyDescent="0.25">
      <c r="B23" s="5" t="s">
        <v>80</v>
      </c>
      <c r="D23" s="8"/>
      <c r="E23" s="9"/>
      <c r="F23" s="8"/>
      <c r="G23" s="9"/>
      <c r="H23" s="8">
        <v>0</v>
      </c>
      <c r="I23" s="9">
        <v>0</v>
      </c>
      <c r="J23" s="8">
        <v>1.5982100047939873E-4</v>
      </c>
      <c r="K23" s="9">
        <v>1.0000000000001158E-3</v>
      </c>
      <c r="L23" s="8">
        <v>1.5982100047939873E-4</v>
      </c>
      <c r="M23" s="9">
        <v>1.0000000000001158E-3</v>
      </c>
      <c r="N23" s="8">
        <v>-2.7169570081506667E-3</v>
      </c>
      <c r="O23" s="9">
        <v>-1.6999999999998572E-2</v>
      </c>
      <c r="P23" s="8">
        <v>1.5982100047939873E-4</v>
      </c>
      <c r="Q23" s="9">
        <v>1.0000000000001158E-3</v>
      </c>
      <c r="R23" s="8">
        <v>1.4383890043152547E-3</v>
      </c>
      <c r="S23" s="9">
        <v>9.0000000000010436E-3</v>
      </c>
      <c r="T23" s="8">
        <v>1.4383890043152547E-3</v>
      </c>
      <c r="U23" s="9">
        <v>9.0000000000010436E-3</v>
      </c>
      <c r="V23" s="8">
        <v>4.8585584145756977E-2</v>
      </c>
      <c r="W23" s="9">
        <v>0.30400000000000127</v>
      </c>
      <c r="X23" s="8">
        <v>5.7056097171168219E-2</v>
      </c>
      <c r="Y23" s="9">
        <v>0.35699999999999948</v>
      </c>
      <c r="Z23" s="8">
        <v>5.7056097171168219E-2</v>
      </c>
      <c r="AA23" s="9">
        <v>0.35699999999999948</v>
      </c>
      <c r="AB23" s="8">
        <v>5.5457887166373787E-2</v>
      </c>
      <c r="AC23" s="9">
        <v>0.34700000000000059</v>
      </c>
      <c r="AD23" s="8">
        <v>5.5457887166373787E-2</v>
      </c>
      <c r="AE23" s="9">
        <v>0.34700000000000059</v>
      </c>
      <c r="AF23" s="8">
        <v>3.9315966117948076E-2</v>
      </c>
      <c r="AG23" s="9">
        <v>0.24600000000000133</v>
      </c>
      <c r="AH23" s="8">
        <v>3.9795429119386272E-2</v>
      </c>
      <c r="AI23" s="9">
        <v>0.24900000000000055</v>
      </c>
      <c r="AJ23" s="8">
        <v>4.1073997123222128E-2</v>
      </c>
      <c r="AK23" s="9">
        <v>0.25700000000000151</v>
      </c>
      <c r="AL23" s="8">
        <v>4.1073997123222128E-2</v>
      </c>
      <c r="AM23" s="9">
        <v>0.25700000000000151</v>
      </c>
      <c r="AN23" s="8">
        <v>-2.7329391081987953E-2</v>
      </c>
      <c r="AO23" s="9">
        <v>-0.17099999999999849</v>
      </c>
      <c r="AP23" s="8">
        <v>-0.18043790954131356</v>
      </c>
      <c r="AQ23" s="9">
        <v>-1.1289999999999987</v>
      </c>
      <c r="AS23" s="56"/>
      <c r="AU23" s="45"/>
      <c r="AV23" s="46"/>
    </row>
    <row r="24" spans="2:48" x14ac:dyDescent="0.25">
      <c r="B24" s="5" t="s">
        <v>81</v>
      </c>
      <c r="D24" s="8"/>
      <c r="E24" s="9"/>
      <c r="F24" s="8"/>
      <c r="G24" s="9"/>
      <c r="H24" s="8" t="s">
        <v>82</v>
      </c>
      <c r="I24" s="9">
        <v>0</v>
      </c>
      <c r="J24" s="8" t="s">
        <v>82</v>
      </c>
      <c r="K24" s="9">
        <v>0</v>
      </c>
      <c r="L24" s="8" t="s">
        <v>82</v>
      </c>
      <c r="M24" s="9">
        <v>0</v>
      </c>
      <c r="N24" s="8" t="s">
        <v>82</v>
      </c>
      <c r="O24" s="9">
        <v>0</v>
      </c>
      <c r="P24" s="8" t="s">
        <v>82</v>
      </c>
      <c r="Q24" s="9">
        <v>0</v>
      </c>
      <c r="R24" s="8" t="s">
        <v>82</v>
      </c>
      <c r="S24" s="9">
        <v>0</v>
      </c>
      <c r="T24" s="8" t="s">
        <v>82</v>
      </c>
      <c r="U24" s="9">
        <v>0</v>
      </c>
      <c r="V24" s="8" t="s">
        <v>82</v>
      </c>
      <c r="W24" s="9">
        <v>0</v>
      </c>
      <c r="X24" s="8" t="s">
        <v>82</v>
      </c>
      <c r="Y24" s="9">
        <v>0</v>
      </c>
      <c r="Z24" s="8" t="s">
        <v>82</v>
      </c>
      <c r="AA24" s="9">
        <v>0</v>
      </c>
      <c r="AB24" s="8" t="s">
        <v>82</v>
      </c>
      <c r="AC24" s="9">
        <v>0</v>
      </c>
      <c r="AD24" s="8" t="s">
        <v>82</v>
      </c>
      <c r="AE24" s="9">
        <v>0</v>
      </c>
      <c r="AF24" s="8" t="s">
        <v>82</v>
      </c>
      <c r="AG24" s="9">
        <v>0</v>
      </c>
      <c r="AH24" s="8" t="s">
        <v>82</v>
      </c>
      <c r="AI24" s="9">
        <v>0</v>
      </c>
      <c r="AJ24" s="8" t="s">
        <v>82</v>
      </c>
      <c r="AK24" s="9">
        <v>0</v>
      </c>
      <c r="AL24" s="8" t="s">
        <v>82</v>
      </c>
      <c r="AM24" s="9">
        <v>0</v>
      </c>
      <c r="AN24" s="8" t="s">
        <v>82</v>
      </c>
      <c r="AO24" s="9">
        <v>0</v>
      </c>
      <c r="AP24" s="8" t="s">
        <v>82</v>
      </c>
      <c r="AQ24" s="9">
        <v>0</v>
      </c>
      <c r="AU24" s="45"/>
      <c r="AV24" s="46"/>
    </row>
    <row r="25" spans="2:48" ht="16.5" thickBot="1" x14ac:dyDescent="0.3">
      <c r="B25" s="5" t="s">
        <v>26</v>
      </c>
      <c r="D25" s="10"/>
      <c r="E25" s="11"/>
      <c r="F25" s="10"/>
      <c r="G25" s="11"/>
      <c r="H25" s="10">
        <v>0</v>
      </c>
      <c r="I25" s="11">
        <v>0</v>
      </c>
      <c r="J25" s="10">
        <v>2.6902800769113E-4</v>
      </c>
      <c r="K25" s="11">
        <v>9.4364476575200596E-4</v>
      </c>
      <c r="L25" s="10">
        <v>2.6902800769113E-4</v>
      </c>
      <c r="M25" s="11">
        <v>9.4364476575200596E-4</v>
      </c>
      <c r="N25" s="10">
        <v>-3.9633788729185326E-3</v>
      </c>
      <c r="O25" s="11">
        <v>-1.3901979054972416E-2</v>
      </c>
      <c r="P25" s="10">
        <v>1.828064007172836E-3</v>
      </c>
      <c r="Q25" s="11">
        <v>6.4121317577065084E-3</v>
      </c>
      <c r="R25" s="10">
        <v>3.085169942974586E-3</v>
      </c>
      <c r="S25" s="11">
        <v>1.0821566472316751E-2</v>
      </c>
      <c r="T25" s="10">
        <v>3.0047633723164768E-3</v>
      </c>
      <c r="U25" s="11">
        <v>1.0539531749669049E-2</v>
      </c>
      <c r="V25" s="10">
        <v>4.7653619326232244E-2</v>
      </c>
      <c r="W25" s="11">
        <v>0.16715021172807173</v>
      </c>
      <c r="X25" s="10">
        <v>5.5437922502140191E-2</v>
      </c>
      <c r="Y25" s="11">
        <v>0.19445449506279594</v>
      </c>
      <c r="Z25" s="10">
        <v>5.5428988438733784E-2</v>
      </c>
      <c r="AA25" s="11">
        <v>0.19442315787139092</v>
      </c>
      <c r="AB25" s="10">
        <v>6.0456647528277063E-2</v>
      </c>
      <c r="AC25" s="11">
        <v>0.21205821462459601</v>
      </c>
      <c r="AD25" s="10">
        <v>6.0456647528277063E-2</v>
      </c>
      <c r="AE25" s="11">
        <v>0.21205821462459601</v>
      </c>
      <c r="AF25" s="10">
        <v>6.0554922225748209E-2</v>
      </c>
      <c r="AG25" s="11">
        <v>0.21240292373005434</v>
      </c>
      <c r="AH25" s="10">
        <v>6.1314454559683984E-2</v>
      </c>
      <c r="AI25" s="11">
        <v>0.21506706534671821</v>
      </c>
      <c r="AJ25" s="10">
        <v>5.9677061896660444E-2</v>
      </c>
      <c r="AK25" s="11">
        <v>0.20932373390251655</v>
      </c>
      <c r="AL25" s="10">
        <v>5.9677061896660444E-2</v>
      </c>
      <c r="AM25" s="11">
        <v>0.20932373390251655</v>
      </c>
      <c r="AN25" s="10">
        <v>-5.0537837301874999E-3</v>
      </c>
      <c r="AO25" s="11">
        <v>-1.9094187217155285E-2</v>
      </c>
      <c r="AP25" s="10">
        <v>-0.14530339204625986</v>
      </c>
      <c r="AQ25" s="11">
        <v>-0.54898474472632208</v>
      </c>
      <c r="AS25" s="56"/>
      <c r="AU25" s="45"/>
      <c r="AV25" s="46"/>
    </row>
    <row r="26" spans="2:48" ht="7.5" customHeight="1" x14ac:dyDescent="0.25"/>
    <row r="27" spans="2:48" ht="3" customHeight="1" thickBot="1" x14ac:dyDescent="0.3"/>
    <row r="28" spans="2:48" ht="72.75" customHeight="1" x14ac:dyDescent="0.25">
      <c r="D28" s="63"/>
      <c r="E28" s="64"/>
      <c r="F28" s="63"/>
      <c r="G28" s="64"/>
      <c r="H28" s="63" t="s">
        <v>94</v>
      </c>
      <c r="I28" s="64"/>
      <c r="J28" s="63" t="s">
        <v>0</v>
      </c>
      <c r="K28" s="64"/>
      <c r="L28" s="63" t="s">
        <v>32</v>
      </c>
      <c r="M28" s="64"/>
      <c r="N28" s="63" t="str">
        <f>N4</f>
        <v>Table 1020: Change In 500MW Model</v>
      </c>
      <c r="O28" s="64"/>
      <c r="P28" s="63" t="str">
        <f>P4</f>
        <v>Table 1022 - 1028: service model inputs</v>
      </c>
      <c r="Q28" s="64"/>
      <c r="R28" s="63" t="str">
        <f>R4</f>
        <v>Table 1032: LAF values</v>
      </c>
      <c r="S28" s="64"/>
      <c r="T28" s="63" t="s">
        <v>33</v>
      </c>
      <c r="U28" s="64"/>
      <c r="V28" s="63" t="str">
        <f>V4</f>
        <v>Table 1041: load characteristics (Load Factor)</v>
      </c>
      <c r="W28" s="64"/>
      <c r="X28" s="63" t="str">
        <f>X4</f>
        <v>Table 1041: load characteristics (Coincidence Factor)</v>
      </c>
      <c r="Y28" s="64"/>
      <c r="Z28" s="63" t="str">
        <f>Z4</f>
        <v>Table 1055: NGC exit</v>
      </c>
      <c r="AA28" s="64"/>
      <c r="AB28" s="63" t="str">
        <f>AB4</f>
        <v>Table 1059: Otex</v>
      </c>
      <c r="AC28" s="64"/>
      <c r="AD28" s="63" t="str">
        <f>AD4</f>
        <v>Table 1060: Customer Contribs</v>
      </c>
      <c r="AE28" s="64"/>
      <c r="AF28" s="63" t="str">
        <f>AF4</f>
        <v>Table 1061/1062: TPR data</v>
      </c>
      <c r="AG28" s="64"/>
      <c r="AH28" s="63" t="s">
        <v>34</v>
      </c>
      <c r="AI28" s="64"/>
      <c r="AJ28" s="63" t="str">
        <f>AJ4</f>
        <v>Table 1069: Peaking probabailities</v>
      </c>
      <c r="AK28" s="64"/>
      <c r="AL28" s="63" t="str">
        <f>AL4</f>
        <v>Table 1092: power factor</v>
      </c>
      <c r="AM28" s="64"/>
      <c r="AN28" s="63" t="str">
        <f>AN4</f>
        <v>Table 1053: volumes and mpans etc forecast</v>
      </c>
      <c r="AO28" s="64"/>
      <c r="AP28" s="63" t="str">
        <f>AP4</f>
        <v>Table 1076: allowed revenue</v>
      </c>
      <c r="AQ28" s="64"/>
    </row>
    <row r="29" spans="2:48" ht="63.75" thickBot="1" x14ac:dyDescent="0.3">
      <c r="B29" s="12" t="s">
        <v>27</v>
      </c>
      <c r="D29" s="3" t="s">
        <v>12</v>
      </c>
      <c r="E29" s="4" t="s">
        <v>13</v>
      </c>
      <c r="F29" s="3" t="s">
        <v>12</v>
      </c>
      <c r="G29" s="4" t="s">
        <v>13</v>
      </c>
      <c r="H29" s="3" t="s">
        <v>12</v>
      </c>
      <c r="I29" s="4" t="s">
        <v>13</v>
      </c>
      <c r="J29" s="3" t="s">
        <v>12</v>
      </c>
      <c r="K29" s="4" t="s">
        <v>13</v>
      </c>
      <c r="L29" s="3" t="s">
        <v>12</v>
      </c>
      <c r="M29" s="4" t="s">
        <v>13</v>
      </c>
      <c r="N29" s="3" t="s">
        <v>12</v>
      </c>
      <c r="O29" s="4" t="s">
        <v>13</v>
      </c>
      <c r="P29" s="3" t="s">
        <v>12</v>
      </c>
      <c r="Q29" s="4" t="s">
        <v>13</v>
      </c>
      <c r="R29" s="3" t="s">
        <v>12</v>
      </c>
      <c r="S29" s="4" t="s">
        <v>13</v>
      </c>
      <c r="T29" s="3" t="s">
        <v>12</v>
      </c>
      <c r="U29" s="4" t="s">
        <v>13</v>
      </c>
      <c r="V29" s="3" t="s">
        <v>12</v>
      </c>
      <c r="W29" s="4" t="s">
        <v>13</v>
      </c>
      <c r="X29" s="3" t="s">
        <v>12</v>
      </c>
      <c r="Y29" s="4" t="s">
        <v>13</v>
      </c>
      <c r="Z29" s="3" t="s">
        <v>12</v>
      </c>
      <c r="AA29" s="4" t="s">
        <v>13</v>
      </c>
      <c r="AB29" s="3" t="s">
        <v>12</v>
      </c>
      <c r="AC29" s="4" t="s">
        <v>13</v>
      </c>
      <c r="AD29" s="3" t="s">
        <v>12</v>
      </c>
      <c r="AE29" s="4" t="s">
        <v>13</v>
      </c>
      <c r="AF29" s="3" t="s">
        <v>12</v>
      </c>
      <c r="AG29" s="4" t="s">
        <v>13</v>
      </c>
      <c r="AH29" s="3" t="s">
        <v>12</v>
      </c>
      <c r="AI29" s="4" t="s">
        <v>13</v>
      </c>
      <c r="AJ29" s="3" t="s">
        <v>12</v>
      </c>
      <c r="AK29" s="4" t="s">
        <v>13</v>
      </c>
      <c r="AL29" s="3" t="s">
        <v>12</v>
      </c>
      <c r="AM29" s="4" t="s">
        <v>13</v>
      </c>
      <c r="AN29" s="3" t="s">
        <v>12</v>
      </c>
      <c r="AO29" s="4" t="s">
        <v>13</v>
      </c>
      <c r="AP29" s="3" t="s">
        <v>12</v>
      </c>
      <c r="AQ29" s="4" t="s">
        <v>13</v>
      </c>
    </row>
    <row r="30" spans="2:48" ht="5.25" customHeight="1" thickBot="1" x14ac:dyDescent="0.3"/>
    <row r="31" spans="2:48" ht="12" customHeight="1" x14ac:dyDescent="0.25">
      <c r="B31" s="5" t="s">
        <v>14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-2.6029156067230996E-4</v>
      </c>
      <c r="K31" s="13">
        <f t="shared" ref="K31:K47" si="2">IF(K7-I7=0,"-",K7-I7)</f>
        <v>-1.0135356127899857E-3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-1.0428461713507531E-5</v>
      </c>
      <c r="O31" s="13">
        <f t="shared" ref="O31:O47" si="4">IF(O7-M7=0,"-",O7-M7)</f>
        <v>-4.0606838369644429E-5</v>
      </c>
      <c r="P31" s="19">
        <f>P7-N7</f>
        <v>5.2753542915351392E-4</v>
      </c>
      <c r="Q31" s="13">
        <f t="shared" ref="Q31:Q47" si="5">IF(Q7-O7=0,"-",Q7-O7)</f>
        <v>2.0541424511595014E-3</v>
      </c>
      <c r="R31" s="19">
        <f>R7-P7</f>
        <v>7.7044622030353338E-4</v>
      </c>
      <c r="S31" s="13">
        <f t="shared" ref="S31:S47" si="6">IF(S7-Q7=0,"-",S7-Q7)</f>
        <v>3.0000000000003123E-3</v>
      </c>
      <c r="T31" s="19">
        <f>T7-R7</f>
        <v>0</v>
      </c>
      <c r="U31" s="13" t="str">
        <f t="shared" ref="U31:U47" si="7">IF(U7-S7=0,"-",U7-S7)</f>
        <v>-</v>
      </c>
      <c r="V31" s="19">
        <f>V7-T7</f>
        <v>-3.5988918486539179E-3</v>
      </c>
      <c r="W31" s="13">
        <f t="shared" ref="W31:W47" si="8">IF(W7-U7=0,"-",W7-U7)</f>
        <v>-1.4013535612790409E-2</v>
      </c>
      <c r="X31" s="19">
        <f>X7-V7</f>
        <v>5.1363081353562601E-3</v>
      </c>
      <c r="Y31" s="13">
        <f t="shared" ref="Y31:Y32" si="9">IF(Y7-U7=0,"-",Y7-U7)</f>
        <v>5.9864643872098132E-3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1.1106893207795121E-3</v>
      </c>
      <c r="AC31" s="13">
        <f t="shared" ref="AC31:AC47" si="11">IF(AC7-AA7=0,"-",AC7-AA7)</f>
        <v>4.3248547069594367E-3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0</v>
      </c>
      <c r="AK31" s="13" t="str">
        <f t="shared" ref="AK31:AK47" si="15">IF(AK7-AI7=0,"-",AK7-AI7)</f>
        <v>-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8.2514322628850501E-3</v>
      </c>
      <c r="AO31" s="13">
        <f t="shared" ref="AO31:AO47" si="17">IF(AO7-AM7=0,"-",AO7-AM7)</f>
        <v>3.2161606053262889E-2</v>
      </c>
      <c r="AP31" s="19">
        <f>AP7-AN7</f>
        <v>-0.14577137318241662</v>
      </c>
      <c r="AQ31" s="13">
        <f t="shared" ref="AQ31:AQ47" si="18">IF(AQ7-AO7=0,"-",AQ7-AO7)</f>
        <v>-0.5680000000000005</v>
      </c>
    </row>
    <row r="32" spans="2:48" x14ac:dyDescent="0.25">
      <c r="B32" s="5" t="s">
        <v>15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-2.4360770780640362E-4</v>
      </c>
      <c r="K32" s="14">
        <f t="shared" si="2"/>
        <v>-5.7704818768292739E-4</v>
      </c>
      <c r="L32" s="20">
        <f>L8-J8</f>
        <v>0</v>
      </c>
      <c r="M32" s="14" t="str">
        <f t="shared" si="3"/>
        <v>-</v>
      </c>
      <c r="N32" s="20">
        <f>N8-L8</f>
        <v>1.2118361113666598E-4</v>
      </c>
      <c r="O32" s="14">
        <f t="shared" si="4"/>
        <v>2.87054887601709E-4</v>
      </c>
      <c r="P32" s="20">
        <f>P8-N8</f>
        <v>3.5271278465254241E-4</v>
      </c>
      <c r="Q32" s="14">
        <f t="shared" si="5"/>
        <v>8.3549192670924E-4</v>
      </c>
      <c r="R32" s="20">
        <f>R8-P8</f>
        <v>8.2895739543098479E-4</v>
      </c>
      <c r="S32" s="14">
        <f t="shared" si="6"/>
        <v>1.9636010986979879E-3</v>
      </c>
      <c r="T32" s="20">
        <f>T8-R8</f>
        <v>0</v>
      </c>
      <c r="U32" s="14" t="str">
        <f t="shared" si="7"/>
        <v>-</v>
      </c>
      <c r="V32" s="20">
        <f>V8-T8</f>
        <v>-2.8719912744775811E-2</v>
      </c>
      <c r="W32" s="14">
        <f t="shared" si="8"/>
        <v>-6.8030579775245292E-2</v>
      </c>
      <c r="X32" s="20">
        <f>X8-V8</f>
        <v>-1.8651541397196603E-3</v>
      </c>
      <c r="Y32" s="14">
        <f t="shared" si="9"/>
        <v>-7.2448682247315266E-2</v>
      </c>
      <c r="Z32" s="20">
        <f>Z8-X8</f>
        <v>0</v>
      </c>
      <c r="AA32" s="14" t="str">
        <f t="shared" si="10"/>
        <v>-</v>
      </c>
      <c r="AB32" s="20">
        <f>AB8-Z8</f>
        <v>7.1169994416153681E-4</v>
      </c>
      <c r="AC32" s="14">
        <f t="shared" si="11"/>
        <v>1.6858463414420322E-3</v>
      </c>
      <c r="AD32" s="20">
        <f>AD8-AB8</f>
        <v>0</v>
      </c>
      <c r="AE32" s="14" t="str">
        <f t="shared" si="12"/>
        <v>-</v>
      </c>
      <c r="AF32" s="20">
        <f>AF8-AD8</f>
        <v>8.3664050847243043E-4</v>
      </c>
      <c r="AG32" s="14">
        <f t="shared" si="13"/>
        <v>1.9818005493486557E-3</v>
      </c>
      <c r="AH32" s="20">
        <f>AH8-AF8</f>
        <v>2.149224618994694E-4</v>
      </c>
      <c r="AI32" s="14">
        <f t="shared" si="14"/>
        <v>5.0909972532567349E-4</v>
      </c>
      <c r="AJ32" s="20">
        <f>AJ8-AH8</f>
        <v>-3.339083624115835E-3</v>
      </c>
      <c r="AK32" s="14">
        <f t="shared" si="15"/>
        <v>-7.9094876396498953E-3</v>
      </c>
      <c r="AL32" s="20">
        <f>AL8-AJ8</f>
        <v>0</v>
      </c>
      <c r="AM32" s="14" t="str">
        <f t="shared" si="16"/>
        <v>-</v>
      </c>
      <c r="AN32" s="20">
        <f>AN8-AL8</f>
        <v>2.5475251977546187E-2</v>
      </c>
      <c r="AO32" s="14">
        <f t="shared" si="17"/>
        <v>6.0609311023041582E-2</v>
      </c>
      <c r="AP32" s="20">
        <f>AP8-AN8</f>
        <v>-0.1443095321830673</v>
      </c>
      <c r="AQ32" s="14">
        <f t="shared" si="18"/>
        <v>-0.33504918472577938</v>
      </c>
    </row>
    <row r="33" spans="2:43" x14ac:dyDescent="0.25">
      <c r="B33" s="5" t="s">
        <v>16</v>
      </c>
      <c r="D33" s="24"/>
      <c r="E33" s="25"/>
      <c r="F33" s="20">
        <f t="shared" ref="F33:AJ47" si="19">F9-D9</f>
        <v>0</v>
      </c>
      <c r="G33" s="14" t="str">
        <f t="shared" si="0"/>
        <v>-</v>
      </c>
      <c r="H33" s="20">
        <f t="shared" si="19"/>
        <v>0</v>
      </c>
      <c r="I33" s="14" t="str">
        <f t="shared" si="1"/>
        <v>-</v>
      </c>
      <c r="J33" s="20">
        <f t="shared" si="19"/>
        <v>0</v>
      </c>
      <c r="K33" s="14" t="str">
        <f t="shared" si="2"/>
        <v>-</v>
      </c>
      <c r="L33" s="20">
        <f t="shared" si="19"/>
        <v>0</v>
      </c>
      <c r="M33" s="14" t="str">
        <f t="shared" si="3"/>
        <v>-</v>
      </c>
      <c r="N33" s="20">
        <f t="shared" si="19"/>
        <v>1.1235955056179581E-2</v>
      </c>
      <c r="O33" s="14">
        <f t="shared" si="4"/>
        <v>1.9999999999999827E-3</v>
      </c>
      <c r="P33" s="20">
        <f t="shared" si="19"/>
        <v>0</v>
      </c>
      <c r="Q33" s="14" t="str">
        <f t="shared" si="5"/>
        <v>-</v>
      </c>
      <c r="R33" s="20">
        <f t="shared" si="19"/>
        <v>0</v>
      </c>
      <c r="S33" s="14" t="str">
        <f t="shared" si="6"/>
        <v>-</v>
      </c>
      <c r="T33" s="20">
        <f t="shared" si="19"/>
        <v>0</v>
      </c>
      <c r="U33" s="14" t="str">
        <f t="shared" si="7"/>
        <v>-</v>
      </c>
      <c r="V33" s="20">
        <f t="shared" si="19"/>
        <v>1.1235955056180025E-2</v>
      </c>
      <c r="W33" s="14">
        <f t="shared" si="8"/>
        <v>2.0000000000000235E-3</v>
      </c>
      <c r="X33" s="20">
        <f t="shared" si="19"/>
        <v>0</v>
      </c>
      <c r="Y33" s="14" t="str">
        <f t="shared" ref="Y33:Y47" si="20">IF(Y9-W9=0,"-",Y9-W9)</f>
        <v>-</v>
      </c>
      <c r="Z33" s="20">
        <f t="shared" si="19"/>
        <v>0</v>
      </c>
      <c r="AA33" s="14" t="str">
        <f t="shared" si="10"/>
        <v>-</v>
      </c>
      <c r="AB33" s="20">
        <f t="shared" si="19"/>
        <v>2.8089887640449396E-2</v>
      </c>
      <c r="AC33" s="14">
        <f t="shared" si="11"/>
        <v>5.0000000000000088E-3</v>
      </c>
      <c r="AD33" s="20">
        <f t="shared" si="19"/>
        <v>0</v>
      </c>
      <c r="AE33" s="14" t="str">
        <f t="shared" si="12"/>
        <v>-</v>
      </c>
      <c r="AF33" s="20">
        <f t="shared" si="19"/>
        <v>8.98876404494382E-2</v>
      </c>
      <c r="AG33" s="14">
        <f t="shared" si="13"/>
        <v>1.5999999999999986E-2</v>
      </c>
      <c r="AH33" s="20">
        <f t="shared" si="19"/>
        <v>0</v>
      </c>
      <c r="AI33" s="14" t="str">
        <f t="shared" si="14"/>
        <v>-</v>
      </c>
      <c r="AJ33" s="20">
        <f t="shared" si="19"/>
        <v>-9.550561797752799E-2</v>
      </c>
      <c r="AK33" s="14">
        <f t="shared" si="15"/>
        <v>-1.6999999999999987E-2</v>
      </c>
      <c r="AL33" s="20">
        <f t="shared" ref="AL33:AL47" si="21">AL9-AJ9</f>
        <v>0</v>
      </c>
      <c r="AM33" s="14" t="str">
        <f t="shared" si="16"/>
        <v>-</v>
      </c>
      <c r="AN33" s="20">
        <f t="shared" ref="AN33:AN47" si="22">AN9-AL9</f>
        <v>5.6179775280897903E-3</v>
      </c>
      <c r="AO33" s="14">
        <f t="shared" si="17"/>
        <v>9.9999999999999742E-4</v>
      </c>
      <c r="AP33" s="20">
        <f t="shared" ref="AP33:AP47" si="23">AP9-AN9</f>
        <v>-3.3707865168539186E-2</v>
      </c>
      <c r="AQ33" s="14">
        <f t="shared" si="18"/>
        <v>-5.9999999999999932E-3</v>
      </c>
    </row>
    <row r="34" spans="2:43" x14ac:dyDescent="0.25">
      <c r="B34" s="5" t="s">
        <v>17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0</v>
      </c>
      <c r="I34" s="14" t="str">
        <f t="shared" si="1"/>
        <v>-</v>
      </c>
      <c r="J34" s="20">
        <f t="shared" si="19"/>
        <v>-5.9692879256512121E-4</v>
      </c>
      <c r="K34" s="14">
        <f t="shared" si="2"/>
        <v>-1.6450563402119363E-3</v>
      </c>
      <c r="L34" s="20">
        <f t="shared" si="19"/>
        <v>0</v>
      </c>
      <c r="M34" s="14" t="str">
        <f t="shared" si="3"/>
        <v>-</v>
      </c>
      <c r="N34" s="20">
        <f t="shared" si="19"/>
        <v>1.5232035667900323E-4</v>
      </c>
      <c r="O34" s="14">
        <f t="shared" si="4"/>
        <v>4.1977463915148167E-4</v>
      </c>
      <c r="P34" s="20">
        <f t="shared" si="19"/>
        <v>-1.4055800019130427E-4</v>
      </c>
      <c r="Q34" s="14">
        <f t="shared" si="5"/>
        <v>-3.8735914946992503E-4</v>
      </c>
      <c r="R34" s="20">
        <f t="shared" si="19"/>
        <v>8.4275772348418876E-4</v>
      </c>
      <c r="S34" s="14">
        <f t="shared" si="6"/>
        <v>2.3225281701065035E-3</v>
      </c>
      <c r="T34" s="20">
        <f t="shared" si="19"/>
        <v>0</v>
      </c>
      <c r="U34" s="14" t="str">
        <f t="shared" si="7"/>
        <v>-</v>
      </c>
      <c r="V34" s="20">
        <f t="shared" si="19"/>
        <v>-1.6223528885314642E-2</v>
      </c>
      <c r="W34" s="14">
        <f t="shared" si="8"/>
        <v>-4.4709887319576078E-2</v>
      </c>
      <c r="X34" s="20">
        <f t="shared" si="19"/>
        <v>-1.4151626507236337E-2</v>
      </c>
      <c r="Y34" s="14">
        <f t="shared" si="20"/>
        <v>-3.8999999999999507E-2</v>
      </c>
      <c r="Z34" s="20">
        <f t="shared" si="19"/>
        <v>0</v>
      </c>
      <c r="AA34" s="14" t="str">
        <f t="shared" si="10"/>
        <v>-</v>
      </c>
      <c r="AB34" s="20">
        <f t="shared" si="19"/>
        <v>-5.1577285247639271E-4</v>
      </c>
      <c r="AC34" s="14">
        <f t="shared" si="11"/>
        <v>-1.4214013658637586E-3</v>
      </c>
      <c r="AD34" s="20">
        <f t="shared" si="19"/>
        <v>0</v>
      </c>
      <c r="AE34" s="14" t="str">
        <f t="shared" si="12"/>
        <v>-</v>
      </c>
      <c r="AF34" s="20">
        <f t="shared" si="19"/>
        <v>0</v>
      </c>
      <c r="AG34" s="14" t="str">
        <f t="shared" si="13"/>
        <v>-</v>
      </c>
      <c r="AH34" s="20">
        <f t="shared" si="19"/>
        <v>0</v>
      </c>
      <c r="AI34" s="14" t="str">
        <f t="shared" si="14"/>
        <v>-</v>
      </c>
      <c r="AJ34" s="20">
        <f t="shared" si="19"/>
        <v>0</v>
      </c>
      <c r="AK34" s="14" t="str">
        <f t="shared" si="15"/>
        <v>-</v>
      </c>
      <c r="AL34" s="20">
        <f t="shared" si="21"/>
        <v>0</v>
      </c>
      <c r="AM34" s="14" t="str">
        <f t="shared" si="16"/>
        <v>-</v>
      </c>
      <c r="AN34" s="20">
        <f t="shared" si="22"/>
        <v>8.4077643325172202E-3</v>
      </c>
      <c r="AO34" s="14">
        <f t="shared" si="17"/>
        <v>2.3027444263853031E-2</v>
      </c>
      <c r="AP34" s="20">
        <f t="shared" si="23"/>
        <v>-0.1455302869701981</v>
      </c>
      <c r="AQ34" s="14">
        <f t="shared" si="18"/>
        <v>-0.4020000000000003</v>
      </c>
    </row>
    <row r="35" spans="2:43" x14ac:dyDescent="0.25">
      <c r="B35" s="5" t="s">
        <v>18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0</v>
      </c>
      <c r="I35" s="14" t="str">
        <f t="shared" si="1"/>
        <v>-</v>
      </c>
      <c r="J35" s="20">
        <f t="shared" si="19"/>
        <v>-1.6139218990396387E-4</v>
      </c>
      <c r="K35" s="14">
        <f t="shared" si="2"/>
        <v>-3.5781659866579581E-4</v>
      </c>
      <c r="L35" s="20">
        <f t="shared" si="19"/>
        <v>0</v>
      </c>
      <c r="M35" s="14" t="str">
        <f t="shared" si="3"/>
        <v>-</v>
      </c>
      <c r="N35" s="20">
        <f t="shared" si="19"/>
        <v>5.4841938560978853E-4</v>
      </c>
      <c r="O35" s="14">
        <f t="shared" si="4"/>
        <v>1.2158801446217817E-3</v>
      </c>
      <c r="P35" s="20">
        <f t="shared" si="19"/>
        <v>-3.526671780740287E-4</v>
      </c>
      <c r="Q35" s="14">
        <f t="shared" si="5"/>
        <v>-7.8188523369452463E-4</v>
      </c>
      <c r="R35" s="20">
        <f t="shared" si="19"/>
        <v>9.959973280067036E-4</v>
      </c>
      <c r="S35" s="14">
        <f t="shared" si="6"/>
        <v>2.208188490407422E-3</v>
      </c>
      <c r="T35" s="20">
        <f t="shared" si="19"/>
        <v>0</v>
      </c>
      <c r="U35" s="14" t="str">
        <f t="shared" si="7"/>
        <v>-</v>
      </c>
      <c r="V35" s="20">
        <f t="shared" si="19"/>
        <v>-3.1951825441013715E-2</v>
      </c>
      <c r="W35" s="14">
        <f t="shared" si="8"/>
        <v>-7.0839199265265926E-2</v>
      </c>
      <c r="X35" s="20">
        <f t="shared" si="19"/>
        <v>3.031126727333866E-2</v>
      </c>
      <c r="Y35" s="14">
        <f t="shared" si="20"/>
        <v>6.7201979001880921E-2</v>
      </c>
      <c r="Z35" s="20">
        <f t="shared" si="19"/>
        <v>0</v>
      </c>
      <c r="AA35" s="14" t="str">
        <f t="shared" si="10"/>
        <v>-</v>
      </c>
      <c r="AB35" s="20">
        <f t="shared" si="19"/>
        <v>-1.4689787104207319E-3</v>
      </c>
      <c r="AC35" s="14">
        <f t="shared" si="11"/>
        <v>-3.2568178546180152E-3</v>
      </c>
      <c r="AD35" s="20">
        <f t="shared" si="19"/>
        <v>0</v>
      </c>
      <c r="AE35" s="14" t="str">
        <f t="shared" si="12"/>
        <v>-</v>
      </c>
      <c r="AF35" s="20">
        <f t="shared" si="19"/>
        <v>9.0209448363109956E-4</v>
      </c>
      <c r="AG35" s="14">
        <f t="shared" si="13"/>
        <v>2.0000000000005439E-3</v>
      </c>
      <c r="AH35" s="20">
        <f t="shared" si="19"/>
        <v>0</v>
      </c>
      <c r="AI35" s="14" t="str">
        <f t="shared" si="14"/>
        <v>-</v>
      </c>
      <c r="AJ35" s="20">
        <f t="shared" si="19"/>
        <v>6.4914848317632057E-4</v>
      </c>
      <c r="AK35" s="14">
        <f t="shared" si="15"/>
        <v>1.4392028661198565E-3</v>
      </c>
      <c r="AL35" s="20">
        <f t="shared" si="21"/>
        <v>0</v>
      </c>
      <c r="AM35" s="14" t="str">
        <f t="shared" si="16"/>
        <v>-</v>
      </c>
      <c r="AN35" s="20">
        <f t="shared" si="22"/>
        <v>1.0077141041652471E-2</v>
      </c>
      <c r="AO35" s="14">
        <f t="shared" si="17"/>
        <v>2.2326210424324193E-2</v>
      </c>
      <c r="AP35" s="20">
        <f t="shared" si="23"/>
        <v>-0.15216956735039511</v>
      </c>
      <c r="AQ35" s="14">
        <f t="shared" si="18"/>
        <v>-0.33712338147321169</v>
      </c>
    </row>
    <row r="36" spans="2:43" x14ac:dyDescent="0.25">
      <c r="B36" s="5" t="s">
        <v>19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0</v>
      </c>
      <c r="I36" s="14" t="str">
        <f t="shared" si="1"/>
        <v>-</v>
      </c>
      <c r="J36" s="20">
        <f t="shared" si="19"/>
        <v>0</v>
      </c>
      <c r="K36" s="14" t="str">
        <f t="shared" si="2"/>
        <v>-</v>
      </c>
      <c r="L36" s="20">
        <f t="shared" si="19"/>
        <v>0</v>
      </c>
      <c r="M36" s="14" t="str">
        <f t="shared" si="3"/>
        <v>-</v>
      </c>
      <c r="N36" s="20">
        <f t="shared" si="19"/>
        <v>9.9009900990099098E-3</v>
      </c>
      <c r="O36" s="14">
        <f t="shared" si="4"/>
        <v>1.999999999999981E-3</v>
      </c>
      <c r="P36" s="20">
        <f t="shared" si="19"/>
        <v>0</v>
      </c>
      <c r="Q36" s="14" t="str">
        <f t="shared" si="5"/>
        <v>-</v>
      </c>
      <c r="R36" s="20">
        <f t="shared" si="19"/>
        <v>0</v>
      </c>
      <c r="S36" s="14" t="str">
        <f t="shared" si="6"/>
        <v>-</v>
      </c>
      <c r="T36" s="20">
        <f t="shared" si="19"/>
        <v>0</v>
      </c>
      <c r="U36" s="14" t="str">
        <f t="shared" si="7"/>
        <v>-</v>
      </c>
      <c r="V36" s="20">
        <f t="shared" si="19"/>
        <v>1.4851485148514643E-2</v>
      </c>
      <c r="W36" s="14">
        <f t="shared" si="8"/>
        <v>2.9999999999999853E-3</v>
      </c>
      <c r="X36" s="20">
        <f t="shared" si="19"/>
        <v>0</v>
      </c>
      <c r="Y36" s="14" t="str">
        <f t="shared" si="20"/>
        <v>-</v>
      </c>
      <c r="Z36" s="20">
        <f t="shared" si="19"/>
        <v>0</v>
      </c>
      <c r="AA36" s="14" t="str">
        <f t="shared" si="10"/>
        <v>-</v>
      </c>
      <c r="AB36" s="20">
        <f t="shared" si="19"/>
        <v>1.980198019801982E-2</v>
      </c>
      <c r="AC36" s="14">
        <f t="shared" si="11"/>
        <v>4.0000000000000192E-3</v>
      </c>
      <c r="AD36" s="20">
        <f t="shared" si="19"/>
        <v>0</v>
      </c>
      <c r="AE36" s="14" t="str">
        <f t="shared" si="12"/>
        <v>-</v>
      </c>
      <c r="AF36" s="20">
        <f t="shared" si="19"/>
        <v>1.9801980198020042E-2</v>
      </c>
      <c r="AG36" s="14">
        <f t="shared" si="13"/>
        <v>4.0000000000000174E-3</v>
      </c>
      <c r="AH36" s="20">
        <f t="shared" si="19"/>
        <v>0</v>
      </c>
      <c r="AI36" s="14" t="str">
        <f t="shared" si="14"/>
        <v>-</v>
      </c>
      <c r="AJ36" s="20">
        <f t="shared" si="19"/>
        <v>-8.4158415841584122E-2</v>
      </c>
      <c r="AK36" s="14">
        <f t="shared" si="15"/>
        <v>-1.6999999999999994E-2</v>
      </c>
      <c r="AL36" s="20">
        <f t="shared" si="21"/>
        <v>0</v>
      </c>
      <c r="AM36" s="14" t="str">
        <f t="shared" si="16"/>
        <v>-</v>
      </c>
      <c r="AN36" s="20">
        <f t="shared" si="22"/>
        <v>4.9504950495047328E-3</v>
      </c>
      <c r="AO36" s="14">
        <f t="shared" si="17"/>
        <v>9.9999999999996836E-4</v>
      </c>
      <c r="AP36" s="20">
        <f t="shared" si="23"/>
        <v>-3.9603960396039528E-2</v>
      </c>
      <c r="AQ36" s="14">
        <f t="shared" si="18"/>
        <v>-7.999999999999995E-3</v>
      </c>
    </row>
    <row r="37" spans="2:43" x14ac:dyDescent="0.25">
      <c r="B37" s="5" t="s">
        <v>20</v>
      </c>
      <c r="D37" s="24"/>
      <c r="E37" s="25"/>
      <c r="F37" s="20">
        <f t="shared" si="19"/>
        <v>0</v>
      </c>
      <c r="G37" s="14" t="str">
        <f t="shared" si="0"/>
        <v>-</v>
      </c>
      <c r="H37" s="20">
        <f t="shared" si="19"/>
        <v>0</v>
      </c>
      <c r="I37" s="14" t="str">
        <f t="shared" si="1"/>
        <v>-</v>
      </c>
      <c r="J37" s="20">
        <f t="shared" si="19"/>
        <v>-5.4707599886971714E-4</v>
      </c>
      <c r="K37" s="14">
        <f t="shared" si="2"/>
        <v>-1.2807641095294352E-3</v>
      </c>
      <c r="L37" s="20">
        <f t="shared" si="19"/>
        <v>0</v>
      </c>
      <c r="M37" s="14" t="str">
        <f t="shared" si="3"/>
        <v>-</v>
      </c>
      <c r="N37" s="20">
        <f t="shared" si="19"/>
        <v>1.0489392312948986E-3</v>
      </c>
      <c r="O37" s="14">
        <f t="shared" si="4"/>
        <v>2.4556802405800442E-3</v>
      </c>
      <c r="P37" s="20">
        <f t="shared" si="19"/>
        <v>-8.1103825110562244E-4</v>
      </c>
      <c r="Q37" s="14">
        <f t="shared" si="5"/>
        <v>-1.8987283039608174E-3</v>
      </c>
      <c r="R37" s="20">
        <f t="shared" si="19"/>
        <v>1.0750005033414167E-3</v>
      </c>
      <c r="S37" s="14">
        <f t="shared" si="6"/>
        <v>2.5166924983917906E-3</v>
      </c>
      <c r="T37" s="20">
        <f t="shared" si="19"/>
        <v>-1.5728541479465008E-5</v>
      </c>
      <c r="U37" s="14">
        <f t="shared" si="7"/>
        <v>-3.6822217505083979E-5</v>
      </c>
      <c r="V37" s="20">
        <f t="shared" si="19"/>
        <v>-2.221724387099222E-4</v>
      </c>
      <c r="W37" s="14">
        <f t="shared" si="8"/>
        <v>-5.2012971911414305E-4</v>
      </c>
      <c r="X37" s="20">
        <f t="shared" si="19"/>
        <v>1.3678137113319E-2</v>
      </c>
      <c r="Y37" s="14">
        <f t="shared" si="20"/>
        <v>3.20219990205282E-2</v>
      </c>
      <c r="Z37" s="20">
        <f t="shared" si="19"/>
        <v>0</v>
      </c>
      <c r="AA37" s="14" t="str">
        <f t="shared" si="10"/>
        <v>-</v>
      </c>
      <c r="AB37" s="20">
        <f t="shared" si="19"/>
        <v>-2.2715886898803106E-3</v>
      </c>
      <c r="AC37" s="14">
        <f t="shared" si="11"/>
        <v>-5.3180349195038092E-3</v>
      </c>
      <c r="AD37" s="20">
        <f t="shared" si="19"/>
        <v>0</v>
      </c>
      <c r="AE37" s="14" t="str">
        <f t="shared" si="12"/>
        <v>-</v>
      </c>
      <c r="AF37" s="20">
        <f t="shared" si="19"/>
        <v>-3.4171850681903315E-3</v>
      </c>
      <c r="AG37" s="14">
        <f t="shared" si="13"/>
        <v>-8.0000000000002187E-3</v>
      </c>
      <c r="AH37" s="20">
        <f t="shared" si="19"/>
        <v>0</v>
      </c>
      <c r="AI37" s="14" t="str">
        <f t="shared" si="14"/>
        <v>-</v>
      </c>
      <c r="AJ37" s="20">
        <f t="shared" si="19"/>
        <v>2.1711987802233157E-3</v>
      </c>
      <c r="AK37" s="14">
        <f t="shared" si="15"/>
        <v>5.0830112783400681E-3</v>
      </c>
      <c r="AL37" s="20">
        <f t="shared" si="21"/>
        <v>0</v>
      </c>
      <c r="AM37" s="14" t="str">
        <f t="shared" si="16"/>
        <v>-</v>
      </c>
      <c r="AN37" s="20">
        <f t="shared" si="22"/>
        <v>6.8342707707169659E-3</v>
      </c>
      <c r="AO37" s="14">
        <f t="shared" si="17"/>
        <v>1.6104245877135621E-2</v>
      </c>
      <c r="AP37" s="20">
        <f t="shared" si="23"/>
        <v>-0.15597025374483153</v>
      </c>
      <c r="AQ37" s="14">
        <f t="shared" si="18"/>
        <v>-0.36607320501317842</v>
      </c>
    </row>
    <row r="38" spans="2:43" x14ac:dyDescent="0.25">
      <c r="B38" s="5" t="s">
        <v>21</v>
      </c>
      <c r="D38" s="24"/>
      <c r="E38" s="25"/>
      <c r="F38" s="20">
        <f t="shared" si="19"/>
        <v>0</v>
      </c>
      <c r="G38" s="14" t="str">
        <f t="shared" si="0"/>
        <v>-</v>
      </c>
      <c r="H38" s="20">
        <f t="shared" si="19"/>
        <v>0</v>
      </c>
      <c r="I38" s="14" t="str">
        <f t="shared" si="1"/>
        <v>-</v>
      </c>
      <c r="J38" s="20">
        <f t="shared" si="19"/>
        <v>-5.700642870308803E-4</v>
      </c>
      <c r="K38" s="14">
        <f t="shared" si="2"/>
        <v>-1.1940206249821165E-3</v>
      </c>
      <c r="L38" s="20">
        <f t="shared" si="19"/>
        <v>0</v>
      </c>
      <c r="M38" s="14" t="str">
        <f t="shared" si="3"/>
        <v>-</v>
      </c>
      <c r="N38" s="20">
        <f t="shared" si="19"/>
        <v>1.0981460293421064E-3</v>
      </c>
      <c r="O38" s="14">
        <f t="shared" si="4"/>
        <v>2.3001072652803424E-3</v>
      </c>
      <c r="P38" s="20">
        <f t="shared" si="19"/>
        <v>-8.5356663260938159E-4</v>
      </c>
      <c r="Q38" s="14">
        <f t="shared" si="5"/>
        <v>-1.7878267194044262E-3</v>
      </c>
      <c r="R38" s="20">
        <f t="shared" si="19"/>
        <v>-4.7088902200428384E-3</v>
      </c>
      <c r="S38" s="14">
        <f t="shared" si="6"/>
        <v>-9.8629438318119118E-3</v>
      </c>
      <c r="T38" s="20">
        <f t="shared" si="19"/>
        <v>0</v>
      </c>
      <c r="U38" s="14" t="str">
        <f t="shared" si="7"/>
        <v>-</v>
      </c>
      <c r="V38" s="20">
        <f t="shared" si="19"/>
        <v>1.1002756135214398E-2</v>
      </c>
      <c r="W38" s="14">
        <f t="shared" si="8"/>
        <v>2.3045677577031427E-2</v>
      </c>
      <c r="X38" s="20">
        <f t="shared" si="19"/>
        <v>5.6716455710486002E-3</v>
      </c>
      <c r="Y38" s="14">
        <f t="shared" si="20"/>
        <v>1.1879470339550535E-2</v>
      </c>
      <c r="Z38" s="20">
        <f t="shared" si="19"/>
        <v>0</v>
      </c>
      <c r="AA38" s="14" t="str">
        <f t="shared" si="10"/>
        <v>-</v>
      </c>
      <c r="AB38" s="20">
        <f t="shared" si="19"/>
        <v>-5.7582204384871716E-3</v>
      </c>
      <c r="AC38" s="14">
        <f t="shared" si="11"/>
        <v>-1.2060804584965189E-2</v>
      </c>
      <c r="AD38" s="20">
        <f t="shared" si="19"/>
        <v>0</v>
      </c>
      <c r="AE38" s="14" t="str">
        <f t="shared" si="12"/>
        <v>-</v>
      </c>
      <c r="AF38" s="20">
        <f t="shared" si="19"/>
        <v>-2.4907442925268253E-3</v>
      </c>
      <c r="AG38" s="14">
        <f t="shared" si="13"/>
        <v>-5.2169555688592831E-3</v>
      </c>
      <c r="AH38" s="20">
        <f t="shared" si="19"/>
        <v>0</v>
      </c>
      <c r="AI38" s="14" t="str">
        <f t="shared" si="14"/>
        <v>-</v>
      </c>
      <c r="AJ38" s="20">
        <f t="shared" si="19"/>
        <v>1.7930878041556575E-3</v>
      </c>
      <c r="AK38" s="14">
        <f t="shared" si="15"/>
        <v>3.7556883833517532E-3</v>
      </c>
      <c r="AL38" s="20">
        <f t="shared" si="21"/>
        <v>0</v>
      </c>
      <c r="AM38" s="14" t="str">
        <f t="shared" si="16"/>
        <v>-</v>
      </c>
      <c r="AN38" s="20">
        <f t="shared" si="22"/>
        <v>1.0094398007960859E-2</v>
      </c>
      <c r="AO38" s="14">
        <f t="shared" si="17"/>
        <v>2.112257311301332E-2</v>
      </c>
      <c r="AP38" s="20">
        <f t="shared" si="23"/>
        <v>-0.16538022325350121</v>
      </c>
      <c r="AQ38" s="14">
        <f t="shared" si="18"/>
        <v>-0.34617290209474733</v>
      </c>
    </row>
    <row r="39" spans="2:43" x14ac:dyDescent="0.25">
      <c r="B39" s="5" t="s">
        <v>22</v>
      </c>
      <c r="D39" s="24"/>
      <c r="E39" s="25"/>
      <c r="F39" s="20">
        <f t="shared" si="19"/>
        <v>0</v>
      </c>
      <c r="G39" s="14" t="str">
        <f t="shared" si="0"/>
        <v>-</v>
      </c>
      <c r="H39" s="20">
        <f t="shared" si="19"/>
        <v>0</v>
      </c>
      <c r="I39" s="14" t="str">
        <f t="shared" si="1"/>
        <v>-</v>
      </c>
      <c r="J39" s="20">
        <f t="shared" si="19"/>
        <v>-3.9968351479613418E-4</v>
      </c>
      <c r="K39" s="14">
        <f t="shared" si="2"/>
        <v>-9.5558523422870545E-4</v>
      </c>
      <c r="L39" s="20">
        <f t="shared" si="19"/>
        <v>0</v>
      </c>
      <c r="M39" s="14" t="str">
        <f t="shared" si="3"/>
        <v>-</v>
      </c>
      <c r="N39" s="20">
        <f t="shared" si="19"/>
        <v>-3.4085546821728263E-3</v>
      </c>
      <c r="O39" s="14">
        <f t="shared" si="4"/>
        <v>-8.1493591898763318E-3</v>
      </c>
      <c r="P39" s="20">
        <f t="shared" si="19"/>
        <v>1.2434598238103556E-3</v>
      </c>
      <c r="Q39" s="14">
        <f t="shared" si="5"/>
        <v>2.9729318398232733E-3</v>
      </c>
      <c r="R39" s="20">
        <f t="shared" si="19"/>
        <v>-4.0395822203509457E-3</v>
      </c>
      <c r="S39" s="14">
        <f t="shared" si="6"/>
        <v>-9.6580543838279964E-3</v>
      </c>
      <c r="T39" s="20">
        <f t="shared" si="19"/>
        <v>-2.2204639710921015E-5</v>
      </c>
      <c r="U39" s="14">
        <f t="shared" si="7"/>
        <v>-5.308806856836254E-5</v>
      </c>
      <c r="V39" s="20">
        <f t="shared" si="19"/>
        <v>-3.3510820218040416E-2</v>
      </c>
      <c r="W39" s="14">
        <f t="shared" si="8"/>
        <v>-8.011950406208318E-2</v>
      </c>
      <c r="X39" s="20">
        <f t="shared" si="19"/>
        <v>8.7589924830111521E-3</v>
      </c>
      <c r="Y39" s="14">
        <f t="shared" si="20"/>
        <v>2.0941478879247952E-2</v>
      </c>
      <c r="Z39" s="20">
        <f t="shared" si="19"/>
        <v>0</v>
      </c>
      <c r="AA39" s="14" t="str">
        <f t="shared" si="10"/>
        <v>-</v>
      </c>
      <c r="AB39" s="20">
        <f t="shared" si="19"/>
        <v>-3.1772546133976842E-3</v>
      </c>
      <c r="AC39" s="14">
        <f t="shared" si="11"/>
        <v>-7.5963543192340832E-3</v>
      </c>
      <c r="AD39" s="20">
        <f t="shared" si="19"/>
        <v>0</v>
      </c>
      <c r="AE39" s="14" t="str">
        <f t="shared" si="12"/>
        <v>-</v>
      </c>
      <c r="AF39" s="20">
        <f t="shared" si="19"/>
        <v>-2.4984604097444407E-3</v>
      </c>
      <c r="AG39" s="14">
        <f t="shared" si="13"/>
        <v>-5.9734559657154684E-3</v>
      </c>
      <c r="AH39" s="20">
        <f t="shared" si="19"/>
        <v>-2.2204639710921015E-5</v>
      </c>
      <c r="AI39" s="14">
        <f t="shared" si="14"/>
        <v>-5.3088068568352131E-5</v>
      </c>
      <c r="AJ39" s="20">
        <f t="shared" si="19"/>
        <v>8.4577092870430359E-4</v>
      </c>
      <c r="AK39" s="14">
        <f t="shared" si="15"/>
        <v>2.0221154515771E-3</v>
      </c>
      <c r="AL39" s="20">
        <f t="shared" si="21"/>
        <v>0</v>
      </c>
      <c r="AM39" s="14" t="str">
        <f t="shared" si="16"/>
        <v>-</v>
      </c>
      <c r="AN39" s="20">
        <f t="shared" si="22"/>
        <v>-1.9297896636922163E-2</v>
      </c>
      <c r="AO39" s="14">
        <f t="shared" si="17"/>
        <v>-5.3901351765137481E-2</v>
      </c>
      <c r="AP39" s="20">
        <f t="shared" si="23"/>
        <v>-0.15662299519704082</v>
      </c>
      <c r="AQ39" s="14">
        <f t="shared" si="18"/>
        <v>-0.39635875113328778</v>
      </c>
    </row>
    <row r="40" spans="2:43" x14ac:dyDescent="0.25">
      <c r="B40" s="5" t="s">
        <v>92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93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23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0</v>
      </c>
      <c r="I42" s="14" t="str">
        <f t="shared" si="1"/>
        <v>-</v>
      </c>
      <c r="J42" s="20">
        <f t="shared" si="19"/>
        <v>-6.3210562611981658E-4</v>
      </c>
      <c r="K42" s="14">
        <f t="shared" si="2"/>
        <v>-1.5997107028692917E-3</v>
      </c>
      <c r="L42" s="20">
        <f t="shared" si="19"/>
        <v>0</v>
      </c>
      <c r="M42" s="14" t="str">
        <f t="shared" si="3"/>
        <v>-</v>
      </c>
      <c r="N42" s="20">
        <f t="shared" si="19"/>
        <v>1.3461663783149724E-3</v>
      </c>
      <c r="O42" s="14">
        <f t="shared" si="4"/>
        <v>3.4068305584505341E-3</v>
      </c>
      <c r="P42" s="20">
        <f t="shared" si="19"/>
        <v>-2.8859923664037446E-4</v>
      </c>
      <c r="Q42" s="14">
        <f t="shared" si="5"/>
        <v>-7.3037680510390089E-4</v>
      </c>
      <c r="R42" s="20">
        <f t="shared" si="19"/>
        <v>9.0651970260879899E-4</v>
      </c>
      <c r="S42" s="14">
        <f t="shared" si="6"/>
        <v>2.2941882032075844E-3</v>
      </c>
      <c r="T42" s="20">
        <f t="shared" si="19"/>
        <v>-1.38504629704439E-4</v>
      </c>
      <c r="U42" s="14">
        <f t="shared" si="7"/>
        <v>-3.5052264903132286E-4</v>
      </c>
      <c r="V42" s="20">
        <f t="shared" si="19"/>
        <v>1.7715939990284202E-2</v>
      </c>
      <c r="W42" s="14">
        <f t="shared" si="8"/>
        <v>4.483487829054382E-2</v>
      </c>
      <c r="X42" s="20">
        <f t="shared" si="19"/>
        <v>-1.0675505616230652E-2</v>
      </c>
      <c r="Y42" s="14">
        <f t="shared" si="20"/>
        <v>-2.7017194416791478E-2</v>
      </c>
      <c r="Z42" s="20">
        <f t="shared" si="19"/>
        <v>0</v>
      </c>
      <c r="AA42" s="14" t="str">
        <f t="shared" si="10"/>
        <v>-</v>
      </c>
      <c r="AB42" s="20">
        <f t="shared" si="19"/>
        <v>2.473835169209071E-3</v>
      </c>
      <c r="AC42" s="14">
        <f t="shared" si="11"/>
        <v>6.2606951018791199E-3</v>
      </c>
      <c r="AD42" s="20">
        <f t="shared" si="19"/>
        <v>0</v>
      </c>
      <c r="AE42" s="14" t="str">
        <f t="shared" si="12"/>
        <v>-</v>
      </c>
      <c r="AF42" s="20">
        <f t="shared" si="19"/>
        <v>2.7700925940843391E-5</v>
      </c>
      <c r="AG42" s="14">
        <f t="shared" si="13"/>
        <v>7.0104529806172544E-5</v>
      </c>
      <c r="AH42" s="20">
        <f t="shared" si="19"/>
        <v>1.4365456116482989E-4</v>
      </c>
      <c r="AI42" s="14">
        <f t="shared" si="14"/>
        <v>3.6355591457406036E-4</v>
      </c>
      <c r="AJ42" s="20">
        <f t="shared" si="19"/>
        <v>1.9407723927646892E-3</v>
      </c>
      <c r="AK42" s="14">
        <f t="shared" si="15"/>
        <v>4.9116385620504611E-3</v>
      </c>
      <c r="AL42" s="20">
        <f t="shared" si="21"/>
        <v>0</v>
      </c>
      <c r="AM42" s="14" t="str">
        <f t="shared" si="16"/>
        <v>-</v>
      </c>
      <c r="AN42" s="20">
        <f t="shared" si="22"/>
        <v>6.2796403921434596E-3</v>
      </c>
      <c r="AO42" s="14">
        <f t="shared" si="17"/>
        <v>1.6229832269250399E-2</v>
      </c>
      <c r="AP42" s="20">
        <f t="shared" si="23"/>
        <v>-0.14137573875876819</v>
      </c>
      <c r="AQ42" s="14">
        <f t="shared" si="18"/>
        <v>-0.36028723511424365</v>
      </c>
    </row>
    <row r="43" spans="2:43" x14ac:dyDescent="0.25">
      <c r="B43" s="5" t="s">
        <v>24</v>
      </c>
      <c r="D43" s="24"/>
      <c r="E43" s="25"/>
      <c r="F43" s="20">
        <f t="shared" si="19"/>
        <v>0</v>
      </c>
      <c r="G43" s="14"/>
      <c r="H43" s="20">
        <f t="shared" si="19"/>
        <v>0</v>
      </c>
      <c r="I43" s="14" t="str">
        <f t="shared" si="1"/>
        <v>-</v>
      </c>
      <c r="J43" s="20">
        <f t="shared" si="19"/>
        <v>-5.6910899002471371E-4</v>
      </c>
      <c r="K43" s="14">
        <f t="shared" si="2"/>
        <v>-1.2381557118696625E-3</v>
      </c>
      <c r="L43" s="20">
        <f t="shared" si="19"/>
        <v>0</v>
      </c>
      <c r="M43" s="14" t="str">
        <f t="shared" si="3"/>
        <v>-</v>
      </c>
      <c r="N43" s="20">
        <f t="shared" si="19"/>
        <v>1.6177365841517632E-3</v>
      </c>
      <c r="O43" s="14">
        <f t="shared" si="4"/>
        <v>3.5195539467421256E-3</v>
      </c>
      <c r="P43" s="20">
        <f t="shared" si="19"/>
        <v>-1.4937323744934616E-4</v>
      </c>
      <c r="Q43" s="14">
        <f t="shared" si="5"/>
        <v>-3.2497699103365861E-4</v>
      </c>
      <c r="R43" s="20">
        <f t="shared" si="19"/>
        <v>-5.2098657518985236E-3</v>
      </c>
      <c r="S43" s="14">
        <f t="shared" si="6"/>
        <v>-1.1334604007057953E-2</v>
      </c>
      <c r="T43" s="20">
        <f t="shared" si="19"/>
        <v>-6.0659470301427376E-5</v>
      </c>
      <c r="U43" s="14">
        <f t="shared" si="7"/>
        <v>-1.3197097735073021E-4</v>
      </c>
      <c r="V43" s="20">
        <f t="shared" si="19"/>
        <v>2.2152702338097074E-2</v>
      </c>
      <c r="W43" s="14">
        <f t="shared" si="8"/>
        <v>4.8195504576497135E-2</v>
      </c>
      <c r="X43" s="20">
        <f t="shared" si="19"/>
        <v>-1.3560234962606055E-2</v>
      </c>
      <c r="Y43" s="14">
        <f t="shared" si="20"/>
        <v>-2.9501699441640186E-2</v>
      </c>
      <c r="Z43" s="20">
        <f t="shared" si="19"/>
        <v>0</v>
      </c>
      <c r="AA43" s="14" t="str">
        <f t="shared" si="10"/>
        <v>-</v>
      </c>
      <c r="AB43" s="20">
        <f t="shared" si="19"/>
        <v>-1.2545150547309536E-3</v>
      </c>
      <c r="AC43" s="14">
        <f t="shared" si="11"/>
        <v>-2.7293277875897696E-3</v>
      </c>
      <c r="AD43" s="20">
        <f t="shared" si="19"/>
        <v>0</v>
      </c>
      <c r="AE43" s="14" t="str">
        <f t="shared" si="12"/>
        <v>-</v>
      </c>
      <c r="AF43" s="20">
        <f t="shared" si="19"/>
        <v>3.0329735150491643E-5</v>
      </c>
      <c r="AG43" s="14">
        <f t="shared" si="13"/>
        <v>6.5985488675122245E-5</v>
      </c>
      <c r="AH43" s="20">
        <f t="shared" si="19"/>
        <v>-3.0329735150491643E-5</v>
      </c>
      <c r="AI43" s="14">
        <f t="shared" si="14"/>
        <v>-6.5985488675122245E-5</v>
      </c>
      <c r="AJ43" s="20">
        <f t="shared" si="19"/>
        <v>1.475725947479356E-3</v>
      </c>
      <c r="AK43" s="14">
        <f t="shared" si="15"/>
        <v>3.2105950583323131E-3</v>
      </c>
      <c r="AL43" s="20">
        <f t="shared" si="21"/>
        <v>0</v>
      </c>
      <c r="AM43" s="14" t="str">
        <f t="shared" si="16"/>
        <v>-</v>
      </c>
      <c r="AN43" s="20">
        <f t="shared" si="22"/>
        <v>4.8115336378280471E-3</v>
      </c>
      <c r="AO43" s="14">
        <f t="shared" si="17"/>
        <v>1.0705848692650094E-2</v>
      </c>
      <c r="AP43" s="20">
        <f t="shared" si="23"/>
        <v>-0.14763008771989894</v>
      </c>
      <c r="AQ43" s="14">
        <f t="shared" si="18"/>
        <v>-0.3249791800876568</v>
      </c>
    </row>
    <row r="44" spans="2:43" x14ac:dyDescent="0.25">
      <c r="B44" s="5" t="s">
        <v>25</v>
      </c>
      <c r="D44" s="24"/>
      <c r="E44" s="25"/>
      <c r="F44" s="20">
        <f t="shared" si="19"/>
        <v>0</v>
      </c>
      <c r="G44" s="14"/>
      <c r="H44" s="20">
        <f t="shared" si="19"/>
        <v>0</v>
      </c>
      <c r="I44" s="14" t="str">
        <f t="shared" si="1"/>
        <v>-</v>
      </c>
      <c r="J44" s="20">
        <f t="shared" si="19"/>
        <v>-4.290989190525174E-6</v>
      </c>
      <c r="K44" s="14">
        <f t="shared" si="2"/>
        <v>-7.0454133688596975E-6</v>
      </c>
      <c r="L44" s="20">
        <f t="shared" si="19"/>
        <v>0</v>
      </c>
      <c r="M44" s="14" t="str">
        <f t="shared" si="3"/>
        <v>-</v>
      </c>
      <c r="N44" s="20">
        <f t="shared" si="19"/>
        <v>-9.9818245828531271E-4</v>
      </c>
      <c r="O44" s="14">
        <f t="shared" si="4"/>
        <v>-1.6389246683988401E-3</v>
      </c>
      <c r="P44" s="20">
        <f t="shared" si="19"/>
        <v>-1.1377088487591891E-3</v>
      </c>
      <c r="Q44" s="14">
        <f t="shared" si="5"/>
        <v>-1.8680142915855637E-3</v>
      </c>
      <c r="R44" s="20">
        <f t="shared" si="19"/>
        <v>-4.3134052152966618E-3</v>
      </c>
      <c r="S44" s="14">
        <f t="shared" si="6"/>
        <v>-7.0822184395959329E-3</v>
      </c>
      <c r="T44" s="20">
        <f t="shared" si="19"/>
        <v>-7.8245483237315838E-5</v>
      </c>
      <c r="U44" s="14">
        <f t="shared" si="7"/>
        <v>-1.284719558071936E-4</v>
      </c>
      <c r="V44" s="20">
        <f t="shared" si="19"/>
        <v>3.1870235438665073E-2</v>
      </c>
      <c r="W44" s="14">
        <f t="shared" si="8"/>
        <v>5.2328023413505148E-2</v>
      </c>
      <c r="X44" s="20">
        <f t="shared" si="19"/>
        <v>-1.3073861056339453E-2</v>
      </c>
      <c r="Y44" s="14">
        <f t="shared" si="20"/>
        <v>-2.1466088908494822E-2</v>
      </c>
      <c r="Z44" s="20">
        <f t="shared" si="19"/>
        <v>-3.875096748728879E-5</v>
      </c>
      <c r="AA44" s="14">
        <f t="shared" si="10"/>
        <v>-6.362555864598135E-5</v>
      </c>
      <c r="AB44" s="20">
        <f t="shared" si="19"/>
        <v>-3.3508474092551754E-3</v>
      </c>
      <c r="AC44" s="14">
        <f t="shared" si="11"/>
        <v>-5.5017862050014566E-3</v>
      </c>
      <c r="AD44" s="20">
        <f t="shared" si="19"/>
        <v>0</v>
      </c>
      <c r="AE44" s="14" t="str">
        <f t="shared" si="12"/>
        <v>-</v>
      </c>
      <c r="AF44" s="20">
        <f t="shared" si="19"/>
        <v>7.4354826318234757E-7</v>
      </c>
      <c r="AG44" s="14">
        <f t="shared" si="13"/>
        <v>1.2208385157565227E-6</v>
      </c>
      <c r="AH44" s="20">
        <f t="shared" si="19"/>
        <v>2.5376190668291443E-4</v>
      </c>
      <c r="AI44" s="14">
        <f t="shared" si="14"/>
        <v>4.1665393466920261E-4</v>
      </c>
      <c r="AJ44" s="20">
        <f t="shared" si="19"/>
        <v>5.8965793136711575E-4</v>
      </c>
      <c r="AK44" s="14">
        <f t="shared" si="15"/>
        <v>9.6816460919871804E-4</v>
      </c>
      <c r="AL44" s="20">
        <f t="shared" si="21"/>
        <v>0</v>
      </c>
      <c r="AM44" s="14" t="str">
        <f t="shared" si="16"/>
        <v>-</v>
      </c>
      <c r="AN44" s="20">
        <f t="shared" si="22"/>
        <v>9.4283452275738533E-3</v>
      </c>
      <c r="AO44" s="14">
        <f t="shared" si="17"/>
        <v>1.5705325321975206E-2</v>
      </c>
      <c r="AP44" s="20">
        <f t="shared" si="23"/>
        <v>-0.17052292549907089</v>
      </c>
      <c r="AQ44" s="14">
        <f t="shared" si="18"/>
        <v>-0.28198549667100303</v>
      </c>
    </row>
    <row r="45" spans="2:43" x14ac:dyDescent="0.25">
      <c r="B45" s="5" t="s">
        <v>78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0</v>
      </c>
      <c r="I45" s="14" t="str">
        <f t="shared" si="1"/>
        <v>-</v>
      </c>
      <c r="J45" s="20">
        <f t="shared" si="19"/>
        <v>4.1237113402070591E-4</v>
      </c>
      <c r="K45" s="14">
        <f t="shared" si="2"/>
        <v>1.0000000000001954E-3</v>
      </c>
      <c r="L45" s="20">
        <f t="shared" si="19"/>
        <v>0</v>
      </c>
      <c r="M45" s="14" t="str">
        <f t="shared" si="3"/>
        <v>-</v>
      </c>
      <c r="N45" s="20">
        <f t="shared" si="19"/>
        <v>-4.9484536082473607E-3</v>
      </c>
      <c r="O45" s="14">
        <f t="shared" si="4"/>
        <v>-1.1999999999999889E-2</v>
      </c>
      <c r="P45" s="20">
        <f t="shared" si="19"/>
        <v>8.2474226804121198E-3</v>
      </c>
      <c r="Q45" s="14">
        <f t="shared" si="5"/>
        <v>1.9999999999999699E-2</v>
      </c>
      <c r="R45" s="20">
        <f t="shared" si="19"/>
        <v>1.2371134020618957E-3</v>
      </c>
      <c r="S45" s="14">
        <f t="shared" si="6"/>
        <v>2.9999999999998847E-3</v>
      </c>
      <c r="T45" s="20">
        <f t="shared" si="19"/>
        <v>0</v>
      </c>
      <c r="U45" s="14" t="str">
        <f t="shared" si="7"/>
        <v>-</v>
      </c>
      <c r="V45" s="20">
        <f t="shared" si="19"/>
        <v>4.2061855670103343E-2</v>
      </c>
      <c r="W45" s="14">
        <f t="shared" si="8"/>
        <v>0.10200000000000063</v>
      </c>
      <c r="X45" s="20">
        <f t="shared" si="19"/>
        <v>6.5979381443297402E-3</v>
      </c>
      <c r="Y45" s="14">
        <f t="shared" si="20"/>
        <v>1.5999999999999626E-2</v>
      </c>
      <c r="Z45" s="20">
        <f t="shared" si="19"/>
        <v>0</v>
      </c>
      <c r="AA45" s="14" t="str">
        <f t="shared" si="10"/>
        <v>-</v>
      </c>
      <c r="AB45" s="20">
        <f t="shared" si="19"/>
        <v>1.3195876288659925E-2</v>
      </c>
      <c r="AC45" s="14">
        <f t="shared" si="11"/>
        <v>3.2000000000000278E-2</v>
      </c>
      <c r="AD45" s="20">
        <f t="shared" si="19"/>
        <v>0</v>
      </c>
      <c r="AE45" s="14" t="str">
        <f t="shared" si="12"/>
        <v>-</v>
      </c>
      <c r="AF45" s="20">
        <f t="shared" si="19"/>
        <v>4.1237113402048386E-4</v>
      </c>
      <c r="AG45" s="14">
        <f t="shared" si="13"/>
        <v>9.9999999999986211E-4</v>
      </c>
      <c r="AH45" s="20">
        <f t="shared" si="19"/>
        <v>1.2371134020621177E-3</v>
      </c>
      <c r="AI45" s="14">
        <f t="shared" si="14"/>
        <v>3.0000000000002247E-3</v>
      </c>
      <c r="AJ45" s="20">
        <f t="shared" si="19"/>
        <v>0</v>
      </c>
      <c r="AK45" s="14" t="str">
        <f t="shared" si="15"/>
        <v>-</v>
      </c>
      <c r="AL45" s="20">
        <f t="shared" si="21"/>
        <v>0</v>
      </c>
      <c r="AM45" s="14" t="str">
        <f t="shared" si="16"/>
        <v>-</v>
      </c>
      <c r="AN45" s="20">
        <f t="shared" si="22"/>
        <v>-5.7731958762886837E-2</v>
      </c>
      <c r="AO45" s="14">
        <f t="shared" si="17"/>
        <v>-0.14000000000000032</v>
      </c>
      <c r="AP45" s="20">
        <f t="shared" si="23"/>
        <v>-0.11257731958762895</v>
      </c>
      <c r="AQ45" s="14">
        <f t="shared" si="18"/>
        <v>-0.27300000000000019</v>
      </c>
    </row>
    <row r="46" spans="2:43" x14ac:dyDescent="0.25">
      <c r="B46" s="5" t="s">
        <v>79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0</v>
      </c>
      <c r="I46" s="14" t="str">
        <f t="shared" si="1"/>
        <v>-</v>
      </c>
      <c r="J46" s="20">
        <f t="shared" si="19"/>
        <v>2.7151778441503183E-4</v>
      </c>
      <c r="K46" s="14">
        <f t="shared" si="2"/>
        <v>1.00000000000088E-3</v>
      </c>
      <c r="L46" s="20">
        <f t="shared" si="19"/>
        <v>0</v>
      </c>
      <c r="M46" s="14" t="str">
        <f t="shared" si="3"/>
        <v>-</v>
      </c>
      <c r="N46" s="20">
        <f t="shared" si="19"/>
        <v>-4.072766766223257E-3</v>
      </c>
      <c r="O46" s="14">
        <f t="shared" si="4"/>
        <v>-1.5000000000000582E-2</v>
      </c>
      <c r="P46" s="20">
        <f t="shared" si="19"/>
        <v>5.4303556882975279E-3</v>
      </c>
      <c r="Q46" s="14">
        <f t="shared" si="5"/>
        <v>1.9999999999999934E-2</v>
      </c>
      <c r="R46" s="20">
        <f t="shared" si="19"/>
        <v>1.357588922074493E-3</v>
      </c>
      <c r="S46" s="14">
        <f t="shared" si="6"/>
        <v>4.999999999999857E-3</v>
      </c>
      <c r="T46" s="20">
        <f t="shared" si="19"/>
        <v>-2.7151778441503183E-4</v>
      </c>
      <c r="U46" s="14">
        <f t="shared" si="7"/>
        <v>-9.9999999999986905E-4</v>
      </c>
      <c r="V46" s="20">
        <f t="shared" si="19"/>
        <v>4.5071952212870192E-2</v>
      </c>
      <c r="W46" s="14">
        <f t="shared" si="8"/>
        <v>0.1660000000000002</v>
      </c>
      <c r="X46" s="20">
        <f t="shared" si="19"/>
        <v>7.87401574803126E-3</v>
      </c>
      <c r="Y46" s="14">
        <f t="shared" si="20"/>
        <v>2.8999999999999776E-2</v>
      </c>
      <c r="Z46" s="20">
        <f t="shared" si="19"/>
        <v>0</v>
      </c>
      <c r="AA46" s="14" t="str">
        <f t="shared" si="10"/>
        <v>-</v>
      </c>
      <c r="AB46" s="20">
        <f t="shared" si="19"/>
        <v>4.072766766223479E-3</v>
      </c>
      <c r="AC46" s="14">
        <f t="shared" si="11"/>
        <v>1.5000000000000568E-2</v>
      </c>
      <c r="AD46" s="20">
        <f t="shared" si="19"/>
        <v>0</v>
      </c>
      <c r="AE46" s="14" t="str">
        <f t="shared" si="12"/>
        <v>-</v>
      </c>
      <c r="AF46" s="20">
        <f t="shared" si="19"/>
        <v>1.0860711376594612E-3</v>
      </c>
      <c r="AG46" s="14">
        <f t="shared" si="13"/>
        <v>4.0000000000000036E-3</v>
      </c>
      <c r="AH46" s="20">
        <f t="shared" si="19"/>
        <v>8.1455335324465139E-4</v>
      </c>
      <c r="AI46" s="14">
        <f t="shared" si="14"/>
        <v>3.0000000000001137E-3</v>
      </c>
      <c r="AJ46" s="20">
        <f t="shared" si="19"/>
        <v>-2.1721422753189223E-3</v>
      </c>
      <c r="AK46" s="14">
        <f t="shared" si="15"/>
        <v>-7.9999999999999793E-3</v>
      </c>
      <c r="AL46" s="20">
        <f t="shared" si="21"/>
        <v>0</v>
      </c>
      <c r="AM46" s="14" t="str">
        <f t="shared" si="16"/>
        <v>-</v>
      </c>
      <c r="AN46" s="20">
        <f t="shared" si="22"/>
        <v>-6.4078197121911762E-2</v>
      </c>
      <c r="AO46" s="14">
        <f t="shared" si="17"/>
        <v>-0.23600000000000079</v>
      </c>
      <c r="AP46" s="20">
        <f t="shared" si="23"/>
        <v>-0.14037469454249252</v>
      </c>
      <c r="AQ46" s="14">
        <f t="shared" si="18"/>
        <v>-0.51699999999999968</v>
      </c>
    </row>
    <row r="47" spans="2:43" x14ac:dyDescent="0.25">
      <c r="B47" s="5" t="s">
        <v>80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0</v>
      </c>
      <c r="I47" s="14" t="str">
        <f t="shared" si="1"/>
        <v>-</v>
      </c>
      <c r="J47" s="20">
        <f t="shared" si="19"/>
        <v>1.5982100047939873E-4</v>
      </c>
      <c r="K47" s="14">
        <f t="shared" si="2"/>
        <v>1.0000000000001158E-3</v>
      </c>
      <c r="L47" s="20">
        <f t="shared" si="19"/>
        <v>0</v>
      </c>
      <c r="M47" s="14" t="str">
        <f t="shared" si="3"/>
        <v>-</v>
      </c>
      <c r="N47" s="20">
        <f t="shared" si="19"/>
        <v>-2.8767780086300654E-3</v>
      </c>
      <c r="O47" s="14">
        <f t="shared" si="4"/>
        <v>-1.7999999999998687E-2</v>
      </c>
      <c r="P47" s="20">
        <f t="shared" si="19"/>
        <v>2.8767780086300654E-3</v>
      </c>
      <c r="Q47" s="14">
        <f t="shared" si="5"/>
        <v>1.7999999999998687E-2</v>
      </c>
      <c r="R47" s="20">
        <f t="shared" si="19"/>
        <v>1.278568003835856E-3</v>
      </c>
      <c r="S47" s="14">
        <f t="shared" si="6"/>
        <v>8.0000000000009282E-3</v>
      </c>
      <c r="T47" s="20">
        <f t="shared" si="19"/>
        <v>0</v>
      </c>
      <c r="U47" s="14" t="str">
        <f t="shared" si="7"/>
        <v>-</v>
      </c>
      <c r="V47" s="20">
        <f t="shared" si="19"/>
        <v>4.7147195141441722E-2</v>
      </c>
      <c r="W47" s="14">
        <f t="shared" si="8"/>
        <v>0.29500000000000021</v>
      </c>
      <c r="X47" s="20">
        <f t="shared" si="19"/>
        <v>8.4705130254112415E-3</v>
      </c>
      <c r="Y47" s="14">
        <f t="shared" si="20"/>
        <v>5.2999999999998215E-2</v>
      </c>
      <c r="Z47" s="20">
        <f t="shared" si="19"/>
        <v>0</v>
      </c>
      <c r="AA47" s="14" t="str">
        <f t="shared" si="10"/>
        <v>-</v>
      </c>
      <c r="AB47" s="20">
        <f t="shared" si="19"/>
        <v>-1.5982100047944314E-3</v>
      </c>
      <c r="AC47" s="14">
        <f t="shared" si="11"/>
        <v>-9.9999999999988987E-3</v>
      </c>
      <c r="AD47" s="20">
        <f t="shared" si="19"/>
        <v>0</v>
      </c>
      <c r="AE47" s="14" t="str">
        <f t="shared" si="12"/>
        <v>-</v>
      </c>
      <c r="AF47" s="20">
        <f t="shared" si="19"/>
        <v>-1.6141921048425711E-2</v>
      </c>
      <c r="AG47" s="14">
        <f t="shared" si="13"/>
        <v>-0.10099999999999926</v>
      </c>
      <c r="AH47" s="20">
        <f t="shared" si="19"/>
        <v>4.794630014381962E-4</v>
      </c>
      <c r="AI47" s="14">
        <f t="shared" si="14"/>
        <v>2.9999999999992255E-3</v>
      </c>
      <c r="AJ47" s="20">
        <f t="shared" si="19"/>
        <v>1.278568003835856E-3</v>
      </c>
      <c r="AK47" s="14">
        <f t="shared" si="15"/>
        <v>8.0000000000009508E-3</v>
      </c>
      <c r="AL47" s="20">
        <f t="shared" si="21"/>
        <v>0</v>
      </c>
      <c r="AM47" s="14" t="str">
        <f t="shared" si="16"/>
        <v>-</v>
      </c>
      <c r="AN47" s="20">
        <f t="shared" si="22"/>
        <v>-6.8403388205210081E-2</v>
      </c>
      <c r="AO47" s="14">
        <f t="shared" si="17"/>
        <v>-0.42799999999999999</v>
      </c>
      <c r="AP47" s="20">
        <f t="shared" si="23"/>
        <v>-0.1531085184593256</v>
      </c>
      <c r="AQ47" s="14">
        <f t="shared" si="18"/>
        <v>-0.95800000000000018</v>
      </c>
    </row>
    <row r="48" spans="2:43" x14ac:dyDescent="0.25">
      <c r="B48" s="5" t="s">
        <v>81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</row>
    <row r="49" spans="2:52" ht="16.5" thickBot="1" x14ac:dyDescent="0.3">
      <c r="B49" s="5" t="s">
        <v>26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2.6902800769113E-4</v>
      </c>
      <c r="K49" s="15">
        <f>IF(K25-I25=0,"-",K25-I25)</f>
        <v>9.4364476575200596E-4</v>
      </c>
      <c r="L49" s="21">
        <f>L25-J25</f>
        <v>0</v>
      </c>
      <c r="M49" s="15" t="str">
        <f>IF(M25-K25=0,"-",M25-K25)</f>
        <v>-</v>
      </c>
      <c r="N49" s="21">
        <f>N25-L25</f>
        <v>-4.2324068806096626E-3</v>
      </c>
      <c r="O49" s="15">
        <f>IF(O25-M25=0,"-",O25-M25)</f>
        <v>-1.4845623820724421E-2</v>
      </c>
      <c r="P49" s="21">
        <f>P25-N25</f>
        <v>5.7914428800913687E-3</v>
      </c>
      <c r="Q49" s="15">
        <f>IF(Q25-O25=0,"-",Q25-O25)</f>
        <v>2.0314110812678924E-2</v>
      </c>
      <c r="R49" s="21">
        <f>R25-P25</f>
        <v>1.25710593580175E-3</v>
      </c>
      <c r="S49" s="15">
        <f>IF(S25-Q25=0,"-",S25-Q25)</f>
        <v>4.4094347146102428E-3</v>
      </c>
      <c r="T49" s="21">
        <f>T25-R25</f>
        <v>-8.0406570658109189E-5</v>
      </c>
      <c r="U49" s="15">
        <f>IF(U25-S25=0,"-",U25-S25)</f>
        <v>-2.8203472264770255E-4</v>
      </c>
      <c r="V49" s="21">
        <f>V25-T25</f>
        <v>4.4648855953915767E-2</v>
      </c>
      <c r="W49" s="15">
        <f>IF(W25-U25=0,"-",W25-U25)</f>
        <v>0.15661067997840269</v>
      </c>
      <c r="X49" s="21">
        <f>X25-V25</f>
        <v>7.7843031759079473E-3</v>
      </c>
      <c r="Y49" s="15">
        <f t="shared" ref="Y49" si="24">IF(Y25-U25=0,"-",Y25-U25)</f>
        <v>0.1839149633131269</v>
      </c>
      <c r="Z49" s="21">
        <f>Z25-X25</f>
        <v>-8.9340634064072333E-6</v>
      </c>
      <c r="AA49" s="15">
        <f t="shared" ref="AA49" si="25">IF(AA25-Y25=0,"-",AA25-Y25)</f>
        <v>-3.1337191405023113E-5</v>
      </c>
      <c r="AB49" s="21">
        <f>AB25-Z25</f>
        <v>5.0276590895432793E-3</v>
      </c>
      <c r="AC49" s="15">
        <f t="shared" ref="AC49" si="26">IF(AC25-AA25=0,"-",AC25-AA25)</f>
        <v>1.7635056753205092E-2</v>
      </c>
      <c r="AD49" s="21">
        <f>AD25-AB25</f>
        <v>0</v>
      </c>
      <c r="AE49" s="15" t="str">
        <f t="shared" ref="AE49" si="27">IF(AE25-AC25=0,"-",AE25-AC25)</f>
        <v>-</v>
      </c>
      <c r="AF49" s="21">
        <f>AF25-AD25</f>
        <v>9.82746974711457E-5</v>
      </c>
      <c r="AG49" s="15">
        <f t="shared" ref="AG49" si="28">IF(AG25-AE25=0,"-",AG25-AE25)</f>
        <v>3.4470910545833511E-4</v>
      </c>
      <c r="AH49" s="21">
        <f>AH25-AF25</f>
        <v>7.5953233393577513E-4</v>
      </c>
      <c r="AI49" s="15">
        <f t="shared" ref="AI49" si="29">IF(AI25-AG25=0,"-",AI25-AG25)</f>
        <v>2.6641416166638676E-3</v>
      </c>
      <c r="AJ49" s="21">
        <f>AJ25-AH25</f>
        <v>-1.6373926630235403E-3</v>
      </c>
      <c r="AK49" s="15">
        <f t="shared" ref="AK49" si="30">IF(AK25-AI25=0,"-",AK25-AI25)</f>
        <v>-5.7433314442016659E-3</v>
      </c>
      <c r="AL49" s="21">
        <f>AL25-AJ25</f>
        <v>0</v>
      </c>
      <c r="AM49" s="15" t="str">
        <f t="shared" ref="AM49" si="31">IF(AM25-AK25=0,"-",AM25-AK25)</f>
        <v>-</v>
      </c>
      <c r="AN49" s="21">
        <f>AN25-AL25</f>
        <v>-6.4730845626847944E-2</v>
      </c>
      <c r="AO49" s="15">
        <f t="shared" ref="AO49" si="32">IF(AO25-AM25=0,"-",AO25-AM25)</f>
        <v>-0.22841792111967182</v>
      </c>
      <c r="AP49" s="21">
        <f>AP25-AN25</f>
        <v>-0.14024960831607236</v>
      </c>
      <c r="AQ49" s="15">
        <f t="shared" ref="AQ49" si="33">IF(AQ25-AO25=0,"-",AQ25-AO25)</f>
        <v>-0.5298905575091668</v>
      </c>
    </row>
    <row r="51" spans="2:52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4.1237113402070591E-4</v>
      </c>
      <c r="L51" s="16">
        <f>MAX(L31:L49)</f>
        <v>0</v>
      </c>
      <c r="N51" s="16">
        <f>MAX(N31:N49)</f>
        <v>1.1235955056179581E-2</v>
      </c>
      <c r="P51" s="16">
        <f>MAX(P31:P49)</f>
        <v>8.2474226804121198E-3</v>
      </c>
      <c r="R51" s="16">
        <f>MAX(R31:R49)</f>
        <v>1.357588922074493E-3</v>
      </c>
      <c r="T51" s="16">
        <f>MAX(T31:T49)</f>
        <v>0</v>
      </c>
      <c r="V51" s="16">
        <f>MAX(V31:V49)</f>
        <v>4.7147195141441722E-2</v>
      </c>
      <c r="X51" s="16">
        <f>MAX(X31:X49)</f>
        <v>3.031126727333866E-2</v>
      </c>
      <c r="Z51" s="16">
        <f>MAX(Z31:Z49)</f>
        <v>0</v>
      </c>
      <c r="AB51" s="16">
        <f>MAX(AB31:AB49)</f>
        <v>2.8089887640449396E-2</v>
      </c>
      <c r="AD51" s="16">
        <f>MAX(AD31:AD49)</f>
        <v>0</v>
      </c>
      <c r="AF51" s="16">
        <f>MAX(AF31:AF49)</f>
        <v>8.98876404494382E-2</v>
      </c>
      <c r="AH51" s="16">
        <f>MAX(AH31:AH49)</f>
        <v>1.2371134020621177E-3</v>
      </c>
      <c r="AJ51" s="16">
        <f>MAX(AJ31:AJ49)</f>
        <v>2.1711987802233157E-3</v>
      </c>
      <c r="AL51" s="16">
        <f>MAX(AL31:AL49)</f>
        <v>0</v>
      </c>
      <c r="AN51" s="16">
        <f>MAX(AN31:AN49)</f>
        <v>2.5475251977546187E-2</v>
      </c>
      <c r="AP51" s="16">
        <f>MAX(AP31:AP49)</f>
        <v>-3.3707865168539186E-2</v>
      </c>
    </row>
    <row r="52" spans="2:52" ht="219" customHeight="1" x14ac:dyDescent="0.25">
      <c r="B52" s="17" t="s">
        <v>28</v>
      </c>
      <c r="C52" s="18"/>
      <c r="D52" s="65"/>
      <c r="E52" s="66"/>
      <c r="F52" s="57"/>
      <c r="G52" s="58"/>
      <c r="H52" s="57" t="s">
        <v>29</v>
      </c>
      <c r="I52" s="58"/>
      <c r="J52" s="57" t="s">
        <v>29</v>
      </c>
      <c r="K52" s="58"/>
      <c r="L52" s="57" t="s">
        <v>29</v>
      </c>
      <c r="M52" s="58"/>
      <c r="N52" s="57" t="s">
        <v>87</v>
      </c>
      <c r="O52" s="58"/>
      <c r="P52" s="57" t="s">
        <v>87</v>
      </c>
      <c r="Q52" s="58"/>
      <c r="R52" s="57" t="s">
        <v>29</v>
      </c>
      <c r="S52" s="58"/>
      <c r="T52" s="57" t="s">
        <v>88</v>
      </c>
      <c r="U52" s="58"/>
      <c r="V52" s="57" t="s">
        <v>89</v>
      </c>
      <c r="W52" s="58"/>
      <c r="X52" s="57" t="s">
        <v>89</v>
      </c>
      <c r="Y52" s="58"/>
      <c r="Z52" s="57" t="s">
        <v>84</v>
      </c>
      <c r="AA52" s="58"/>
      <c r="AB52" s="57" t="s">
        <v>83</v>
      </c>
      <c r="AC52" s="58"/>
      <c r="AD52" s="57" t="s">
        <v>29</v>
      </c>
      <c r="AE52" s="58"/>
      <c r="AF52" s="57" t="s">
        <v>89</v>
      </c>
      <c r="AG52" s="58"/>
      <c r="AH52" s="57" t="s">
        <v>90</v>
      </c>
      <c r="AI52" s="58"/>
      <c r="AJ52" s="57" t="s">
        <v>90</v>
      </c>
      <c r="AK52" s="58"/>
      <c r="AL52" s="57" t="s">
        <v>85</v>
      </c>
      <c r="AM52" s="58"/>
      <c r="AN52" s="57" t="s">
        <v>30</v>
      </c>
      <c r="AO52" s="58"/>
      <c r="AP52" s="59" t="s">
        <v>91</v>
      </c>
      <c r="AQ52" s="60"/>
      <c r="AR52" s="61"/>
      <c r="AS52" s="62"/>
    </row>
    <row r="54" spans="2:52" x14ac:dyDescent="0.25">
      <c r="B54" s="1" t="s">
        <v>14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/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/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/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/>
      </c>
      <c r="AQ54" s="1" t="str">
        <f t="shared" ref="AQ54:AQ65" si="73">IF(OR(AP31="-",AP31&gt;-0.02),"",AP$28&amp;",")</f>
        <v>Table 1076: allowed revenue,</v>
      </c>
      <c r="AU54" s="1" t="str">
        <f>D54&amp;F54&amp;H54&amp;J54&amp;L54&amp;N54&amp;P54&amp;R54&amp;T54&amp;V54&amp;X54&amp;Z54&amp;AB54&amp;AD54&amp;AF54&amp;AH54&amp;AJ54&amp;AL54&amp;AN54&amp;AP54</f>
        <v/>
      </c>
      <c r="AV54" s="1" t="str">
        <f>E54&amp;G54&amp;I54&amp;K54&amp;M54&amp;O54&amp;Q54&amp;S54&amp;U54&amp;W54&amp;Y54&amp;AA54&amp;AC54&amp;AE54&amp;AG54&amp;AI54&amp;AK54&amp;AM54&amp;AO54&amp;AQ54</f>
        <v>Table 1076: allowed revenue,</v>
      </c>
      <c r="AW54" s="1" t="str">
        <f>IF(AU54="","No factors contributing to greater than 2% upward change.",AY54)</f>
        <v>No factors contributing to greater than 2% upward change.</v>
      </c>
      <c r="AX54" s="1" t="str">
        <f>IF(AV54="","No factors contributing to greater than 2% downward change.",AZ54)</f>
        <v>Gone down mainly due to Table 1076: allowed revenue,</v>
      </c>
      <c r="AY54" s="1" t="str">
        <f>"Gone up mainly due to "&amp;AU54</f>
        <v xml:space="preserve">Gone up mainly due to </v>
      </c>
      <c r="AZ54" s="1" t="str">
        <f>"Gone down mainly due to "&amp;AV54</f>
        <v>Gone down mainly due to Table 1076: allowed revenue,</v>
      </c>
    </row>
    <row r="55" spans="2:52" x14ac:dyDescent="0.25">
      <c r="B55" s="1" t="s">
        <v>15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/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/>
      </c>
      <c r="W55" s="1" t="str">
        <f t="shared" si="53"/>
        <v>Table 1041: load characteristics (Load Factor),</v>
      </c>
      <c r="X55" s="1" t="str">
        <f t="shared" si="54"/>
        <v/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>Table 1053: volumes and mpans etc forecast,</v>
      </c>
      <c r="AO55" s="1" t="str">
        <f t="shared" si="71"/>
        <v/>
      </c>
      <c r="AP55" s="1" t="str">
        <f t="shared" si="72"/>
        <v/>
      </c>
      <c r="AQ55" s="1" t="str">
        <f t="shared" si="73"/>
        <v>Table 1076: allowed revenue,</v>
      </c>
      <c r="AU55" s="1" t="str">
        <f t="shared" ref="AU55:AU71" si="74">D55&amp;F55&amp;H55&amp;J55&amp;L55&amp;N55&amp;P55&amp;R55&amp;T55&amp;V55&amp;X55&amp;Z55&amp;AB55&amp;AD55&amp;AF55&amp;AH55&amp;AJ55&amp;AL55&amp;AN55&amp;AP55</f>
        <v>Table 1053: volumes and mpans etc forecast,</v>
      </c>
      <c r="AV55" s="1" t="str">
        <f t="shared" ref="AV55:AV71" si="75">E55&amp;G55&amp;I55&amp;K55&amp;M55&amp;O55&amp;Q55&amp;S55&amp;U55&amp;W55&amp;Y55&amp;AA55&amp;AC55&amp;AE55&amp;AG55&amp;AI55&amp;AK55&amp;AM55&amp;AO55&amp;AQ55</f>
        <v>Table 1041: load characteristics (Load Factor),Table 1076: allowed revenue,</v>
      </c>
      <c r="AW55" s="1" t="str">
        <f t="shared" ref="AW55:AW71" si="76">IF(AU55="","No factors contributing to greater than 2% upward change.",AY55)</f>
        <v>Gone up mainly due to Table 1053: volumes and mpans etc forecast,</v>
      </c>
      <c r="AX55" s="1" t="str">
        <f t="shared" ref="AX55:AX71" si="77">IF(AV55="","No factors contributing to greater than 2% downward change.",AZ55)</f>
        <v>Gone down mainly due to Table 1041: load characteristics (Load Factor),Table 1076: allowed revenue,</v>
      </c>
      <c r="AY55" s="1" t="str">
        <f t="shared" ref="AY55:AY71" si="78">"Gone up mainly due to "&amp;AU55</f>
        <v>Gone up mainly due to Table 1053: volumes and mpans etc forecast,</v>
      </c>
      <c r="AZ55" s="1" t="str">
        <f t="shared" ref="AZ55:AZ71" si="79">"Gone down mainly due to "&amp;AV55</f>
        <v>Gone down mainly due to Table 1041: load characteristics (Load Factor),Table 1076: allowed revenue,</v>
      </c>
    </row>
    <row r="56" spans="2:52" x14ac:dyDescent="0.25">
      <c r="B56" s="1" t="s">
        <v>16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/>
      </c>
      <c r="I56" s="1" t="str">
        <f t="shared" si="39"/>
        <v/>
      </c>
      <c r="J56" s="1" t="str">
        <f t="shared" si="40"/>
        <v/>
      </c>
      <c r="K56" s="1" t="str">
        <f t="shared" si="41"/>
        <v/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/>
      </c>
      <c r="P56" s="1" t="str">
        <f t="shared" si="46"/>
        <v/>
      </c>
      <c r="Q56" s="1" t="str">
        <f t="shared" si="47"/>
        <v/>
      </c>
      <c r="R56" s="1" t="str">
        <f t="shared" si="48"/>
        <v/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/>
      </c>
      <c r="W56" s="1" t="str">
        <f t="shared" si="53"/>
        <v/>
      </c>
      <c r="X56" s="1" t="str">
        <f t="shared" si="54"/>
        <v/>
      </c>
      <c r="Y56" s="1" t="str">
        <f t="shared" si="55"/>
        <v/>
      </c>
      <c r="Z56" s="1" t="str">
        <f t="shared" si="56"/>
        <v/>
      </c>
      <c r="AA56" s="1" t="str">
        <f t="shared" si="57"/>
        <v/>
      </c>
      <c r="AB56" s="1" t="str">
        <f t="shared" si="58"/>
        <v>Table 1059: Otex,</v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>Table 1061/1062: TPR data,</v>
      </c>
      <c r="AG56" s="1" t="str">
        <f t="shared" si="63"/>
        <v/>
      </c>
      <c r="AH56" s="1" t="str">
        <f t="shared" si="64"/>
        <v/>
      </c>
      <c r="AI56" s="1" t="str">
        <f t="shared" si="65"/>
        <v/>
      </c>
      <c r="AJ56" s="1" t="str">
        <f t="shared" si="66"/>
        <v/>
      </c>
      <c r="AK56" s="1" t="str">
        <f t="shared" si="67"/>
        <v>Table 1069: Peaking probabailities,</v>
      </c>
      <c r="AL56" s="1" t="str">
        <f t="shared" si="68"/>
        <v/>
      </c>
      <c r="AM56" s="1" t="str">
        <f t="shared" si="69"/>
        <v/>
      </c>
      <c r="AN56" s="1" t="str">
        <f t="shared" si="70"/>
        <v/>
      </c>
      <c r="AO56" s="1" t="str">
        <f t="shared" si="71"/>
        <v/>
      </c>
      <c r="AP56" s="1" t="str">
        <f t="shared" si="72"/>
        <v/>
      </c>
      <c r="AQ56" s="1" t="str">
        <f t="shared" si="73"/>
        <v>Table 1076: allowed revenue,</v>
      </c>
      <c r="AU56" s="1" t="str">
        <f t="shared" si="74"/>
        <v>Table 1059: Otex,Table 1061/1062: TPR data,</v>
      </c>
      <c r="AV56" s="1" t="str">
        <f t="shared" si="75"/>
        <v>Table 1069: Peaking probabailities,Table 1076: allowed revenue,</v>
      </c>
      <c r="AW56" s="1" t="str">
        <f t="shared" si="76"/>
        <v>Gone up mainly due to Table 1059: Otex,Table 1061/1062: TPR data,</v>
      </c>
      <c r="AX56" s="1" t="str">
        <f t="shared" si="77"/>
        <v>Gone down mainly due to Table 1069: Peaking probabailities,Table 1076: allowed revenue,</v>
      </c>
      <c r="AY56" s="1" t="str">
        <f t="shared" si="78"/>
        <v>Gone up mainly due to Table 1059: Otex,Table 1061/1062: TPR data,</v>
      </c>
      <c r="AZ56" s="1" t="str">
        <f t="shared" si="79"/>
        <v>Gone down mainly due to Table 1069: Peaking probabailities,Table 1076: allowed revenue,</v>
      </c>
    </row>
    <row r="57" spans="2:52" x14ac:dyDescent="0.25">
      <c r="B57" s="1" t="s">
        <v>17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/>
      </c>
      <c r="I57" s="1" t="str">
        <f t="shared" si="39"/>
        <v/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/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/>
      </c>
      <c r="AO57" s="1" t="str">
        <f t="shared" si="71"/>
        <v/>
      </c>
      <c r="AP57" s="1" t="str">
        <f t="shared" si="72"/>
        <v/>
      </c>
      <c r="AQ57" s="1" t="str">
        <f t="shared" si="73"/>
        <v>Table 1076: allowed revenue,</v>
      </c>
      <c r="AU57" s="1" t="str">
        <f t="shared" si="74"/>
        <v/>
      </c>
      <c r="AV57" s="1" t="str">
        <f t="shared" si="75"/>
        <v>Table 1076: allowed revenue,</v>
      </c>
      <c r="AW57" s="1" t="str">
        <f t="shared" si="76"/>
        <v>No factors contributing to greater than 2% upward change.</v>
      </c>
      <c r="AX57" s="1" t="str">
        <f t="shared" si="77"/>
        <v>Gone down mainly due to Table 1076: allowed revenue,</v>
      </c>
      <c r="AY57" s="1" t="str">
        <f t="shared" si="78"/>
        <v xml:space="preserve">Gone up mainly due to </v>
      </c>
      <c r="AZ57" s="1" t="str">
        <f t="shared" si="79"/>
        <v>Gone down mainly due to Table 1076: allowed revenue,</v>
      </c>
    </row>
    <row r="58" spans="2:52" x14ac:dyDescent="0.25">
      <c r="B58" s="1" t="s">
        <v>18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/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>Table 1041: load characteristics (Load Factor),</v>
      </c>
      <c r="X58" s="1" t="str">
        <f t="shared" si="54"/>
        <v>Table 1041: load characteristics (Coincidence Factor),</v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/>
      </c>
      <c r="AO58" s="1" t="str">
        <f t="shared" si="71"/>
        <v/>
      </c>
      <c r="AP58" s="1" t="str">
        <f t="shared" si="72"/>
        <v/>
      </c>
      <c r="AQ58" s="1" t="str">
        <f t="shared" si="73"/>
        <v>Table 1076: allowed revenue,</v>
      </c>
      <c r="AU58" s="1" t="str">
        <f t="shared" si="74"/>
        <v>Table 1041: load characteristics (Coincidence Factor),</v>
      </c>
      <c r="AV58" s="1" t="str">
        <f t="shared" si="75"/>
        <v>Table 1041: load characteristics (Load Factor),Table 1076: allowed revenue,</v>
      </c>
      <c r="AW58" s="1" t="str">
        <f t="shared" si="76"/>
        <v>Gone up mainly due to Table 1041: load characteristics (Coincidence Factor),</v>
      </c>
      <c r="AX58" s="1" t="str">
        <f t="shared" si="77"/>
        <v>Gone down mainly due to Table 1041: load characteristics (Load Factor),Table 1076: allowed revenue,</v>
      </c>
      <c r="AY58" s="1" t="str">
        <f t="shared" si="78"/>
        <v>Gone up mainly due to Table 1041: load characteristics (Coincidence Factor),</v>
      </c>
      <c r="AZ58" s="1" t="str">
        <f t="shared" si="79"/>
        <v>Gone down mainly due to Table 1041: load characteristics (Load Factor),Table 1076: allowed revenue,</v>
      </c>
    </row>
    <row r="59" spans="2:52" x14ac:dyDescent="0.25">
      <c r="B59" s="1" t="s">
        <v>19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/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/>
      </c>
      <c r="P59" s="1" t="str">
        <f t="shared" si="46"/>
        <v/>
      </c>
      <c r="Q59" s="1" t="str">
        <f t="shared" si="47"/>
        <v/>
      </c>
      <c r="R59" s="1" t="str">
        <f t="shared" si="48"/>
        <v/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/>
      </c>
      <c r="W59" s="1" t="str">
        <f t="shared" si="53"/>
        <v/>
      </c>
      <c r="X59" s="1" t="str">
        <f t="shared" si="54"/>
        <v/>
      </c>
      <c r="Y59" s="1" t="str">
        <f t="shared" si="55"/>
        <v/>
      </c>
      <c r="Z59" s="1" t="str">
        <f t="shared" si="56"/>
        <v/>
      </c>
      <c r="AA59" s="1" t="str">
        <f t="shared" si="57"/>
        <v/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/>
      </c>
      <c r="AG59" s="1" t="str">
        <f t="shared" si="63"/>
        <v/>
      </c>
      <c r="AH59" s="1" t="str">
        <f t="shared" si="64"/>
        <v/>
      </c>
      <c r="AI59" s="1" t="str">
        <f t="shared" si="65"/>
        <v/>
      </c>
      <c r="AJ59" s="1" t="str">
        <f t="shared" si="66"/>
        <v/>
      </c>
      <c r="AK59" s="1" t="str">
        <f t="shared" si="67"/>
        <v>Table 1069: Peaking probabailities,</v>
      </c>
      <c r="AL59" s="1" t="str">
        <f t="shared" si="68"/>
        <v/>
      </c>
      <c r="AM59" s="1" t="str">
        <f t="shared" si="69"/>
        <v/>
      </c>
      <c r="AN59" s="1" t="str">
        <f t="shared" si="70"/>
        <v/>
      </c>
      <c r="AO59" s="1" t="str">
        <f t="shared" si="71"/>
        <v/>
      </c>
      <c r="AP59" s="1" t="str">
        <f t="shared" si="72"/>
        <v/>
      </c>
      <c r="AQ59" s="1" t="str">
        <f t="shared" si="73"/>
        <v>Table 1076: allowed revenue,</v>
      </c>
      <c r="AU59" s="1" t="str">
        <f t="shared" si="74"/>
        <v/>
      </c>
      <c r="AV59" s="1" t="str">
        <f t="shared" si="75"/>
        <v>Table 1069: Peaking probabailities,Table 1076: allowed revenue,</v>
      </c>
      <c r="AW59" s="1" t="str">
        <f t="shared" si="76"/>
        <v>No factors contributing to greater than 2% upward change.</v>
      </c>
      <c r="AX59" s="1" t="str">
        <f t="shared" si="77"/>
        <v>Gone down mainly due to Table 1069: Peaking probabailities,Table 1076: allowed revenue,</v>
      </c>
      <c r="AY59" s="1" t="str">
        <f t="shared" si="78"/>
        <v xml:space="preserve">Gone up mainly due to </v>
      </c>
      <c r="AZ59" s="1" t="str">
        <f t="shared" si="79"/>
        <v>Gone down mainly due to Table 1069: Peaking probabailities,Table 1076: allowed revenue,</v>
      </c>
    </row>
    <row r="60" spans="2:52" x14ac:dyDescent="0.25">
      <c r="B60" s="1" t="s">
        <v>20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H60" s="1" t="str">
        <f t="shared" si="38"/>
        <v/>
      </c>
      <c r="I60" s="1" t="str">
        <f t="shared" si="39"/>
        <v/>
      </c>
      <c r="J60" s="1" t="str">
        <f t="shared" si="40"/>
        <v/>
      </c>
      <c r="K60" s="1" t="str">
        <f t="shared" si="41"/>
        <v/>
      </c>
      <c r="L60" s="1" t="str">
        <f t="shared" si="42"/>
        <v/>
      </c>
      <c r="M60" s="1" t="str">
        <f t="shared" si="43"/>
        <v/>
      </c>
      <c r="N60" s="1" t="str">
        <f t="shared" si="44"/>
        <v/>
      </c>
      <c r="O60" s="1" t="str">
        <f t="shared" si="45"/>
        <v/>
      </c>
      <c r="P60" s="1" t="str">
        <f t="shared" si="46"/>
        <v/>
      </c>
      <c r="Q60" s="1" t="str">
        <f t="shared" si="47"/>
        <v/>
      </c>
      <c r="R60" s="1" t="str">
        <f t="shared" si="48"/>
        <v/>
      </c>
      <c r="S60" s="1" t="str">
        <f t="shared" si="49"/>
        <v/>
      </c>
      <c r="T60" s="1" t="str">
        <f t="shared" si="50"/>
        <v/>
      </c>
      <c r="U60" s="1" t="str">
        <f t="shared" si="51"/>
        <v/>
      </c>
      <c r="V60" s="1" t="str">
        <f t="shared" si="52"/>
        <v/>
      </c>
      <c r="W60" s="1" t="str">
        <f t="shared" si="53"/>
        <v/>
      </c>
      <c r="X60" s="1" t="str">
        <f t="shared" si="54"/>
        <v/>
      </c>
      <c r="Y60" s="1" t="str">
        <f t="shared" si="55"/>
        <v/>
      </c>
      <c r="Z60" s="1" t="str">
        <f t="shared" si="56"/>
        <v/>
      </c>
      <c r="AA60" s="1" t="str">
        <f t="shared" si="57"/>
        <v/>
      </c>
      <c r="AB60" s="1" t="str">
        <f t="shared" si="58"/>
        <v/>
      </c>
      <c r="AC60" s="1" t="str">
        <f t="shared" si="59"/>
        <v/>
      </c>
      <c r="AD60" s="1" t="str">
        <f t="shared" si="60"/>
        <v/>
      </c>
      <c r="AE60" s="1" t="str">
        <f t="shared" si="61"/>
        <v/>
      </c>
      <c r="AF60" s="1" t="str">
        <f t="shared" si="62"/>
        <v/>
      </c>
      <c r="AG60" s="1" t="str">
        <f t="shared" si="63"/>
        <v/>
      </c>
      <c r="AH60" s="1" t="str">
        <f t="shared" si="64"/>
        <v/>
      </c>
      <c r="AI60" s="1" t="str">
        <f t="shared" si="65"/>
        <v/>
      </c>
      <c r="AJ60" s="1" t="str">
        <f t="shared" si="66"/>
        <v/>
      </c>
      <c r="AK60" s="1" t="str">
        <f t="shared" si="67"/>
        <v/>
      </c>
      <c r="AL60" s="1" t="str">
        <f t="shared" si="68"/>
        <v/>
      </c>
      <c r="AM60" s="1" t="str">
        <f t="shared" si="69"/>
        <v/>
      </c>
      <c r="AN60" s="1" t="str">
        <f t="shared" si="70"/>
        <v/>
      </c>
      <c r="AO60" s="1" t="str">
        <f t="shared" si="71"/>
        <v/>
      </c>
      <c r="AP60" s="1" t="str">
        <f t="shared" si="72"/>
        <v/>
      </c>
      <c r="AQ60" s="1" t="str">
        <f t="shared" si="73"/>
        <v>Table 1076: allowed revenue,</v>
      </c>
      <c r="AU60" s="1" t="str">
        <f t="shared" si="74"/>
        <v/>
      </c>
      <c r="AV60" s="1" t="str">
        <f t="shared" si="75"/>
        <v>Table 1076: allowed revenue,</v>
      </c>
      <c r="AW60" s="1" t="str">
        <f t="shared" si="76"/>
        <v>No factors contributing to greater than 2% upward change.</v>
      </c>
      <c r="AX60" s="1" t="str">
        <f t="shared" si="77"/>
        <v>Gone down mainly due to Table 1076: allowed revenue,</v>
      </c>
      <c r="AY60" s="1" t="str">
        <f t="shared" si="78"/>
        <v xml:space="preserve">Gone up mainly due to </v>
      </c>
      <c r="AZ60" s="1" t="str">
        <f t="shared" si="79"/>
        <v>Gone down mainly due to Table 1076: allowed revenue,</v>
      </c>
    </row>
    <row r="61" spans="2:52" x14ac:dyDescent="0.25">
      <c r="B61" s="1" t="s">
        <v>21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H61" s="1" t="str">
        <f t="shared" si="38"/>
        <v/>
      </c>
      <c r="I61" s="1" t="str">
        <f t="shared" si="39"/>
        <v/>
      </c>
      <c r="J61" s="1" t="str">
        <f t="shared" si="40"/>
        <v/>
      </c>
      <c r="K61" s="1" t="str">
        <f t="shared" si="41"/>
        <v/>
      </c>
      <c r="L61" s="1" t="str">
        <f t="shared" si="42"/>
        <v/>
      </c>
      <c r="M61" s="1" t="str">
        <f t="shared" si="43"/>
        <v/>
      </c>
      <c r="N61" s="1" t="str">
        <f t="shared" si="44"/>
        <v/>
      </c>
      <c r="O61" s="1" t="str">
        <f t="shared" si="45"/>
        <v/>
      </c>
      <c r="P61" s="1" t="str">
        <f t="shared" si="46"/>
        <v/>
      </c>
      <c r="Q61" s="1" t="str">
        <f t="shared" si="47"/>
        <v/>
      </c>
      <c r="R61" s="1" t="str">
        <f t="shared" si="48"/>
        <v/>
      </c>
      <c r="S61" s="1" t="str">
        <f t="shared" si="49"/>
        <v/>
      </c>
      <c r="T61" s="1" t="str">
        <f t="shared" si="50"/>
        <v/>
      </c>
      <c r="U61" s="1" t="str">
        <f t="shared" si="51"/>
        <v/>
      </c>
      <c r="V61" s="1" t="str">
        <f t="shared" si="52"/>
        <v/>
      </c>
      <c r="W61" s="1" t="str">
        <f t="shared" si="53"/>
        <v/>
      </c>
      <c r="X61" s="1" t="str">
        <f t="shared" si="54"/>
        <v/>
      </c>
      <c r="Y61" s="1" t="str">
        <f t="shared" si="55"/>
        <v/>
      </c>
      <c r="Z61" s="1" t="str">
        <f t="shared" si="56"/>
        <v/>
      </c>
      <c r="AA61" s="1" t="str">
        <f t="shared" si="57"/>
        <v/>
      </c>
      <c r="AB61" s="1" t="str">
        <f t="shared" si="58"/>
        <v/>
      </c>
      <c r="AC61" s="1" t="str">
        <f t="shared" si="59"/>
        <v/>
      </c>
      <c r="AD61" s="1" t="str">
        <f t="shared" si="60"/>
        <v/>
      </c>
      <c r="AE61" s="1" t="str">
        <f t="shared" si="61"/>
        <v/>
      </c>
      <c r="AF61" s="1" t="str">
        <f t="shared" si="62"/>
        <v/>
      </c>
      <c r="AG61" s="1" t="str">
        <f t="shared" si="63"/>
        <v/>
      </c>
      <c r="AH61" s="1" t="str">
        <f t="shared" si="64"/>
        <v/>
      </c>
      <c r="AI61" s="1" t="str">
        <f t="shared" si="65"/>
        <v/>
      </c>
      <c r="AJ61" s="1" t="str">
        <f t="shared" si="66"/>
        <v/>
      </c>
      <c r="AK61" s="1" t="str">
        <f t="shared" si="67"/>
        <v/>
      </c>
      <c r="AL61" s="1" t="str">
        <f t="shared" si="68"/>
        <v/>
      </c>
      <c r="AM61" s="1" t="str">
        <f t="shared" si="69"/>
        <v/>
      </c>
      <c r="AN61" s="1" t="str">
        <f t="shared" si="70"/>
        <v/>
      </c>
      <c r="AO61" s="1" t="str">
        <f t="shared" si="71"/>
        <v/>
      </c>
      <c r="AP61" s="1" t="str">
        <f t="shared" si="72"/>
        <v/>
      </c>
      <c r="AQ61" s="1" t="str">
        <f t="shared" si="73"/>
        <v>Table 1076: allowed revenue,</v>
      </c>
      <c r="AU61" s="1" t="str">
        <f t="shared" si="74"/>
        <v/>
      </c>
      <c r="AV61" s="1" t="str">
        <f t="shared" si="75"/>
        <v>Table 1076: allowed revenue,</v>
      </c>
      <c r="AW61" s="1" t="str">
        <f t="shared" si="76"/>
        <v>No factors contributing to greater than 2% upward change.</v>
      </c>
      <c r="AX61" s="1" t="str">
        <f t="shared" si="77"/>
        <v>Gone down mainly due to Table 1076: allowed revenue,</v>
      </c>
      <c r="AY61" s="1" t="str">
        <f t="shared" si="78"/>
        <v xml:space="preserve">Gone up mainly due to </v>
      </c>
      <c r="AZ61" s="1" t="str">
        <f t="shared" si="79"/>
        <v>Gone down mainly due to Table 1076: allowed revenue,</v>
      </c>
    </row>
    <row r="62" spans="2:52" x14ac:dyDescent="0.25">
      <c r="B62" s="1" t="s">
        <v>22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H62" s="1" t="str">
        <f t="shared" si="38"/>
        <v/>
      </c>
      <c r="I62" s="1" t="str">
        <f t="shared" si="39"/>
        <v/>
      </c>
      <c r="J62" s="1" t="str">
        <f t="shared" si="40"/>
        <v/>
      </c>
      <c r="K62" s="1" t="str">
        <f t="shared" si="41"/>
        <v/>
      </c>
      <c r="L62" s="1" t="str">
        <f t="shared" si="42"/>
        <v/>
      </c>
      <c r="M62" s="1" t="str">
        <f t="shared" si="43"/>
        <v/>
      </c>
      <c r="N62" s="1" t="str">
        <f t="shared" si="44"/>
        <v/>
      </c>
      <c r="O62" s="1" t="str">
        <f t="shared" si="45"/>
        <v/>
      </c>
      <c r="P62" s="1" t="str">
        <f t="shared" si="46"/>
        <v/>
      </c>
      <c r="Q62" s="1" t="str">
        <f t="shared" si="47"/>
        <v/>
      </c>
      <c r="R62" s="1" t="str">
        <f t="shared" si="48"/>
        <v/>
      </c>
      <c r="S62" s="1" t="str">
        <f t="shared" si="49"/>
        <v/>
      </c>
      <c r="T62" s="1" t="str">
        <f t="shared" si="50"/>
        <v/>
      </c>
      <c r="U62" s="1" t="str">
        <f t="shared" si="51"/>
        <v/>
      </c>
      <c r="V62" s="1" t="str">
        <f t="shared" si="52"/>
        <v/>
      </c>
      <c r="W62" s="1" t="str">
        <f t="shared" si="53"/>
        <v>Table 1041: load characteristics (Load Factor),</v>
      </c>
      <c r="X62" s="1" t="str">
        <f t="shared" si="54"/>
        <v/>
      </c>
      <c r="Y62" s="1" t="str">
        <f t="shared" si="55"/>
        <v/>
      </c>
      <c r="Z62" s="1" t="str">
        <f t="shared" si="56"/>
        <v/>
      </c>
      <c r="AA62" s="1" t="str">
        <f t="shared" si="57"/>
        <v/>
      </c>
      <c r="AB62" s="1" t="str">
        <f t="shared" si="58"/>
        <v/>
      </c>
      <c r="AC62" s="1" t="str">
        <f t="shared" si="59"/>
        <v/>
      </c>
      <c r="AD62" s="1" t="str">
        <f t="shared" si="60"/>
        <v/>
      </c>
      <c r="AE62" s="1" t="str">
        <f t="shared" si="61"/>
        <v/>
      </c>
      <c r="AF62" s="1" t="str">
        <f t="shared" si="62"/>
        <v/>
      </c>
      <c r="AG62" s="1" t="str">
        <f t="shared" si="63"/>
        <v/>
      </c>
      <c r="AH62" s="1" t="str">
        <f t="shared" si="64"/>
        <v/>
      </c>
      <c r="AI62" s="1" t="str">
        <f t="shared" si="65"/>
        <v/>
      </c>
      <c r="AJ62" s="1" t="str">
        <f t="shared" si="66"/>
        <v/>
      </c>
      <c r="AK62" s="1" t="str">
        <f t="shared" si="67"/>
        <v/>
      </c>
      <c r="AL62" s="1" t="str">
        <f t="shared" si="68"/>
        <v/>
      </c>
      <c r="AM62" s="1" t="str">
        <f t="shared" si="69"/>
        <v/>
      </c>
      <c r="AN62" s="1" t="str">
        <f t="shared" si="70"/>
        <v/>
      </c>
      <c r="AO62" s="1" t="str">
        <f t="shared" si="71"/>
        <v/>
      </c>
      <c r="AP62" s="1" t="str">
        <f t="shared" si="72"/>
        <v/>
      </c>
      <c r="AQ62" s="1" t="str">
        <f t="shared" si="73"/>
        <v>Table 1076: allowed revenue,</v>
      </c>
      <c r="AU62" s="1" t="str">
        <f t="shared" si="74"/>
        <v/>
      </c>
      <c r="AV62" s="1" t="str">
        <f t="shared" si="75"/>
        <v>Table 1041: load characteristics (Load Factor),Table 1076: allowed revenue,</v>
      </c>
      <c r="AW62" s="1" t="str">
        <f t="shared" si="76"/>
        <v>No factors contributing to greater than 2% upward change.</v>
      </c>
      <c r="AX62" s="1" t="str">
        <f t="shared" si="77"/>
        <v>Gone down mainly due to Table 1041: load characteristics (Load Factor),Table 1076: allowed revenue,</v>
      </c>
      <c r="AY62" s="1" t="str">
        <f t="shared" si="78"/>
        <v xml:space="preserve">Gone up mainly due to </v>
      </c>
      <c r="AZ62" s="1" t="str">
        <f t="shared" si="79"/>
        <v>Gone down mainly due to Table 1041: load characteristics (Load Factor),Table 1076: allowed revenue,</v>
      </c>
    </row>
    <row r="63" spans="2:52" x14ac:dyDescent="0.25">
      <c r="B63" s="1" t="s">
        <v>92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93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23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/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/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/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/>
      </c>
      <c r="AO65" s="1" t="str">
        <f t="shared" si="71"/>
        <v/>
      </c>
      <c r="AP65" s="1" t="str">
        <f t="shared" si="72"/>
        <v/>
      </c>
      <c r="AQ65" s="1" t="str">
        <f t="shared" si="73"/>
        <v>Table 1076: allowed revenue,</v>
      </c>
      <c r="AU65" s="1" t="str">
        <f t="shared" si="74"/>
        <v/>
      </c>
      <c r="AV65" s="1" t="str">
        <f t="shared" si="75"/>
        <v>Table 1076: allowed revenue,</v>
      </c>
      <c r="AW65" s="1" t="str">
        <f t="shared" si="76"/>
        <v>No factors contributing to greater than 2% upward change.</v>
      </c>
      <c r="AX65" s="1" t="str">
        <f t="shared" si="77"/>
        <v>Gone down mainly due to Table 1076: allowed revenue,</v>
      </c>
      <c r="AY65" s="1" t="str">
        <f t="shared" si="78"/>
        <v xml:space="preserve">Gone up mainly due to </v>
      </c>
      <c r="AZ65" s="1" t="str">
        <f t="shared" si="79"/>
        <v>Gone down mainly due to Table 1076: allowed revenue,</v>
      </c>
    </row>
    <row r="66" spans="2:52" x14ac:dyDescent="0.25">
      <c r="B66" s="1" t="s">
        <v>24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1" si="84">IF(OR(H43="-",H43&lt;0.02),"",H$28&amp;",")</f>
        <v/>
      </c>
      <c r="I66" s="1" t="str">
        <f t="shared" ref="I66:I71" si="85">IF(OR(H43="-",H43&gt;-0.02),"",H$28&amp;",")</f>
        <v/>
      </c>
      <c r="J66" s="1" t="str">
        <f t="shared" ref="J66:J71" si="86">IF(OR(J43="-",J43&lt;0.02),"",J$28&amp;",")</f>
        <v/>
      </c>
      <c r="K66" s="1" t="str">
        <f t="shared" ref="K66:K71" si="87">IF(OR(J43="-",J43&gt;-0.02),"",J$28&amp;",")</f>
        <v/>
      </c>
      <c r="L66" s="1" t="str">
        <f t="shared" ref="L66:L71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1" si="90">IF(OR(N43="-",N43&lt;0.02),"",N$28&amp;",")</f>
        <v/>
      </c>
      <c r="O66" s="1" t="str">
        <f t="shared" ref="O66:O71" si="91">IF(OR(N43="-",N43&gt;-0.02),"",N$28&amp;",")</f>
        <v/>
      </c>
      <c r="P66" s="1" t="str">
        <f t="shared" ref="P66:P71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1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1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1" si="98">IF(OR(V43="-",V43&lt;0.02),"",V$28&amp;",")</f>
        <v>Table 1041: load characteristics (Load Factor),</v>
      </c>
      <c r="W66" s="1" t="str">
        <f t="shared" ref="W66:W71" si="99">IF(OR(V43="-",V43&gt;-0.02),"",V$28&amp;",")</f>
        <v/>
      </c>
      <c r="X66" s="1" t="str">
        <f t="shared" ref="X66:X71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1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1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1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1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1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1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1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1" si="116">IF(OR(AN43="-",AN43&lt;0.02),"",AN$28&amp;",")</f>
        <v/>
      </c>
      <c r="AO66" s="1" t="str">
        <f t="shared" ref="AO66:AO71" si="117">IF(OR(AN43="-",AN43&gt;-0.02),"",AN$28&amp;",")</f>
        <v/>
      </c>
      <c r="AP66" s="1" t="str">
        <f t="shared" ref="AP66:AP71" si="118">IF(OR(AP43="-",AP43&lt;0.02),"",AP$28&amp;",")</f>
        <v/>
      </c>
      <c r="AQ66" s="1" t="str">
        <f t="shared" ref="AQ66:AQ71" si="119">IF(OR(AP43="-",AP43&gt;-0.02),"",AP$28&amp;",")</f>
        <v>Table 1076: allowed revenue,</v>
      </c>
      <c r="AU66" s="1" t="str">
        <f t="shared" ref="AU66" si="120">D66&amp;F66&amp;H66&amp;J66&amp;L66&amp;N66&amp;P66&amp;R66&amp;T66&amp;V66&amp;X66&amp;Z66&amp;AB66&amp;AD66&amp;AF66&amp;AH66&amp;AJ66&amp;AL66&amp;AN66&amp;AP66</f>
        <v>Table 1041: load characteristics (Load Factor),</v>
      </c>
      <c r="AV66" s="1" t="str">
        <f t="shared" ref="AV66" si="121">E66&amp;G66&amp;I66&amp;K66&amp;M66&amp;O66&amp;Q66&amp;S66&amp;U66&amp;W66&amp;Y66&amp;AA66&amp;AC66&amp;AE66&amp;AG66&amp;AI66&amp;AK66&amp;AM66&amp;AO66&amp;AQ66</f>
        <v>Table 1076: allowed revenue,</v>
      </c>
      <c r="AW66" s="1" t="str">
        <f t="shared" ref="AW66" si="122">IF(AU66="","No factors contributing to greater than 2% upward change.",AY66)</f>
        <v>Gone up mainly due to Table 1041: load characteristics (Load Factor),</v>
      </c>
      <c r="AX66" s="1" t="str">
        <f t="shared" ref="AX66" si="123">IF(AV66="","No factors contributing to greater than 2% downward change.",AZ66)</f>
        <v>Gone down mainly due to Table 1076: allowed revenue,</v>
      </c>
      <c r="AY66" s="1" t="str">
        <f t="shared" ref="AY66" si="124">"Gone up mainly due to "&amp;AU66</f>
        <v>Gone up mainly due to Table 1041: load characteristics (Load Factor),</v>
      </c>
      <c r="AZ66" s="1" t="str">
        <f t="shared" ref="AZ66" si="125">"Gone down mainly due to "&amp;AV66</f>
        <v>Gone down mainly due to Table 1076: allowed revenue,</v>
      </c>
    </row>
    <row r="67" spans="2:52" x14ac:dyDescent="0.25">
      <c r="B67" s="1" t="s">
        <v>25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/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>Table 1041: load characteristics (Load Factor),</v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/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/>
      </c>
      <c r="AO67" s="1" t="str">
        <f t="shared" si="117"/>
        <v/>
      </c>
      <c r="AP67" s="1" t="str">
        <f t="shared" si="118"/>
        <v/>
      </c>
      <c r="AQ67" s="1" t="str">
        <f t="shared" si="119"/>
        <v>Table 1076: allowed revenue,</v>
      </c>
      <c r="AU67" s="1" t="str">
        <f t="shared" si="74"/>
        <v>Table 1041: load characteristics (Load Factor),</v>
      </c>
      <c r="AV67" s="1" t="str">
        <f t="shared" si="75"/>
        <v>Table 1076: allowed revenue,</v>
      </c>
      <c r="AW67" s="1" t="str">
        <f t="shared" si="76"/>
        <v>Gone up mainly due to Table 1041: load characteristics (Load Factor),</v>
      </c>
      <c r="AX67" s="1" t="str">
        <f t="shared" si="77"/>
        <v>Gone down mainly due to Table 1076: allowed revenue,</v>
      </c>
      <c r="AY67" s="1" t="str">
        <f t="shared" si="78"/>
        <v>Gone up mainly due to Table 1041: load characteristics (Load Factor),</v>
      </c>
      <c r="AZ67" s="1" t="str">
        <f t="shared" si="79"/>
        <v>Gone down mainly due to Table 1076: allowed revenue,</v>
      </c>
    </row>
    <row r="68" spans="2:52" x14ac:dyDescent="0.25">
      <c r="B68" s="1" t="s">
        <v>78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/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/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>Table 1041: load characteristics (Load Factor),</v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/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/>
      </c>
      <c r="AM68" s="1" t="str">
        <f t="shared" si="115"/>
        <v/>
      </c>
      <c r="AN68" s="1" t="str">
        <f t="shared" si="116"/>
        <v/>
      </c>
      <c r="AO68" s="1" t="str">
        <f t="shared" si="117"/>
        <v>Table 1053: volumes and mpans etc forecast,</v>
      </c>
      <c r="AP68" s="1" t="str">
        <f t="shared" si="118"/>
        <v/>
      </c>
      <c r="AQ68" s="1" t="str">
        <f t="shared" si="119"/>
        <v>Table 1076: allowed revenue,</v>
      </c>
      <c r="AU68" s="1" t="str">
        <f t="shared" si="74"/>
        <v>Table 1041: load characteristics (Load Factor),</v>
      </c>
      <c r="AV68" s="1" t="str">
        <f t="shared" si="75"/>
        <v>Table 1053: volumes and mpans etc forecast,Table 1076: allowed revenue,</v>
      </c>
      <c r="AW68" s="1" t="str">
        <f t="shared" si="76"/>
        <v>Gone up mainly due to Table 1041: load characteristics (Load Factor),</v>
      </c>
      <c r="AX68" s="1" t="str">
        <f t="shared" si="77"/>
        <v>Gone down mainly due to Table 1053: volumes and mpans etc forecast,Table 1076: allowed revenue,</v>
      </c>
      <c r="AY68" s="1" t="str">
        <f t="shared" si="78"/>
        <v>Gone up mainly due to Table 1041: load characteristics (Load Factor),</v>
      </c>
      <c r="AZ68" s="1" t="str">
        <f t="shared" si="79"/>
        <v>Gone down mainly due to Table 1053: volumes and mpans etc forecast,Table 1076: allowed revenue,</v>
      </c>
    </row>
    <row r="69" spans="2:52" x14ac:dyDescent="0.25">
      <c r="B69" s="1" t="s">
        <v>79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/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>Table 1041: load characteristics (Load Factor),</v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/>
      </c>
      <c r="AM69" s="1" t="str">
        <f t="shared" si="115"/>
        <v/>
      </c>
      <c r="AN69" s="1" t="str">
        <f t="shared" si="116"/>
        <v/>
      </c>
      <c r="AO69" s="1" t="str">
        <f t="shared" si="117"/>
        <v>Table 1053: volumes and mpans etc forecast,</v>
      </c>
      <c r="AP69" s="1" t="str">
        <f t="shared" si="118"/>
        <v/>
      </c>
      <c r="AQ69" s="1" t="str">
        <f t="shared" si="119"/>
        <v>Table 1076: allowed revenue,</v>
      </c>
      <c r="AU69" s="1" t="str">
        <f t="shared" si="74"/>
        <v>Table 1041: load characteristics (Load Factor),</v>
      </c>
      <c r="AV69" s="1" t="str">
        <f t="shared" si="75"/>
        <v>Table 1053: volumes and mpans etc forecast,Table 1076: allowed revenue,</v>
      </c>
      <c r="AW69" s="1" t="str">
        <f t="shared" si="76"/>
        <v>Gone up mainly due to Table 1041: load characteristics (Load Factor),</v>
      </c>
      <c r="AX69" s="1" t="str">
        <f t="shared" si="77"/>
        <v>Gone down mainly due to Table 1053: volumes and mpans etc forecast,Table 1076: allowed revenue,</v>
      </c>
      <c r="AY69" s="1" t="str">
        <f t="shared" si="78"/>
        <v>Gone up mainly due to Table 1041: load characteristics (Load Factor),</v>
      </c>
      <c r="AZ69" s="1" t="str">
        <f t="shared" si="79"/>
        <v>Gone down mainly due to Table 1053: volumes and mpans etc forecast,Table 1076: allowed revenue,</v>
      </c>
    </row>
    <row r="70" spans="2:52" x14ac:dyDescent="0.25">
      <c r="B70" s="1" t="s">
        <v>80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/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>Table 1041: load characteristics (Load Factor),</v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/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/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/>
      </c>
      <c r="AL70" s="1" t="str">
        <f t="shared" si="114"/>
        <v/>
      </c>
      <c r="AM70" s="1" t="str">
        <f t="shared" si="115"/>
        <v/>
      </c>
      <c r="AN70" s="1" t="str">
        <f t="shared" si="116"/>
        <v/>
      </c>
      <c r="AO70" s="1" t="str">
        <f t="shared" si="117"/>
        <v>Table 1053: volumes and mpans etc forecast,</v>
      </c>
      <c r="AP70" s="1" t="str">
        <f t="shared" si="118"/>
        <v/>
      </c>
      <c r="AQ70" s="1" t="str">
        <f t="shared" si="119"/>
        <v>Table 1076: allowed revenue,</v>
      </c>
      <c r="AU70" s="1" t="str">
        <f t="shared" si="74"/>
        <v>Table 1041: load characteristics (Load Factor),</v>
      </c>
      <c r="AV70" s="1" t="str">
        <f t="shared" si="75"/>
        <v>Table 1053: volumes and mpans etc forecast,Table 1076: allowed revenue,</v>
      </c>
      <c r="AW70" s="1" t="str">
        <f t="shared" si="76"/>
        <v>Gone up mainly due to Table 1041: load characteristics (Load Factor),</v>
      </c>
      <c r="AX70" s="1" t="str">
        <f t="shared" si="77"/>
        <v>Gone down mainly due to Table 1053: volumes and mpans etc forecast,Table 1076: allowed revenue,</v>
      </c>
      <c r="AY70" s="1" t="str">
        <f t="shared" si="78"/>
        <v>Gone up mainly due to Table 1041: load characteristics (Load Factor),</v>
      </c>
      <c r="AZ70" s="1" t="str">
        <f t="shared" si="79"/>
        <v>Gone down mainly due to Table 1053: volumes and mpans etc forecast,Table 1076: allowed revenue,</v>
      </c>
    </row>
    <row r="71" spans="2:52" x14ac:dyDescent="0.25">
      <c r="B71" s="1" t="s">
        <v>81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/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/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/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/>
      </c>
      <c r="AP71" s="1" t="str">
        <f t="shared" si="118"/>
        <v/>
      </c>
      <c r="AQ71" s="1" t="str">
        <f t="shared" si="119"/>
        <v/>
      </c>
      <c r="AU71" s="1" t="str">
        <f t="shared" si="74"/>
        <v/>
      </c>
      <c r="AV71" s="1" t="str">
        <f t="shared" si="75"/>
        <v/>
      </c>
      <c r="AW71" s="1" t="str">
        <f t="shared" si="76"/>
        <v>No factors contributing to greater than 2% upward change.</v>
      </c>
      <c r="AX71" s="1" t="str">
        <f t="shared" si="77"/>
        <v>No factors contributing to greater than 2% downward change.</v>
      </c>
      <c r="AY71" s="1" t="str">
        <f t="shared" si="78"/>
        <v xml:space="preserve">Gone up mainly due to </v>
      </c>
      <c r="AZ71" s="1" t="str">
        <f t="shared" si="79"/>
        <v xml:space="preserve">Gone down mainly due to </v>
      </c>
    </row>
    <row r="72" spans="2:52" x14ac:dyDescent="0.25">
      <c r="B72" s="1" t="s">
        <v>26</v>
      </c>
    </row>
  </sheetData>
  <mergeCells count="61"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D4:E4"/>
    <mergeCell ref="D52:E52"/>
    <mergeCell ref="F4:G4"/>
    <mergeCell ref="F52:G52"/>
    <mergeCell ref="D28:E28"/>
    <mergeCell ref="F28:G28"/>
    <mergeCell ref="AL52:AM52"/>
    <mergeCell ref="Z52:AA52"/>
    <mergeCell ref="AB52:AC52"/>
    <mergeCell ref="AD52:AE52"/>
    <mergeCell ref="AF52:AG52"/>
    <mergeCell ref="AH52:AI52"/>
    <mergeCell ref="AJ52:AK52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Z4:AA4"/>
    <mergeCell ref="AB4:AC4"/>
    <mergeCell ref="AD4:AE4"/>
    <mergeCell ref="AF4:AG4"/>
    <mergeCell ref="AH4:AI4"/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0" sqref="Q10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86</v>
      </c>
    </row>
    <row r="4" spans="1:17" ht="45.75" customHeight="1" x14ac:dyDescent="0.2">
      <c r="B4" s="67" t="s">
        <v>77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35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36</v>
      </c>
      <c r="D5" s="48" t="s">
        <v>37</v>
      </c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8" t="s">
        <v>49</v>
      </c>
      <c r="Q5" s="48" t="s">
        <v>50</v>
      </c>
    </row>
    <row r="6" spans="1:17" ht="28.5" x14ac:dyDescent="0.2">
      <c r="A6" s="40"/>
      <c r="B6" s="41" t="s">
        <v>14</v>
      </c>
      <c r="C6" s="42"/>
      <c r="D6" s="43">
        <f>VLOOKUP($B6,[1]Tariffs!$A$15:$I$42,3,FALSE)</f>
        <v>1</v>
      </c>
      <c r="E6" s="44">
        <f>VLOOKUP($B6,[2]Tariffs!$A:$I,4,FALSE)</f>
        <v>2.91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4.5599999999999996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VLOOKUP(B6,[2]Summary!$A$1:$I$65536,9,FALSE)</f>
        <v>3.3749855778012008</v>
      </c>
      <c r="N6" s="47">
        <f>VLOOKUP(B6,[3]Summary!$A$1:$I$65536,9,FALSE)</f>
        <v>3.8926510803954222</v>
      </c>
      <c r="O6" s="50">
        <f>M6/N6-1</f>
        <v>-0.13298533362040654</v>
      </c>
      <c r="P6" s="51">
        <f>VLOOKUP(B6,[2]Summary!$A$1:$IJ$65536,10,FALSE)</f>
        <v>121.13743304819864</v>
      </c>
      <c r="Q6" s="52" t="str">
        <f>'Detailed Breakdown'!AW54&amp;" and "&amp;'Detailed Breakdown'!AX54</f>
        <v>No factors contributing to greater than 2% upward change. and Gone down mainly due to Table 1076: allowed revenue,</v>
      </c>
    </row>
    <row r="7" spans="1:17" ht="42.75" x14ac:dyDescent="0.2">
      <c r="A7" s="40"/>
      <c r="B7" s="41" t="s">
        <v>15</v>
      </c>
      <c r="C7" s="42"/>
      <c r="D7" s="43">
        <f>VLOOKUP($B7,[1]Tariffs!$A$15:$I$42,3,FALSE)</f>
        <v>2</v>
      </c>
      <c r="E7" s="44">
        <f>VLOOKUP($B7,[2]Tariffs!$A:$I,4,FALSE)</f>
        <v>3.355</v>
      </c>
      <c r="F7" s="44">
        <f>VLOOKUP($B7,[2]Tariffs!$A:$I,5,FALSE)</f>
        <v>0.20399999999999999</v>
      </c>
      <c r="G7" s="44">
        <f>VLOOKUP($B7,[2]Tariffs!$A:$I,6,FALSE)</f>
        <v>0</v>
      </c>
      <c r="H7" s="44">
        <f>VLOOKUP($B7,[2]Tariffs!$A:$I,7,FALSE)</f>
        <v>4.5599999999999996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1" si="0">I7</f>
        <v>0</v>
      </c>
      <c r="L7" s="49"/>
      <c r="M7" s="47">
        <f>VLOOKUP(B7,[2]Summary!$A$1:$I$65536,9,FALSE)</f>
        <v>1.9736276050867985</v>
      </c>
      <c r="N7" s="47">
        <f>VLOOKUP(B7,[3]Summary!$A$1:$I$65536,9,FALSE)</f>
        <v>2.3680788682435123</v>
      </c>
      <c r="O7" s="50">
        <f t="shared" ref="O7:O31" si="1">M7/N7-1</f>
        <v>-0.16657015458665547</v>
      </c>
      <c r="P7" s="51">
        <f>VLOOKUP(B7,[2]Summary!$A$1:$IJ$65536,10,FALSE)</f>
        <v>129.20514455707766</v>
      </c>
      <c r="Q7" s="52" t="str">
        <f>'Detailed Breakdown'!AW55&amp;" and "&amp;'Detailed Breakdown'!AX55</f>
        <v>Gone up mainly due to Table 1053: volumes and mpans etc forecast, and Gone down mainly due to Table 1041: load characteristics (Load Factor),Table 1076: allowed revenue,</v>
      </c>
    </row>
    <row r="8" spans="1:17" ht="42.75" x14ac:dyDescent="0.2">
      <c r="A8" s="40"/>
      <c r="B8" s="41" t="s">
        <v>16</v>
      </c>
      <c r="C8" s="42"/>
      <c r="D8" s="43">
        <f>VLOOKUP($B8,[1]Tariffs!$A$15:$I$42,3,FALSE)</f>
        <v>2</v>
      </c>
      <c r="E8" s="44">
        <f>VLOOKUP($B8,[2]Tariffs!$A:$I,4,FALSE)</f>
        <v>0.18099999999999999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VLOOKUP(B8,[2]Summary!$A$1:$I$65536,9,FALSE)</f>
        <v>0.18099999999999999</v>
      </c>
      <c r="N8" s="47">
        <f>VLOOKUP(B8,[3]Summary!$A$1:$I$65536,9,FALSE)</f>
        <v>0.17800000000000002</v>
      </c>
      <c r="O8" s="50">
        <f t="shared" si="1"/>
        <v>1.6853932584269593E-2</v>
      </c>
      <c r="P8" s="51" t="str">
        <f>VLOOKUP(B8,[2]Summary!$A$1:$IJ$65536,10,FALSE)</f>
        <v/>
      </c>
      <c r="Q8" s="52" t="str">
        <f>'Detailed Breakdown'!AW56&amp;" and "&amp;'Detailed Breakdown'!AX56</f>
        <v>Gone up mainly due to Table 1059: Otex,Table 1061/1062: TPR data, and Gone down mainly due to Table 1069: Peaking probabailities,Table 1076: allowed revenue,</v>
      </c>
    </row>
    <row r="9" spans="1:17" ht="28.5" x14ac:dyDescent="0.2">
      <c r="A9" s="40"/>
      <c r="B9" s="41" t="s">
        <v>17</v>
      </c>
      <c r="C9" s="42"/>
      <c r="D9" s="43">
        <f>VLOOKUP($B9,[1]Tariffs!$A$15:$I$42,3,FALSE)</f>
        <v>3</v>
      </c>
      <c r="E9" s="44">
        <f>VLOOKUP($B9,[2]Tariffs!$A:$I,4,FALSE)</f>
        <v>2.056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7.32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VLOOKUP(B9,[2]Summary!$A$1:$I$65536,9,FALSE)</f>
        <v>2.2989176439348418</v>
      </c>
      <c r="N9" s="47">
        <f>VLOOKUP(B9,[3]Summary!$A$1:$I$65536,9,FALSE)</f>
        <v>2.7552580394079289</v>
      </c>
      <c r="O9" s="50">
        <f t="shared" si="1"/>
        <v>-0.16562528407362853</v>
      </c>
      <c r="P9" s="51">
        <f>VLOOKUP(B9,[2]Summary!$A$1:$IJ$65536,10,FALSE)</f>
        <v>253.54585770108895</v>
      </c>
      <c r="Q9" s="52" t="str">
        <f>'Detailed Breakdown'!AW57&amp;" and "&amp;'Detailed Breakdown'!AX57</f>
        <v>No factors contributing to greater than 2% upward change. and Gone down mainly due to Table 1076: allowed revenue,</v>
      </c>
    </row>
    <row r="10" spans="1:17" ht="42.75" x14ac:dyDescent="0.2">
      <c r="A10" s="40"/>
      <c r="B10" s="41" t="s">
        <v>18</v>
      </c>
      <c r="C10" s="42"/>
      <c r="D10" s="43">
        <f>VLOOKUP($B10,[1]Tariffs!$A$15:$I$42,3,FALSE)</f>
        <v>4</v>
      </c>
      <c r="E10" s="44">
        <f>VLOOKUP($B10,[2]Tariffs!$A:$I,4,FALSE)</f>
        <v>2.5230000000000001</v>
      </c>
      <c r="F10" s="44">
        <f>VLOOKUP($B10,[2]Tariffs!$A:$I,5,FALSE)</f>
        <v>0.19500000000000001</v>
      </c>
      <c r="G10" s="44">
        <f>VLOOKUP($B10,[2]Tariffs!$A:$I,6,FALSE)</f>
        <v>0</v>
      </c>
      <c r="H10" s="44">
        <f>VLOOKUP($B10,[2]Tariffs!$A:$I,7,FALSE)</f>
        <v>7.32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VLOOKUP(B10,[2]Summary!$A$1:$I$65536,9,FALSE)</f>
        <v>1.8994778490004651</v>
      </c>
      <c r="N10" s="47">
        <f>VLOOKUP(B10,[3]Summary!$A$1:$I$65536,9,FALSE)</f>
        <v>2.2167248900851471</v>
      </c>
      <c r="O10" s="50">
        <f t="shared" si="1"/>
        <v>-0.14311520680967138</v>
      </c>
      <c r="P10" s="51">
        <f>VLOOKUP(B10,[2]Summary!$A$1:$IJ$65536,10,FALSE)</f>
        <v>386.44478487900381</v>
      </c>
      <c r="Q10" s="52" t="str">
        <f>'Detailed Breakdown'!AW58&amp;" and "&amp;'Detailed Breakdown'!AX58</f>
        <v>Gone up mainly due to Table 1041: load characteristics (Coincidence Factor), and Gone down mainly due to Table 1041: load characteristics (Load Factor),Table 1076: allowed revenue,</v>
      </c>
    </row>
    <row r="11" spans="1:17" ht="42.75" x14ac:dyDescent="0.2">
      <c r="A11" s="40"/>
      <c r="B11" s="41" t="s">
        <v>19</v>
      </c>
      <c r="C11" s="42"/>
      <c r="D11" s="43">
        <f>VLOOKUP($B11,[1]Tariffs!$A$15:$I$42,3,FALSE)</f>
        <v>4</v>
      </c>
      <c r="E11" s="44">
        <f>VLOOKUP($B11,[2]Tariffs!$A:$I,4,FALSE)</f>
        <v>0.191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VLOOKUP(B11,[2]Summary!$A$1:$I$65536,9,FALSE)</f>
        <v>0.19100000000000003</v>
      </c>
      <c r="N11" s="47">
        <f>VLOOKUP(B11,[3]Summary!$A$1:$I$65536,9,FALSE)</f>
        <v>0.20200000000000004</v>
      </c>
      <c r="O11" s="50">
        <f t="shared" si="1"/>
        <v>-5.4455445544554504E-2</v>
      </c>
      <c r="P11" s="51" t="str">
        <f>VLOOKUP(B11,[2]Summary!$A$1:$IJ$65536,10,FALSE)</f>
        <v/>
      </c>
      <c r="Q11" s="52" t="str">
        <f>'Detailed Breakdown'!AW59&amp;" and "&amp;'Detailed Breakdown'!AX59</f>
        <v>No factors contributing to greater than 2% upward change. and Gone down mainly due to Table 1069: Peaking probabailities,Table 1076: allowed revenue,</v>
      </c>
    </row>
    <row r="12" spans="1:17" ht="28.5" x14ac:dyDescent="0.2">
      <c r="A12" s="40"/>
      <c r="B12" s="41" t="s">
        <v>20</v>
      </c>
      <c r="C12" s="42"/>
      <c r="D12" s="43" t="str">
        <f>VLOOKUP($B12,[1]Tariffs!$A$15:$I$42,3,FALSE)</f>
        <v>5-8</v>
      </c>
      <c r="E12" s="44">
        <f>VLOOKUP($B12,[2]Tariffs!$A:$I,4,FALSE)</f>
        <v>2.3010000000000002</v>
      </c>
      <c r="F12" s="44">
        <f>VLOOKUP($B12,[2]Tariffs!$A:$I,5,FALSE)</f>
        <v>0.17100000000000001</v>
      </c>
      <c r="G12" s="44">
        <f>VLOOKUP($B12,[2]Tariffs!$A:$I,6,FALSE)</f>
        <v>0</v>
      </c>
      <c r="H12" s="44">
        <f>VLOOKUP($B12,[2]Tariffs!$A:$I,7,FALSE)</f>
        <v>37.03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VLOOKUP(B12,[2]Summary!$A$1:$I$65536,9,FALSE)</f>
        <v>2.022124595758243</v>
      </c>
      <c r="N12" s="47">
        <f>VLOOKUP(B12,[3]Summary!$A$1:$I$65536,9,FALSE)</f>
        <v>2.3407357569898877</v>
      </c>
      <c r="O12" s="50">
        <f t="shared" si="1"/>
        <v>-0.13611581755019142</v>
      </c>
      <c r="P12" s="51">
        <f>VLOOKUP(B12,[2]Summary!$A$1:$IJ$65536,10,FALSE)</f>
        <v>1891.1116932964751</v>
      </c>
      <c r="Q12" s="52" t="str">
        <f>'Detailed Breakdown'!AW60&amp;" and "&amp;'Detailed Breakdown'!AX60</f>
        <v>No factors contributing to greater than 2% upward change. and Gone down mainly due to Table 1076: allowed revenue,</v>
      </c>
    </row>
    <row r="13" spans="1:17" ht="28.5" x14ac:dyDescent="0.2">
      <c r="A13" s="40"/>
      <c r="B13" s="41" t="s">
        <v>21</v>
      </c>
      <c r="C13" s="42"/>
      <c r="D13" s="43" t="str">
        <f>VLOOKUP($B13,[1]Tariffs!$A$15:$I$42,3,FALSE)</f>
        <v>5-8</v>
      </c>
      <c r="E13" s="44">
        <f>VLOOKUP($B13,[2]Tariffs!$A:$I,4,FALSE)</f>
        <v>2.15</v>
      </c>
      <c r="F13" s="44">
        <f>VLOOKUP($B13,[2]Tariffs!$A:$I,5,FALSE)</f>
        <v>0.153</v>
      </c>
      <c r="G13" s="44">
        <f>VLOOKUP($B13,[2]Tariffs!$A:$I,6,FALSE)</f>
        <v>0</v>
      </c>
      <c r="H13" s="44">
        <f>VLOOKUP($B13,[2]Tariffs!$A:$I,7,FALSE)</f>
        <v>22.71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VLOOKUP(B13,[2]Summary!$A$1:$I$65536,9,FALSE)</f>
        <v>1.7790021301408867</v>
      </c>
      <c r="N13" s="47">
        <f>VLOOKUP(B13,[3]Summary!$A$1:$I$65536,9,FALSE)</f>
        <v>2.0943687503058475</v>
      </c>
      <c r="O13" s="50">
        <f t="shared" si="1"/>
        <v>-0.15057836406263547</v>
      </c>
      <c r="P13" s="51">
        <f>VLOOKUP(B13,[2]Summary!$A$1:$IJ$65536,10,FALSE)</f>
        <v>2257.9060237517338</v>
      </c>
      <c r="Q13" s="52" t="str">
        <f>'Detailed Breakdown'!AW61&amp;" and "&amp;'Detailed Breakdown'!AX61</f>
        <v>No factors contributing to greater than 2% upward change. and Gone down mainly due to Table 1076: allowed revenue,</v>
      </c>
    </row>
    <row r="14" spans="1:17" ht="42.75" x14ac:dyDescent="0.2">
      <c r="A14" s="40"/>
      <c r="B14" s="41" t="s">
        <v>22</v>
      </c>
      <c r="C14" s="42"/>
      <c r="D14" s="43" t="str">
        <f>VLOOKUP($B14,[1]Tariffs!$A$15:$I$42,3,FALSE)</f>
        <v>5-8</v>
      </c>
      <c r="E14" s="44">
        <f>VLOOKUP($B14,[2]Tariffs!$A:$I,4,FALSE)</f>
        <v>1.881</v>
      </c>
      <c r="F14" s="44">
        <f>VLOOKUP($B14,[2]Tariffs!$A:$I,5,FALSE)</f>
        <v>8.2000000000000003E-2</v>
      </c>
      <c r="G14" s="44">
        <f>VLOOKUP($B14,[2]Tariffs!$A:$I,6,FALSE)</f>
        <v>0</v>
      </c>
      <c r="H14" s="44">
        <f>VLOOKUP($B14,[2]Tariffs!$A:$I,7,FALSE)</f>
        <v>136.75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VLOOKUP(B14,[2]Summary!$A$1:$I$65536,9,FALSE)</f>
        <v>1.9937728396320369</v>
      </c>
      <c r="N14" s="47">
        <f>VLOOKUP(B14,[3]Summary!$A$1:$I$65536,9,FALSE)</f>
        <v>2.3897485419606186</v>
      </c>
      <c r="O14" s="50">
        <f t="shared" si="1"/>
        <v>-0.16569764365405237</v>
      </c>
      <c r="P14" s="51">
        <f>VLOOKUP(B14,[2]Summary!$A$1:$IJ$65536,10,FALSE)</f>
        <v>2055.1969420389673</v>
      </c>
      <c r="Q14" s="52" t="str">
        <f>'Detailed Breakdown'!AW62&amp;" and "&amp;'Detailed Breakdown'!AX62</f>
        <v>No factors contributing to greater than 2% upward change. and Gone down mainly due to Table 1041: load characteristics (Load Factor),Table 1076: allowed revenue,</v>
      </c>
    </row>
    <row r="15" spans="1:17" ht="28.5" x14ac:dyDescent="0.2">
      <c r="A15" s="40"/>
      <c r="B15" s="41" t="s">
        <v>23</v>
      </c>
      <c r="C15" s="42"/>
      <c r="D15" s="43">
        <f>VLOOKUP($B15,[1]Tariffs!$A$15:$I$42,3,FALSE)</f>
        <v>0</v>
      </c>
      <c r="E15" s="44">
        <f>VLOOKUP($B15,[2]Tariffs!$A:$I,4,FALSE)</f>
        <v>20.510999999999999</v>
      </c>
      <c r="F15" s="44">
        <f>VLOOKUP($B15,[2]Tariffs!$A:$I,5,FALSE)</f>
        <v>0.36099999999999999</v>
      </c>
      <c r="G15" s="44">
        <f>VLOOKUP($B15,[2]Tariffs!$A:$I,6,FALSE)</f>
        <v>0.129</v>
      </c>
      <c r="H15" s="44">
        <f>VLOOKUP($B15,[2]Tariffs!$A:$I,7,FALSE)</f>
        <v>9.3800000000000008</v>
      </c>
      <c r="I15" s="44">
        <f>VLOOKUP($B15,[2]Tariffs!$A:$I,8,FALSE)</f>
        <v>2.9</v>
      </c>
      <c r="J15" s="44">
        <f>VLOOKUP($B15,[2]Tariffs!$A:$I,9,FALSE)</f>
        <v>0.33200000000000002</v>
      </c>
      <c r="K15" s="44">
        <f t="shared" si="0"/>
        <v>2.9</v>
      </c>
      <c r="L15" s="54"/>
      <c r="M15" s="47">
        <f>VLOOKUP(B15,[2]Summary!$A$1:$I$65536,9,FALSE)</f>
        <v>2.2368241899039916</v>
      </c>
      <c r="N15" s="47">
        <f>VLOOKUP(B15,[3]Summary!$A$1:$I$65536,9,FALSE)</f>
        <v>2.5294642833016154</v>
      </c>
      <c r="O15" s="50">
        <f t="shared" si="1"/>
        <v>-0.11569251850263396</v>
      </c>
      <c r="P15" s="51">
        <f>VLOOKUP(B15,[2]Summary!$A$1:$IJ$65536,10,FALSE)</f>
        <v>5936.4438815961103</v>
      </c>
      <c r="Q15" s="52" t="str">
        <f>'Detailed Breakdown'!AW63&amp;" and "&amp;'Detailed Breakdown'!AX63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24</v>
      </c>
      <c r="C16" s="42"/>
      <c r="D16" s="43">
        <f>VLOOKUP($B16,[1]Tariffs!$A$15:$I$42,3,FALSE)</f>
        <v>0</v>
      </c>
      <c r="E16" s="44">
        <f>VLOOKUP($B16,[2]Tariffs!$A:$I,4,FALSE)</f>
        <v>18.251000000000001</v>
      </c>
      <c r="F16" s="44">
        <f>VLOOKUP($B16,[2]Tariffs!$A:$I,5,FALSE)</f>
        <v>0.216</v>
      </c>
      <c r="G16" s="44">
        <f>VLOOKUP($B16,[2]Tariffs!$A:$I,6,FALSE)</f>
        <v>9.0999999999999998E-2</v>
      </c>
      <c r="H16" s="44">
        <f>VLOOKUP($B16,[2]Tariffs!$A:$I,7,FALSE)</f>
        <v>7.1</v>
      </c>
      <c r="I16" s="44">
        <f>VLOOKUP($B16,[2]Tariffs!$A:$I,8,FALSE)</f>
        <v>3.14</v>
      </c>
      <c r="J16" s="44">
        <f>VLOOKUP($B16,[2]Tariffs!$A:$I,9,FALSE)</f>
        <v>0.26700000000000002</v>
      </c>
      <c r="K16" s="44">
        <f t="shared" si="0"/>
        <v>3.14</v>
      </c>
      <c r="L16" s="54"/>
      <c r="M16" s="47">
        <f>VLOOKUP(B16,[2]Summary!$A$1:$I$65536,9,FALSE)</f>
        <v>1.8966988214988976</v>
      </c>
      <c r="N16" s="47">
        <f>VLOOKUP(B16,[3]Summary!$A$1:$I$65536,9,FALSE)</f>
        <v>2.1743340099062474</v>
      </c>
      <c r="O16" s="50">
        <f t="shared" si="1"/>
        <v>-0.12768746068563808</v>
      </c>
      <c r="P16" s="51">
        <f>VLOOKUP(B16,[2]Summary!$A$1:$IJ$65536,10,FALSE)</f>
        <v>10601.285819961813</v>
      </c>
      <c r="Q16" s="52" t="str">
        <f>'Detailed Breakdown'!AW64&amp;" and "&amp;'Detailed Breakdown'!AX64</f>
        <v>No factors contributing to greater than 2% upward change. and No factors contributing to greater than 2% downward change.</v>
      </c>
    </row>
    <row r="17" spans="1:17" ht="28.5" x14ac:dyDescent="0.2">
      <c r="A17" s="40"/>
      <c r="B17" s="41" t="s">
        <v>25</v>
      </c>
      <c r="C17" s="42"/>
      <c r="D17" s="43">
        <f>VLOOKUP($B17,[1]Tariffs!$A$15:$I$42,3,FALSE)</f>
        <v>0</v>
      </c>
      <c r="E17" s="44">
        <f>VLOOKUP($B17,[2]Tariffs!$A:$I,4,FALSE)</f>
        <v>15.411</v>
      </c>
      <c r="F17" s="44">
        <f>VLOOKUP($B17,[2]Tariffs!$A:$I,5,FALSE)</f>
        <v>0.10299999999999999</v>
      </c>
      <c r="G17" s="44">
        <f>VLOOKUP($B17,[2]Tariffs!$A:$I,6,FALSE)</f>
        <v>5.6000000000000001E-2</v>
      </c>
      <c r="H17" s="44">
        <f>VLOOKUP($B17,[2]Tariffs!$A:$I,7,FALSE)</f>
        <v>71.33</v>
      </c>
      <c r="I17" s="44">
        <f>VLOOKUP($B17,[2]Tariffs!$A:$I,8,FALSE)</f>
        <v>2.4700000000000002</v>
      </c>
      <c r="J17" s="44">
        <f>VLOOKUP($B17,[2]Tariffs!$A:$I,9,FALSE)</f>
        <v>0.20799999999999999</v>
      </c>
      <c r="K17" s="44">
        <f t="shared" si="0"/>
        <v>2.4700000000000002</v>
      </c>
      <c r="L17" s="54"/>
      <c r="M17" s="47">
        <f>VLOOKUP(B17,[2]Summary!$A$1:$I$65536,9,FALSE)</f>
        <v>1.4033292461196618</v>
      </c>
      <c r="N17" s="47">
        <f>VLOOKUP(B17,[3]Summary!$A$1:$I$65536,9,FALSE)</f>
        <v>1.6410941666052814</v>
      </c>
      <c r="O17" s="50">
        <f t="shared" si="1"/>
        <v>-0.14488194847310498</v>
      </c>
      <c r="P17" s="51">
        <f>VLOOKUP(B17,[2]Summary!$A$1:$IJ$65536,10,FALSE)</f>
        <v>38314.247194823933</v>
      </c>
      <c r="Q17" s="52" t="str">
        <f>'Detailed Breakdown'!AW65&amp;" and "&amp;'Detailed Breakdown'!AX65</f>
        <v>No factors contributing to greater than 2% upward change. and Gone down mainly due to Table 1076: allowed revenue,</v>
      </c>
    </row>
    <row r="18" spans="1:17" x14ac:dyDescent="0.2">
      <c r="A18" s="40"/>
      <c r="B18" s="41"/>
      <c r="C18" s="42"/>
      <c r="D18" s="43"/>
      <c r="E18" s="44"/>
      <c r="F18" s="44"/>
      <c r="G18" s="44"/>
      <c r="H18" s="44"/>
      <c r="I18" s="44"/>
      <c r="J18" s="44"/>
      <c r="K18" s="44"/>
      <c r="L18" s="54"/>
      <c r="M18" s="47"/>
      <c r="N18" s="47"/>
      <c r="O18" s="50"/>
      <c r="P18" s="51"/>
      <c r="Q18" s="52"/>
    </row>
    <row r="19" spans="1:17" ht="28.5" x14ac:dyDescent="0.2">
      <c r="A19" s="40"/>
      <c r="B19" s="41" t="s">
        <v>78</v>
      </c>
      <c r="C19" s="42"/>
      <c r="D19" s="43">
        <f>VLOOKUP($B19,[1]Tariffs!$A$15:$I$42,3,FALSE)</f>
        <v>8</v>
      </c>
      <c r="E19" s="44">
        <f>VLOOKUP($B19,[2]Tariffs!$A:$I,4,FALSE)</f>
        <v>2.1779999999999999</v>
      </c>
      <c r="F19" s="44">
        <f>VLOOKUP($B19,[2]Tariffs!$A:$I,5,FALSE)</f>
        <v>0</v>
      </c>
      <c r="G19" s="44">
        <f>VLOOKUP($B19,[2]Tariffs!$A:$I,6,FALSE)</f>
        <v>0</v>
      </c>
      <c r="H19" s="44">
        <f>VLOOKUP($B19,[2]Tariffs!$A:$I,7,FALSE)</f>
        <v>0</v>
      </c>
      <c r="I19" s="44">
        <f>VLOOKUP($B19,[2]Tariffs!$A:$I,8,FALSE)</f>
        <v>0</v>
      </c>
      <c r="J19" s="44">
        <f>VLOOKUP($B19,[2]Tariffs!$A:$I,9,FALSE)</f>
        <v>0</v>
      </c>
      <c r="K19" s="44">
        <f t="shared" si="0"/>
        <v>0</v>
      </c>
      <c r="L19" s="54"/>
      <c r="M19" s="47">
        <f>VLOOKUP(B19,[2]Summary!$A$1:$I$65536,9,FALSE)</f>
        <v>2.1779999999999999</v>
      </c>
      <c r="N19" s="47">
        <f>VLOOKUP(B19,[3]Summary!$A$1:$I$65536,9,FALSE)</f>
        <v>2.4250000000000003</v>
      </c>
      <c r="O19" s="50">
        <f t="shared" si="1"/>
        <v>-0.10185567010309293</v>
      </c>
      <c r="P19" s="51">
        <f>VLOOKUP(B19,[2]Summary!$A$1:$IJ$65536,10,FALSE)</f>
        <v>429.07776795409222</v>
      </c>
      <c r="Q19" s="52" t="str">
        <f>'Detailed Breakdown'!AW67&amp;" and "&amp;'Detailed Breakdown'!AX67</f>
        <v>Gone up mainly due to Table 1041: load characteristics (Load Factor), and Gone down mainly due to Table 1076: allowed revenue,</v>
      </c>
    </row>
    <row r="20" spans="1:17" ht="42.75" x14ac:dyDescent="0.2">
      <c r="A20" s="40"/>
      <c r="B20" s="41" t="s">
        <v>79</v>
      </c>
      <c r="C20" s="42"/>
      <c r="D20" s="43">
        <f>VLOOKUP($B20,[1]Tariffs!$A$15:$I$42,3,FALSE)</f>
        <v>1</v>
      </c>
      <c r="E20" s="44">
        <f>VLOOKUP($B20,[2]Tariffs!$A:$I,4,FALSE)</f>
        <v>3.149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VLOOKUP(B20,[2]Summary!$A$1:$I$65536,9,FALSE)</f>
        <v>3.149</v>
      </c>
      <c r="N20" s="47">
        <f>VLOOKUP(B20,[3]Summary!$A$1:$I$65536,9,FALSE)</f>
        <v>3.6829999999999998</v>
      </c>
      <c r="O20" s="50">
        <f t="shared" si="1"/>
        <v>-0.14499049687754539</v>
      </c>
      <c r="P20" s="51">
        <f>VLOOKUP(B20,[2]Summary!$A$1:$IJ$65536,10,FALSE)</f>
        <v>252.39233521797968</v>
      </c>
      <c r="Q20" s="52" t="str">
        <f>'Detailed Breakdown'!AW68&amp;" and "&amp;'Detailed Breakdown'!AX68</f>
        <v>Gone up mainly due to Table 1041: load characteristics (Load Factor), and Gone down mainly due to Table 1053: volumes and mpans etc forecast,Table 1076: allowed revenue,</v>
      </c>
    </row>
    <row r="21" spans="1:17" ht="42.75" x14ac:dyDescent="0.2">
      <c r="A21" s="40"/>
      <c r="B21" s="41" t="s">
        <v>80</v>
      </c>
      <c r="C21" s="42"/>
      <c r="D21" s="43">
        <f>VLOOKUP($B21,[1]Tariffs!$A$15:$I$42,3,FALSE)</f>
        <v>1</v>
      </c>
      <c r="E21" s="44">
        <f>VLOOKUP($B21,[2]Tariffs!$A:$I,4,FALSE)</f>
        <v>5.1280000000000001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VLOOKUP(B21,[2]Summary!$A$1:$I$65536,9,FALSE)</f>
        <v>5.128000000000001</v>
      </c>
      <c r="N21" s="47">
        <f>VLOOKUP(B21,[3]Summary!$A$1:$I$65536,9,FALSE)</f>
        <v>6.2569999999999997</v>
      </c>
      <c r="O21" s="50">
        <f t="shared" si="1"/>
        <v>-0.18043790954131356</v>
      </c>
      <c r="P21" s="51">
        <f>VLOOKUP(B21,[2]Summary!$A$1:$IJ$65536,10,FALSE)</f>
        <v>188.71370525066138</v>
      </c>
      <c r="Q21" s="52" t="str">
        <f>'Detailed Breakdown'!AW69&amp;" and "&amp;'Detailed Breakdown'!AX69</f>
        <v>Gone up mainly due to Table 1041: load characteristics (Load Factor), and Gone down mainly due to Table 1053: volumes and mpans etc forecast,Table 1076: allowed revenue,</v>
      </c>
    </row>
    <row r="22" spans="1:17" x14ac:dyDescent="0.2">
      <c r="A22" s="40"/>
      <c r="B22" s="41" t="s">
        <v>81</v>
      </c>
      <c r="C22" s="42"/>
      <c r="D22" s="43">
        <f>VLOOKUP($B22,[1]Tariffs!$A$15:$I$42,3,FALSE)</f>
        <v>1</v>
      </c>
      <c r="E22" s="44">
        <f>VLOOKUP($B22,[2]Tariffs!$A:$I,4,FALSE)</f>
        <v>1.325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49"/>
      <c r="M22" s="47" t="str">
        <f>VLOOKUP(B22,[2]Summary!$A$1:$I$65536,9,FALSE)</f>
        <v/>
      </c>
      <c r="N22" s="47" t="str">
        <f>VLOOKUP(B22,[3]Summary!$A$1:$I$65536,9,FALSE)</f>
        <v/>
      </c>
      <c r="O22" s="50" t="e">
        <f t="shared" si="1"/>
        <v>#VALUE!</v>
      </c>
      <c r="P22" s="51">
        <f>VLOOKUP(B22,[2]Summary!$A$1:$IJ$65536,10,FALSE)</f>
        <v>0</v>
      </c>
      <c r="Q22" s="52"/>
    </row>
    <row r="23" spans="1:17" ht="28.5" x14ac:dyDescent="0.2">
      <c r="A23" s="40"/>
      <c r="B23" s="41" t="s">
        <v>26</v>
      </c>
      <c r="C23" s="42"/>
      <c r="D23" s="43">
        <f>VLOOKUP($B23,[1]Tariffs!$A$15:$I$42,3,FALSE)</f>
        <v>0</v>
      </c>
      <c r="E23" s="44">
        <f>VLOOKUP($B23,[2]Tariffs!$A:$I,4,FALSE)</f>
        <v>68.055000000000007</v>
      </c>
      <c r="F23" s="44">
        <f>VLOOKUP($B23,[2]Tariffs!$A:$I,5,FALSE)</f>
        <v>1.206</v>
      </c>
      <c r="G23" s="44">
        <f>VLOOKUP($B23,[2]Tariffs!$A:$I,6,FALSE)</f>
        <v>0.82599999999999996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>
        <f>VLOOKUP(B23,[2]Summary!$A$1:$I$65536,9,FALSE)</f>
        <v>3.2292116001432003</v>
      </c>
      <c r="N23" s="47">
        <f>VLOOKUP(B23,[3]Summary!$A$1:$I$65536,9,FALSE)</f>
        <v>3.5076079024297662</v>
      </c>
      <c r="O23" s="50">
        <f t="shared" si="1"/>
        <v>-7.9369276735212324E-2</v>
      </c>
      <c r="P23" s="51">
        <f>VLOOKUP(B23,[2]Summary!$A$1:$IJ$65536,10,FALSE)</f>
        <v>245181.7717153026</v>
      </c>
      <c r="Q23" s="52" t="str">
        <f>'Detailed Breakdown'!AW71&amp;" and "&amp;'Detailed Breakdown'!AX71</f>
        <v>No factors contributing to greater than 2% upward change. and No factors contributing to greater than 2% downward change.</v>
      </c>
    </row>
    <row r="24" spans="1:17" ht="15" customHeight="1" x14ac:dyDescent="0.2">
      <c r="A24" s="40"/>
      <c r="B24" s="41" t="s">
        <v>95</v>
      </c>
      <c r="C24" s="42"/>
      <c r="D24" s="43" t="e">
        <f>VLOOKUP($B24,[1]Tariffs!$A$15:$I$42,3,FALSE)</f>
        <v>#N/A</v>
      </c>
      <c r="E24" s="44">
        <f>VLOOKUP($B24,[2]Tariffs!$A:$I,4,FALSE)</f>
        <v>-0.70099999999999996</v>
      </c>
      <c r="F24" s="44">
        <f>VLOOKUP($B24,[2]Tariffs!$A:$I,5,FALSE)</f>
        <v>0</v>
      </c>
      <c r="G24" s="44">
        <f>VLOOKUP($B24,[2]Tariffs!$A:$I,6,FALSE)</f>
        <v>0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VLOOKUP(B24,[2]Summary!$A$1:$I$65536,9,FALSE)</f>
        <v>-0.70099999999999996</v>
      </c>
      <c r="N24" s="47">
        <f>VLOOKUP("LV Generation NHH",[3]Summary!$A$1:$I$65536,9,FALSE)</f>
        <v>-0.66700000000000004</v>
      </c>
      <c r="O24" s="50">
        <f t="shared" si="1"/>
        <v>5.0974512743628075E-2</v>
      </c>
      <c r="P24" s="51">
        <f>VLOOKUP(B24,[2]Summary!$A$1:$IJ$65536,10,FALSE)</f>
        <v>-63.397100610842131</v>
      </c>
      <c r="Q24" s="55"/>
    </row>
    <row r="25" spans="1:17" ht="15" customHeight="1" x14ac:dyDescent="0.2">
      <c r="A25" s="40"/>
      <c r="B25" s="41" t="s">
        <v>51</v>
      </c>
      <c r="C25" s="42"/>
      <c r="D25" s="43">
        <f>VLOOKUP($B25,[1]Tariffs!$A$15:$I$42,3,FALSE)</f>
        <v>8</v>
      </c>
      <c r="E25" s="44">
        <f>VLOOKUP($B25,[2]Tariffs!$A:$I,4,FALSE)</f>
        <v>-0.64100000000000001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/>
      <c r="N25" s="47"/>
      <c r="O25" s="50"/>
      <c r="P25" s="51"/>
      <c r="Q25" s="55"/>
    </row>
    <row r="26" spans="1:17" x14ac:dyDescent="0.2">
      <c r="A26" s="40"/>
      <c r="B26" s="41" t="s">
        <v>52</v>
      </c>
      <c r="C26" s="42"/>
      <c r="D26" s="43">
        <f>VLOOKUP($B26,[1]Tariffs!$A$15:$I$42,3,FALSE)</f>
        <v>0</v>
      </c>
      <c r="E26" s="44">
        <f>VLOOKUP($B26,[2]Tariffs!$A:$I,4,FALSE)</f>
        <v>-0.70099999999999996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0.16</v>
      </c>
      <c r="K26" s="44">
        <f t="shared" si="0"/>
        <v>0</v>
      </c>
      <c r="L26" s="49"/>
      <c r="M26" s="47">
        <f>VLOOKUP(B26,[2]Summary!$A$1:$I$65536,9,FALSE)</f>
        <v>-0.69188281679859864</v>
      </c>
      <c r="N26" s="47">
        <f>VLOOKUP(B26,[3]Summary!$A$1:$I$65536,9,FALSE)</f>
        <v>-0.66584470713124422</v>
      </c>
      <c r="O26" s="50">
        <f t="shared" si="1"/>
        <v>3.9105379059838352E-2</v>
      </c>
      <c r="P26" s="51">
        <f>VLOOKUP(B26,[2]Summary!$A$1:$IJ$65536,10,FALSE)</f>
        <v>-538.70533680769904</v>
      </c>
      <c r="Q26" s="55"/>
    </row>
    <row r="27" spans="1:17" ht="15" customHeight="1" x14ac:dyDescent="0.2">
      <c r="A27" s="40"/>
      <c r="B27" s="41" t="s">
        <v>53</v>
      </c>
      <c r="C27" s="42"/>
      <c r="D27" s="43">
        <f>VLOOKUP($B27,[1]Tariffs!$A$15:$I$42,3,FALSE)</f>
        <v>0</v>
      </c>
      <c r="E27" s="44">
        <f>VLOOKUP($B27,[2]Tariffs!$A:$I,4,FALSE)</f>
        <v>-8.1560000000000006</v>
      </c>
      <c r="F27" s="44">
        <f>VLOOKUP($B27,[2]Tariffs!$A:$I,5,FALSE)</f>
        <v>-0.36499999999999999</v>
      </c>
      <c r="G27" s="44">
        <f>VLOOKUP($B27,[2]Tariffs!$A:$I,6,FALSE)</f>
        <v>-0.129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0.16</v>
      </c>
      <c r="K27" s="44">
        <f t="shared" si="0"/>
        <v>0</v>
      </c>
      <c r="L27" s="49"/>
      <c r="M27" s="47">
        <f>VLOOKUP(B27,[2]Summary!$A$1:$I$65536,9,FALSE)</f>
        <v>-0.98789928438012675</v>
      </c>
      <c r="N27" s="47">
        <f>VLOOKUP(B27,[3]Summary!$A$1:$I$65536,9,FALSE)</f>
        <v>-0.86896423563617819</v>
      </c>
      <c r="O27" s="50">
        <f t="shared" si="1"/>
        <v>0.13686990081573946</v>
      </c>
      <c r="P27" s="51">
        <f>VLOOKUP(B27,[2]Summary!$A$1:$IJ$65536,10,FALSE)</f>
        <v>-5541.7270540814834</v>
      </c>
      <c r="Q27" s="55"/>
    </row>
    <row r="28" spans="1:17" ht="15" customHeight="1" x14ac:dyDescent="0.2">
      <c r="A28" s="40"/>
      <c r="B28" s="41" t="s">
        <v>54</v>
      </c>
      <c r="C28" s="42"/>
      <c r="D28" s="43">
        <f>VLOOKUP($B28,[1]Tariffs!$A$15:$I$42,3,FALSE)</f>
        <v>0</v>
      </c>
      <c r="E28" s="44">
        <f>VLOOKUP($B28,[2]Tariffs!$A:$I,4,FALSE)</f>
        <v>-0.64100000000000001</v>
      </c>
      <c r="F28" s="44">
        <f>VLOOKUP($B28,[2]Tariffs!$A:$I,5,FALSE)</f>
        <v>0</v>
      </c>
      <c r="G28" s="44">
        <f>VLOOKUP($B28,[2]Tariffs!$A:$I,6,FALSE)</f>
        <v>0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0.13600000000000001</v>
      </c>
      <c r="K28" s="44">
        <f t="shared" si="0"/>
        <v>0</v>
      </c>
      <c r="L28" s="49"/>
      <c r="M28" s="47">
        <f>VLOOKUP(B28,[2]Summary!$A$1:$I$65536,9,FALSE)</f>
        <v>-0.62691144674225485</v>
      </c>
      <c r="N28" s="47">
        <f>VLOOKUP(B28,[3]Summary!$A$1:$I$65536,9,FALSE)</f>
        <v>-0.60885195636730671</v>
      </c>
      <c r="O28" s="50">
        <f t="shared" si="1"/>
        <v>2.9661546105065328E-2</v>
      </c>
      <c r="P28" s="51">
        <f>VLOOKUP(B28,[2]Summary!$A$1:$IJ$65536,10,FALSE)</f>
        <v>-613.77839058399775</v>
      </c>
      <c r="Q28" s="55"/>
    </row>
    <row r="29" spans="1:17" ht="15" customHeight="1" x14ac:dyDescent="0.2">
      <c r="A29" s="40"/>
      <c r="B29" s="41" t="s">
        <v>55</v>
      </c>
      <c r="C29" s="42"/>
      <c r="D29" s="43">
        <f>VLOOKUP($B29,[1]Tariffs!$A$15:$I$42,3,FALSE)</f>
        <v>0</v>
      </c>
      <c r="E29" s="44">
        <f>VLOOKUP($B29,[2]Tariffs!$A:$I,4,FALSE)</f>
        <v>-7.593</v>
      </c>
      <c r="F29" s="44">
        <f>VLOOKUP($B29,[2]Tariffs!$A:$I,5,FALSE)</f>
        <v>-0.317</v>
      </c>
      <c r="G29" s="44">
        <f>VLOOKUP($B29,[2]Tariffs!$A:$I,6,FALSE)</f>
        <v>-0.11600000000000001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0.13600000000000001</v>
      </c>
      <c r="K29" s="44">
        <f t="shared" si="0"/>
        <v>0</v>
      </c>
      <c r="L29" s="49"/>
      <c r="M29" s="47">
        <f>VLOOKUP(B29,[2]Summary!$A$1:$I$65536,9,FALSE)</f>
        <v>-0.68168414668660982</v>
      </c>
      <c r="N29" s="47">
        <f>VLOOKUP(B29,[3]Summary!$A$1:$I$65536,9,FALSE)</f>
        <v>-0.63576577978906879</v>
      </c>
      <c r="O29" s="50">
        <f t="shared" si="1"/>
        <v>7.222528855323973E-2</v>
      </c>
      <c r="P29" s="51">
        <f>VLOOKUP(B29,[2]Summary!$A$1:$IJ$65536,10,FALSE)</f>
        <v>-2065.21897191775</v>
      </c>
      <c r="Q29" s="55"/>
    </row>
    <row r="30" spans="1:17" x14ac:dyDescent="0.2">
      <c r="A30" s="40"/>
      <c r="B30" s="41" t="s">
        <v>56</v>
      </c>
      <c r="C30" s="42"/>
      <c r="D30" s="43">
        <f>VLOOKUP($B30,[1]Tariffs!$A$15:$I$42,3,FALSE)</f>
        <v>0</v>
      </c>
      <c r="E30" s="44">
        <f>VLOOKUP($B30,[2]Tariffs!$A:$I,4,FALSE)</f>
        <v>-0.39400000000000002</v>
      </c>
      <c r="F30" s="44">
        <f>VLOOKUP($B30,[2]Tariffs!$A:$I,5,FALSE)</f>
        <v>0</v>
      </c>
      <c r="G30" s="44">
        <f>VLOOKUP($B30,[2]Tariffs!$A:$I,6,FALSE)</f>
        <v>0</v>
      </c>
      <c r="H30" s="44">
        <f>VLOOKUP($B30,[2]Tariffs!$A:$I,7,FALSE)</f>
        <v>34.46</v>
      </c>
      <c r="I30" s="44">
        <f>VLOOKUP($B30,[2]Tariffs!$A:$I,8,FALSE)</f>
        <v>0</v>
      </c>
      <c r="J30" s="44">
        <f>VLOOKUP($B30,[2]Tariffs!$A:$I,9,FALSE)</f>
        <v>0.1</v>
      </c>
      <c r="K30" s="44">
        <f t="shared" si="0"/>
        <v>0</v>
      </c>
      <c r="L30" s="49"/>
      <c r="M30" s="47">
        <f>VLOOKUP(B30,[2]Summary!$A$1:$I$65536,9,FALSE)</f>
        <v>-0.38618332502774411</v>
      </c>
      <c r="N30" s="47">
        <f>VLOOKUP(B30,[3]Summary!$A$1:$I$65536,9,FALSE)</f>
        <v>-0.36522022886079092</v>
      </c>
      <c r="O30" s="50">
        <f t="shared" si="1"/>
        <v>5.7398507832772783E-2</v>
      </c>
      <c r="P30" s="51">
        <f>VLOOKUP(B30,[2]Summary!$A$1:$IJ$65536,10,FALSE)</f>
        <v>-6883.8572873673038</v>
      </c>
      <c r="Q30" s="55"/>
    </row>
    <row r="31" spans="1:17" x14ac:dyDescent="0.2">
      <c r="A31" s="40"/>
      <c r="B31" s="41" t="s">
        <v>57</v>
      </c>
      <c r="C31" s="42"/>
      <c r="D31" s="43">
        <f>VLOOKUP($B31,[1]Tariffs!$A$15:$I$42,3,FALSE)</f>
        <v>0</v>
      </c>
      <c r="E31" s="44">
        <f>VLOOKUP($B31,[2]Tariffs!$A:$I,4,FALSE)</f>
        <v>-5.26</v>
      </c>
      <c r="F31" s="44">
        <f>VLOOKUP($B31,[2]Tariffs!$A:$I,5,FALSE)</f>
        <v>-0.11600000000000001</v>
      </c>
      <c r="G31" s="44">
        <f>VLOOKUP($B31,[2]Tariffs!$A:$I,6,FALSE)</f>
        <v>-6.3E-2</v>
      </c>
      <c r="H31" s="44">
        <f>VLOOKUP($B31,[2]Tariffs!$A:$I,7,FALSE)</f>
        <v>34.46</v>
      </c>
      <c r="I31" s="44">
        <f>VLOOKUP($B31,[2]Tariffs!$A:$I,8,FALSE)</f>
        <v>0</v>
      </c>
      <c r="J31" s="44">
        <f>VLOOKUP($B31,[2]Tariffs!$A:$I,9,FALSE)</f>
        <v>0.1</v>
      </c>
      <c r="K31" s="44">
        <f t="shared" si="0"/>
        <v>0</v>
      </c>
      <c r="L31" s="49"/>
      <c r="M31" s="47">
        <f>VLOOKUP(B31,[2]Summary!$A$1:$I$65536,9,FALSE)</f>
        <v>-0.42056908237971191</v>
      </c>
      <c r="N31" s="47">
        <f>VLOOKUP(B31,[3]Summary!$A$1:$I$65536,9,FALSE)</f>
        <v>-0.40505695064499014</v>
      </c>
      <c r="O31" s="50">
        <f t="shared" si="1"/>
        <v>3.8296174673761563E-2</v>
      </c>
      <c r="P31" s="51">
        <f>VLOOKUP(B31,[2]Summary!$A$1:$IJ$65536,10,FALSE)</f>
        <v>-17546.390206659635</v>
      </c>
      <c r="Q31" s="55"/>
    </row>
    <row r="32" spans="1:17" x14ac:dyDescent="0.2">
      <c r="A32" s="40"/>
      <c r="B32" s="41"/>
      <c r="C32" s="42"/>
      <c r="D32" s="43"/>
      <c r="E32" s="44"/>
      <c r="F32" s="44"/>
      <c r="G32" s="44"/>
      <c r="H32" s="44"/>
      <c r="I32" s="44"/>
      <c r="J32" s="44"/>
      <c r="K32" s="44"/>
      <c r="L32" s="49"/>
      <c r="M32" s="47"/>
      <c r="N32" s="47"/>
      <c r="O32" s="53"/>
      <c r="P32" s="51"/>
      <c r="Q32" s="55"/>
    </row>
    <row r="33" spans="1:17" ht="15" customHeight="1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</sheetData>
  <mergeCells count="2">
    <mergeCell ref="B4:L4"/>
    <mergeCell ref="M4:Q4"/>
  </mergeCells>
  <conditionalFormatting sqref="E6:L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2014-12-03T12:20:53Z</cp:lastPrinted>
  <dcterms:created xsi:type="dcterms:W3CDTF">2012-04-17T13:56:47Z</dcterms:created>
  <dcterms:modified xsi:type="dcterms:W3CDTF">2014-12-18T11:29:38Z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